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1\Documents\python\primes\"/>
    </mc:Choice>
  </mc:AlternateContent>
  <bookViews>
    <workbookView xWindow="0" yWindow="0" windowWidth="19500" windowHeight="9630" activeTab="2"/>
  </bookViews>
  <sheets>
    <sheet name="primes" sheetId="1" r:id="rId1"/>
    <sheet name="tiempos" sheetId="2" r:id="rId2"/>
    <sheet name="primes (2)" sheetId="3" r:id="rId3"/>
  </sheets>
  <definedNames>
    <definedName name="solver_adj" localSheetId="0" hidden="1">primes!$A$22</definedName>
    <definedName name="solver_adj" localSheetId="2" hidden="1">'primes (2)'!$A$23</definedName>
    <definedName name="solver_adj" localSheetId="1" hidden="1">tiempos!$F$16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eng" localSheetId="0" hidden="1">2</definedName>
    <definedName name="solver_eng" localSheetId="2" hidden="1">1</definedName>
    <definedName name="solver_eng" localSheetId="1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0</definedName>
    <definedName name="solver_num" localSheetId="2" hidden="1">0</definedName>
    <definedName name="solver_num" localSheetId="1" hidden="1">0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primes!$J$12</definedName>
    <definedName name="solver_opt" localSheetId="2" hidden="1">'primes (2)'!$K$21</definedName>
    <definedName name="solver_opt" localSheetId="1" hidden="1">tiempos!$J$16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1</definedName>
    <definedName name="solver_rbv" localSheetId="2" hidden="1">1</definedName>
    <definedName name="solver_rbv" localSheetId="1" hidden="1">1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1</definedName>
    <definedName name="solver_scl" localSheetId="2" hidden="1">1</definedName>
    <definedName name="solver_scl" localSheetId="1" hidden="1">1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3" l="1"/>
  <c r="F16" i="3"/>
  <c r="L13" i="3"/>
  <c r="L14" i="3"/>
  <c r="L15" i="3"/>
  <c r="L16" i="3"/>
  <c r="E15" i="3"/>
  <c r="F15" i="3"/>
  <c r="E14" i="3"/>
  <c r="F14" i="3"/>
  <c r="G16" i="3"/>
  <c r="H16" i="3"/>
  <c r="I16" i="3"/>
  <c r="K16" i="3" s="1"/>
  <c r="G15" i="3"/>
  <c r="H15" i="3"/>
  <c r="I15" i="3"/>
  <c r="K15" i="3" s="1"/>
  <c r="G14" i="3"/>
  <c r="H14" i="3"/>
  <c r="I14" i="3"/>
  <c r="K14" i="3" s="1"/>
  <c r="E9" i="3"/>
  <c r="F9" i="3"/>
  <c r="I9" i="3"/>
  <c r="K9" i="3" s="1"/>
  <c r="A22" i="3"/>
  <c r="H12" i="3" s="1"/>
  <c r="L12" i="3" s="1"/>
  <c r="A20" i="3"/>
  <c r="A19" i="3"/>
  <c r="I13" i="3"/>
  <c r="K13" i="3" s="1"/>
  <c r="F13" i="3"/>
  <c r="E13" i="3"/>
  <c r="I12" i="3"/>
  <c r="K12" i="3" s="1"/>
  <c r="F12" i="3"/>
  <c r="E12" i="3"/>
  <c r="I11" i="3"/>
  <c r="K11" i="3" s="1"/>
  <c r="F11" i="3"/>
  <c r="E11" i="3"/>
  <c r="I10" i="3"/>
  <c r="K10" i="3" s="1"/>
  <c r="F10" i="3"/>
  <c r="E10" i="3"/>
  <c r="I8" i="3"/>
  <c r="K8" i="3" s="1"/>
  <c r="F8" i="3"/>
  <c r="E8" i="3"/>
  <c r="I7" i="3"/>
  <c r="K7" i="3" s="1"/>
  <c r="F7" i="3"/>
  <c r="E7" i="3"/>
  <c r="I6" i="3"/>
  <c r="K6" i="3" s="1"/>
  <c r="F6" i="3"/>
  <c r="E6" i="3"/>
  <c r="I5" i="3"/>
  <c r="K5" i="3" s="1"/>
  <c r="F5" i="3"/>
  <c r="E5" i="3"/>
  <c r="I4" i="3"/>
  <c r="K4" i="3" s="1"/>
  <c r="F4" i="3"/>
  <c r="E4" i="3"/>
  <c r="I3" i="3"/>
  <c r="K3" i="3" s="1"/>
  <c r="F3" i="3"/>
  <c r="E3" i="3"/>
  <c r="I2" i="3"/>
  <c r="K2" i="3" s="1"/>
  <c r="F2" i="3"/>
  <c r="E2" i="3"/>
  <c r="C19" i="2"/>
  <c r="F29" i="2"/>
  <c r="F25" i="2"/>
  <c r="C22" i="2"/>
  <c r="C23" i="2"/>
  <c r="C24" i="2"/>
  <c r="C25" i="2"/>
  <c r="G25" i="2" s="1"/>
  <c r="C26" i="2"/>
  <c r="C27" i="2"/>
  <c r="C28" i="2"/>
  <c r="C29" i="2"/>
  <c r="G29" i="2" s="1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21" i="2"/>
  <c r="F11" i="2"/>
  <c r="F12" i="2"/>
  <c r="K21" i="3" l="1"/>
  <c r="G13" i="3"/>
  <c r="H9" i="3"/>
  <c r="L9" i="3" s="1"/>
  <c r="G5" i="3"/>
  <c r="G9" i="3"/>
  <c r="G6" i="3"/>
  <c r="G7" i="3"/>
  <c r="G8" i="3"/>
  <c r="G10" i="3"/>
  <c r="G2" i="3"/>
  <c r="G3" i="3"/>
  <c r="G4" i="3"/>
  <c r="G11" i="3"/>
  <c r="G12" i="3"/>
  <c r="H2" i="3"/>
  <c r="L2" i="3" s="1"/>
  <c r="H6" i="3"/>
  <c r="L6" i="3" s="1"/>
  <c r="H11" i="3"/>
  <c r="L11" i="3" s="1"/>
  <c r="H5" i="3"/>
  <c r="L5" i="3" s="1"/>
  <c r="H4" i="3"/>
  <c r="L4" i="3" s="1"/>
  <c r="H8" i="3"/>
  <c r="L8" i="3" s="1"/>
  <c r="H13" i="3"/>
  <c r="H10" i="3"/>
  <c r="L10" i="3" s="1"/>
  <c r="H3" i="3"/>
  <c r="L3" i="3" s="1"/>
  <c r="H7" i="3"/>
  <c r="L7" i="3" s="1"/>
  <c r="D12" i="1"/>
  <c r="E12" i="1"/>
  <c r="F12" i="1"/>
  <c r="G12" i="1"/>
  <c r="H12" i="1"/>
  <c r="D11" i="1"/>
  <c r="E11" i="1"/>
  <c r="C17" i="2"/>
  <c r="G12" i="2"/>
  <c r="K12" i="2" s="1"/>
  <c r="H12" i="2"/>
  <c r="F11" i="1"/>
  <c r="G11" i="1"/>
  <c r="K11" i="1" s="1"/>
  <c r="H11" i="1"/>
  <c r="J11" i="1" s="1"/>
  <c r="C16" i="2"/>
  <c r="G11" i="2"/>
  <c r="J11" i="2" s="1"/>
  <c r="H11" i="2"/>
  <c r="G7" i="2"/>
  <c r="J7" i="2" s="1"/>
  <c r="G8" i="2"/>
  <c r="J8" i="2" s="1"/>
  <c r="G9" i="2"/>
  <c r="J9" i="2" s="1"/>
  <c r="G10" i="2"/>
  <c r="J10" i="2" s="1"/>
  <c r="F3" i="2"/>
  <c r="F4" i="2"/>
  <c r="F5" i="2"/>
  <c r="F6" i="2"/>
  <c r="F7" i="2"/>
  <c r="F8" i="2"/>
  <c r="F9" i="2"/>
  <c r="F10" i="2"/>
  <c r="F2" i="2"/>
  <c r="E3" i="2"/>
  <c r="E4" i="2"/>
  <c r="E5" i="2"/>
  <c r="E6" i="2"/>
  <c r="E7" i="2"/>
  <c r="E8" i="2"/>
  <c r="E9" i="2"/>
  <c r="E10" i="2"/>
  <c r="E2" i="2"/>
  <c r="D3" i="2"/>
  <c r="D4" i="2"/>
  <c r="D5" i="2"/>
  <c r="D6" i="2"/>
  <c r="D7" i="2"/>
  <c r="D8" i="2"/>
  <c r="D9" i="2"/>
  <c r="D10" i="2"/>
  <c r="D2" i="2"/>
  <c r="A17" i="2"/>
  <c r="A16" i="2"/>
  <c r="H10" i="2"/>
  <c r="H9" i="2"/>
  <c r="H8" i="2"/>
  <c r="H7" i="2"/>
  <c r="H6" i="2"/>
  <c r="H5" i="2"/>
  <c r="H4" i="2"/>
  <c r="H3" i="2"/>
  <c r="H2" i="2"/>
  <c r="K3" i="1"/>
  <c r="K2" i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2" i="1"/>
  <c r="J2" i="1" s="1"/>
  <c r="G3" i="1"/>
  <c r="G4" i="1"/>
  <c r="K4" i="1" s="1"/>
  <c r="G5" i="1"/>
  <c r="K5" i="1" s="1"/>
  <c r="G6" i="1"/>
  <c r="K6" i="1" s="1"/>
  <c r="G7" i="1"/>
  <c r="K7" i="1" s="1"/>
  <c r="G8" i="1"/>
  <c r="K8" i="1" s="1"/>
  <c r="G9" i="1"/>
  <c r="K9" i="1" s="1"/>
  <c r="G10" i="1"/>
  <c r="K10" i="1" s="1"/>
  <c r="G2" i="1"/>
  <c r="A21" i="1"/>
  <c r="F3" i="1"/>
  <c r="F4" i="1"/>
  <c r="F5" i="1"/>
  <c r="F6" i="1"/>
  <c r="F7" i="1"/>
  <c r="F8" i="1"/>
  <c r="F9" i="1"/>
  <c r="F10" i="1"/>
  <c r="F2" i="1"/>
  <c r="A19" i="1"/>
  <c r="A18" i="1"/>
  <c r="D10" i="1"/>
  <c r="E10" i="1"/>
  <c r="E2" i="1"/>
  <c r="E3" i="1"/>
  <c r="E4" i="1"/>
  <c r="E5" i="1"/>
  <c r="E6" i="1"/>
  <c r="E7" i="1"/>
  <c r="E8" i="1"/>
  <c r="E9" i="1"/>
  <c r="D3" i="1"/>
  <c r="D4" i="1"/>
  <c r="D5" i="1"/>
  <c r="D6" i="1"/>
  <c r="D7" i="1"/>
  <c r="D8" i="1"/>
  <c r="D9" i="1"/>
  <c r="D2" i="1"/>
  <c r="L21" i="3" l="1"/>
  <c r="J12" i="2"/>
  <c r="K11" i="2"/>
  <c r="K12" i="1"/>
  <c r="K7" i="2"/>
  <c r="J16" i="2"/>
  <c r="K8" i="2"/>
  <c r="J12" i="1"/>
  <c r="K10" i="2" l="1"/>
  <c r="K9" i="2"/>
  <c r="K16" i="2" l="1"/>
</calcChain>
</file>

<file path=xl/sharedStrings.xml><?xml version="1.0" encoding="utf-8"?>
<sst xmlns="http://schemas.openxmlformats.org/spreadsheetml/2006/main" count="34" uniqueCount="14">
  <si>
    <t>n</t>
  </si>
  <si>
    <t>primes</t>
  </si>
  <si>
    <t>t</t>
  </si>
  <si>
    <t>p/n</t>
  </si>
  <si>
    <t>p/n x ln(n)</t>
  </si>
  <si>
    <t>primes 1</t>
  </si>
  <si>
    <t>primes 2</t>
  </si>
  <si>
    <t>primes 2 opt</t>
  </si>
  <si>
    <t>error</t>
  </si>
  <si>
    <t>t/n</t>
  </si>
  <si>
    <t>t / n^2</t>
  </si>
  <si>
    <t>t / n^0.5</t>
  </si>
  <si>
    <t>p</t>
  </si>
  <si>
    <t>t 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</si>
</sst>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7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1" fontId="0" fillId="0" borderId="0" xfId="0" applyNumberFormat="1"/>
    <xf numFmtId="11" fontId="0" fillId="0" borderId="0" xfId="1" applyNumberFormat="1" applyFont="1"/>
    <xf numFmtId="43" fontId="0" fillId="0" borderId="0" xfId="1" applyNumberFormat="1" applyFont="1"/>
    <xf numFmtId="165" fontId="0" fillId="0" borderId="0" xfId="0" applyNumberFormat="1"/>
    <xf numFmtId="167" fontId="0" fillId="0" borderId="0" xfId="2" applyNumberFormat="1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primes!$B$1</c:f>
              <c:strCache>
                <c:ptCount val="1"/>
                <c:pt idx="0">
                  <c:v>primes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primes!$A$2:$A$10</c:f>
              <c:numCache>
                <c:formatCode>_-* #,##0_-;\-* #,##0_-;_-* "-"??_-;_-@_-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</c:numCache>
            </c:numRef>
          </c:xVal>
          <c:yVal>
            <c:numRef>
              <c:f>primes!$B$2:$B$10</c:f>
              <c:numCache>
                <c:formatCode>_-* #,##0_-;\-* #,##0_-;_-* "-"??_-;_-@_-</c:formatCode>
                <c:ptCount val="9"/>
                <c:pt idx="0">
                  <c:v>168</c:v>
                </c:pt>
                <c:pt idx="1">
                  <c:v>303</c:v>
                </c:pt>
                <c:pt idx="2">
                  <c:v>669</c:v>
                </c:pt>
                <c:pt idx="3">
                  <c:v>1229</c:v>
                </c:pt>
                <c:pt idx="4">
                  <c:v>2262</c:v>
                </c:pt>
                <c:pt idx="5">
                  <c:v>5133</c:v>
                </c:pt>
                <c:pt idx="6">
                  <c:v>9592</c:v>
                </c:pt>
                <c:pt idx="7">
                  <c:v>17984</c:v>
                </c:pt>
                <c:pt idx="8">
                  <c:v>41538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202816"/>
        <c:axId val="350204776"/>
      </c:scatterChart>
      <c:scatterChart>
        <c:scatterStyle val="smoothMarker"/>
        <c:varyColors val="0"/>
        <c:ser>
          <c:idx val="1"/>
          <c:order val="1"/>
          <c:tx>
            <c:strRef>
              <c:f>primes!$C$1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primes!$A$2:$A$10</c:f>
              <c:numCache>
                <c:formatCode>_-* #,##0_-;\-* #,##0_-;_-* "-"??_-;_-@_-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</c:numCache>
            </c:numRef>
          </c:xVal>
          <c:yVal>
            <c:numRef>
              <c:f>primes!$C$2:$C$10</c:f>
              <c:numCache>
                <c:formatCode>General</c:formatCode>
                <c:ptCount val="9"/>
                <c:pt idx="0">
                  <c:v>0.23</c:v>
                </c:pt>
                <c:pt idx="1">
                  <c:v>0.27</c:v>
                </c:pt>
                <c:pt idx="2">
                  <c:v>0.33</c:v>
                </c:pt>
                <c:pt idx="3">
                  <c:v>0.37</c:v>
                </c:pt>
                <c:pt idx="4">
                  <c:v>0.65</c:v>
                </c:pt>
                <c:pt idx="5">
                  <c:v>3</c:v>
                </c:pt>
                <c:pt idx="6">
                  <c:v>12.5</c:v>
                </c:pt>
                <c:pt idx="7">
                  <c:v>43.65</c:v>
                </c:pt>
                <c:pt idx="8">
                  <c:v>239.5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206736"/>
        <c:axId val="350205560"/>
      </c:scatterChart>
      <c:valAx>
        <c:axId val="35020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0204776"/>
        <c:crosses val="autoZero"/>
        <c:crossBetween val="midCat"/>
      </c:valAx>
      <c:valAx>
        <c:axId val="35020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0202816"/>
        <c:crosses val="autoZero"/>
        <c:crossBetween val="midCat"/>
      </c:valAx>
      <c:valAx>
        <c:axId val="350205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0206736"/>
        <c:crosses val="max"/>
        <c:crossBetween val="midCat"/>
      </c:valAx>
      <c:valAx>
        <c:axId val="350206736"/>
        <c:scaling>
          <c:orientation val="minMax"/>
        </c:scaling>
        <c:delete val="1"/>
        <c:axPos val="b"/>
        <c:numFmt formatCode="_-* #,##0_-;\-* #,##0_-;_-* &quot;-&quot;??_-;_-@_-" sourceLinked="1"/>
        <c:majorTickMark val="out"/>
        <c:minorTickMark val="none"/>
        <c:tickLblPos val="nextTo"/>
        <c:crossAx val="350205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tiempos!$C$1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tiempos!$A$7:$A$12</c:f>
              <c:numCache>
                <c:formatCode>_-* #,##0_-;\-* #,##0_-;_-* "-"??_-;_-@_-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tiempos!$C$7:$C$12</c:f>
              <c:numCache>
                <c:formatCode>General</c:formatCode>
                <c:ptCount val="6"/>
                <c:pt idx="0">
                  <c:v>3</c:v>
                </c:pt>
                <c:pt idx="1">
                  <c:v>12.5</c:v>
                </c:pt>
                <c:pt idx="2">
                  <c:v>43.65</c:v>
                </c:pt>
                <c:pt idx="3">
                  <c:v>239.5</c:v>
                </c:pt>
                <c:pt idx="4" formatCode="_-* #,##0_-;\-* #,##0_-;_-* &quot;-&quot;??_-;_-@_-">
                  <c:v>452.7</c:v>
                </c:pt>
                <c:pt idx="5">
                  <c:v>833</c:v>
                </c:pt>
              </c:numCache>
            </c:numRef>
          </c:yVal>
          <c:smooth val="1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tiempos!$A$7:$A$12</c:f>
              <c:numCache>
                <c:formatCode>_-* #,##0_-;\-* #,##0_-;_-* "-"??_-;_-@_-</c:formatCode>
                <c:ptCount val="6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tiempos!$G$7:$G$12</c:f>
              <c:numCache>
                <c:formatCode>_(* #,##0.00_);_(* \(#,##0.00\);_(* "-"??_);_(@_)</c:formatCode>
                <c:ptCount val="6"/>
                <c:pt idx="0">
                  <c:v>2.4044972257373698</c:v>
                </c:pt>
                <c:pt idx="1">
                  <c:v>9.6179889029494792</c:v>
                </c:pt>
                <c:pt idx="2">
                  <c:v>38.471955611797917</c:v>
                </c:pt>
                <c:pt idx="3">
                  <c:v>240.44972257373698</c:v>
                </c:pt>
                <c:pt idx="4">
                  <c:v>471.28145624452446</c:v>
                </c:pt>
                <c:pt idx="5">
                  <c:v>961.79889029494791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202032"/>
        <c:axId val="350207128"/>
      </c:scatterChart>
      <c:valAx>
        <c:axId val="35020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0207128"/>
        <c:crosses val="autoZero"/>
        <c:crossBetween val="midCat"/>
      </c:valAx>
      <c:valAx>
        <c:axId val="35020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020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'primes (2)'!$A$8:$A$16</c:f>
              <c:numCache>
                <c:formatCode>_-* #,##0_-;\-* #,##0_-;_-* "-"??_-;_-@_-</c:formatCode>
                <c:ptCount val="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</c:numCache>
            </c:numRef>
          </c:xVal>
          <c:yVal>
            <c:numRef>
              <c:f>'primes (2)'!$D$8:$D$16</c:f>
              <c:numCache>
                <c:formatCode>General</c:formatCode>
                <c:ptCount val="9"/>
                <c:pt idx="0">
                  <c:v>0.9</c:v>
                </c:pt>
                <c:pt idx="1">
                  <c:v>1.2</c:v>
                </c:pt>
                <c:pt idx="2">
                  <c:v>1.5</c:v>
                </c:pt>
                <c:pt idx="3">
                  <c:v>4.2</c:v>
                </c:pt>
                <c:pt idx="4">
                  <c:v>6.2</c:v>
                </c:pt>
                <c:pt idx="5">
                  <c:v>10</c:v>
                </c:pt>
                <c:pt idx="6">
                  <c:v>25</c:v>
                </c:pt>
                <c:pt idx="7">
                  <c:v>81.3</c:v>
                </c:pt>
                <c:pt idx="8">
                  <c:v>202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46784"/>
        <c:axId val="386742472"/>
      </c:scatterChart>
      <c:valAx>
        <c:axId val="38674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6742472"/>
        <c:crosses val="autoZero"/>
        <c:crossBetween val="midCat"/>
      </c:valAx>
      <c:valAx>
        <c:axId val="38674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674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'primes (2)'!$B$1</c:f>
              <c:strCache>
                <c:ptCount val="1"/>
                <c:pt idx="0">
                  <c:v>primes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'primes (2)'!$A$2:$A$11</c:f>
              <c:numCache>
                <c:formatCode>_-* #,##0_-;\-* #,##0_-;_-* "-"??_-;_-@_-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  <c:pt idx="9">
                  <c:v>500000</c:v>
                </c:pt>
              </c:numCache>
            </c:numRef>
          </c:xVal>
          <c:yVal>
            <c:numRef>
              <c:f>'primes (2)'!$B$2:$B$11</c:f>
              <c:numCache>
                <c:formatCode>_-* #,##0_-;\-* #,##0_-;_-* "-"??_-;_-@_-</c:formatCode>
                <c:ptCount val="10"/>
                <c:pt idx="0">
                  <c:v>168</c:v>
                </c:pt>
                <c:pt idx="1">
                  <c:v>303</c:v>
                </c:pt>
                <c:pt idx="2">
                  <c:v>669</c:v>
                </c:pt>
                <c:pt idx="3">
                  <c:v>1229</c:v>
                </c:pt>
                <c:pt idx="4">
                  <c:v>2262</c:v>
                </c:pt>
                <c:pt idx="5">
                  <c:v>5133</c:v>
                </c:pt>
                <c:pt idx="6">
                  <c:v>9592</c:v>
                </c:pt>
                <c:pt idx="7">
                  <c:v>13848</c:v>
                </c:pt>
                <c:pt idx="8">
                  <c:v>17984</c:v>
                </c:pt>
                <c:pt idx="9">
                  <c:v>41538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42864"/>
        <c:axId val="386743256"/>
      </c:scatterChart>
      <c:scatterChart>
        <c:scatterStyle val="smoothMarker"/>
        <c:varyColors val="0"/>
        <c:ser>
          <c:idx val="1"/>
          <c:order val="1"/>
          <c:tx>
            <c:strRef>
              <c:f>'primes (2)'!$C$1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'primes (2)'!$A$2:$A$11</c:f>
              <c:numCache>
                <c:formatCode>_-* #,##0_-;\-* #,##0_-;_-* "-"??_-;_-@_-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  <c:pt idx="9">
                  <c:v>500000</c:v>
                </c:pt>
              </c:numCache>
            </c:numRef>
          </c:xVal>
          <c:yVal>
            <c:numRef>
              <c:f>'primes (2)'!$C$2:$C$11</c:f>
              <c:numCache>
                <c:formatCode>General</c:formatCode>
                <c:ptCount val="10"/>
                <c:pt idx="0">
                  <c:v>0.23</c:v>
                </c:pt>
                <c:pt idx="1">
                  <c:v>0.27</c:v>
                </c:pt>
                <c:pt idx="2">
                  <c:v>0.33</c:v>
                </c:pt>
                <c:pt idx="3">
                  <c:v>0.37</c:v>
                </c:pt>
                <c:pt idx="4">
                  <c:v>0.65</c:v>
                </c:pt>
                <c:pt idx="5">
                  <c:v>3</c:v>
                </c:pt>
                <c:pt idx="6">
                  <c:v>12.5</c:v>
                </c:pt>
                <c:pt idx="8">
                  <c:v>43.65</c:v>
                </c:pt>
                <c:pt idx="9">
                  <c:v>239.5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43648"/>
        <c:axId val="386746000"/>
      </c:scatterChart>
      <c:valAx>
        <c:axId val="38674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6743256"/>
        <c:crosses val="autoZero"/>
        <c:crossBetween val="midCat"/>
      </c:valAx>
      <c:valAx>
        <c:axId val="38674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6742864"/>
        <c:crosses val="autoZero"/>
        <c:crossBetween val="midCat"/>
      </c:valAx>
      <c:valAx>
        <c:axId val="386746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6743648"/>
        <c:crosses val="max"/>
        <c:crossBetween val="midCat"/>
      </c:valAx>
      <c:valAx>
        <c:axId val="386743648"/>
        <c:scaling>
          <c:orientation val="minMax"/>
        </c:scaling>
        <c:delete val="1"/>
        <c:axPos val="b"/>
        <c:numFmt formatCode="_-* #,##0_-;\-* #,##0_-;_-* &quot;-&quot;??_-;_-@_-" sourceLinked="1"/>
        <c:majorTickMark val="out"/>
        <c:minorTickMark val="none"/>
        <c:tickLblPos val="nextTo"/>
        <c:crossAx val="38674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657225</xdr:colOff>
      <xdr:row>13</xdr:row>
      <xdr:rowOff>28575</xdr:rowOff>
    </xdr:from>
    <xdr:to>
      <xdr:col>19</xdr:col>
      <xdr:colOff>361950</xdr:colOff>
      <xdr:row>40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504825</xdr:colOff>
      <xdr:row>2</xdr:row>
      <xdr:rowOff>85725</xdr:rowOff>
    </xdr:from>
    <xdr:to>
      <xdr:col>22</xdr:col>
      <xdr:colOff>390525</xdr:colOff>
      <xdr:row>29</xdr:row>
      <xdr:rowOff>57150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23</xdr:col>
      <xdr:colOff>285750</xdr:colOff>
      <xdr:row>25</xdr:row>
      <xdr:rowOff>114300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26</xdr:row>
      <xdr:rowOff>0</xdr:rowOff>
    </xdr:from>
    <xdr:to>
      <xdr:col>22</xdr:col>
      <xdr:colOff>647700</xdr:colOff>
      <xdr:row>52</xdr:row>
      <xdr:rowOff>161925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sqref="A1:B1"/>
    </sheetView>
  </sheetViews>
  <sheetFormatPr baseColWidth="10" defaultRowHeight="15" x14ac:dyDescent="0.25"/>
  <cols>
    <col min="10" max="10" width="14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8</v>
      </c>
    </row>
    <row r="2" spans="1:11" x14ac:dyDescent="0.25">
      <c r="A2" s="2">
        <v>1000</v>
      </c>
      <c r="B2" s="1">
        <v>168</v>
      </c>
      <c r="C2">
        <v>0.23</v>
      </c>
      <c r="D2">
        <f>+B2/A2</f>
        <v>0.16800000000000001</v>
      </c>
      <c r="E2">
        <f>+B2/A2*LN(A2)</f>
        <v>1.1605028868689991</v>
      </c>
      <c r="F2" s="1">
        <f t="shared" ref="F2:F12" si="0">+$A$18+$A$19*A2</f>
        <v>666.36381572228186</v>
      </c>
      <c r="G2" s="1">
        <f t="shared" ref="G2:G12" si="1">+$A$21*A2/LN(A2)</f>
        <v>162.5624901247522</v>
      </c>
      <c r="H2" s="1">
        <f t="shared" ref="H2:H12" si="2">+$A$22*A2/LN(A2)</f>
        <v>158.10925828748154</v>
      </c>
      <c r="J2" s="2">
        <f>+B2-H2</f>
        <v>9.8907417125184622</v>
      </c>
      <c r="K2" s="2">
        <f>+B2-G2</f>
        <v>5.4375098752477982</v>
      </c>
    </row>
    <row r="3" spans="1:11" x14ac:dyDescent="0.25">
      <c r="A3" s="2">
        <v>2000</v>
      </c>
      <c r="B3" s="1">
        <v>303</v>
      </c>
      <c r="C3">
        <v>0.27</v>
      </c>
      <c r="D3">
        <f t="shared" ref="D3:D12" si="3">+B3/A3</f>
        <v>0.1515</v>
      </c>
      <c r="E3">
        <f t="shared" ref="E3:E12" si="4">+B3/A3*LN(A3)</f>
        <v>1.1515367226206255</v>
      </c>
      <c r="F3" s="1">
        <f t="shared" si="0"/>
        <v>749.27704172740073</v>
      </c>
      <c r="G3" s="1">
        <f t="shared" si="1"/>
        <v>295.4759399428973</v>
      </c>
      <c r="H3" s="1">
        <f t="shared" si="2"/>
        <v>287.38168116344946</v>
      </c>
      <c r="J3" s="2">
        <f t="shared" ref="J3:J11" si="5">+B3-H3</f>
        <v>15.618318836550543</v>
      </c>
      <c r="K3" s="2">
        <f t="shared" ref="K3:K11" si="6">+B3-G3</f>
        <v>7.5240600571027016</v>
      </c>
    </row>
    <row r="4" spans="1:11" x14ac:dyDescent="0.25">
      <c r="A4" s="2">
        <v>5000</v>
      </c>
      <c r="B4" s="1">
        <v>669</v>
      </c>
      <c r="C4">
        <v>0.33</v>
      </c>
      <c r="D4">
        <f t="shared" si="3"/>
        <v>0.1338</v>
      </c>
      <c r="E4">
        <f t="shared" si="4"/>
        <v>1.1396004490114926</v>
      </c>
      <c r="F4" s="1">
        <f t="shared" si="0"/>
        <v>998.01671974275723</v>
      </c>
      <c r="G4" s="1">
        <f t="shared" si="1"/>
        <v>659.22063412595651</v>
      </c>
      <c r="H4" s="1">
        <f t="shared" si="2"/>
        <v>641.16196442040155</v>
      </c>
      <c r="J4" s="2">
        <f t="shared" si="5"/>
        <v>27.838035579598454</v>
      </c>
      <c r="K4" s="2">
        <f t="shared" si="6"/>
        <v>9.7793658740434921</v>
      </c>
    </row>
    <row r="5" spans="1:11" x14ac:dyDescent="0.25">
      <c r="A5" s="2">
        <v>10000</v>
      </c>
      <c r="B5" s="1">
        <v>1229</v>
      </c>
      <c r="C5">
        <v>0.37</v>
      </c>
      <c r="D5">
        <f t="shared" si="3"/>
        <v>0.1229</v>
      </c>
      <c r="E5">
        <f t="shared" si="4"/>
        <v>1.1319508317158729</v>
      </c>
      <c r="F5" s="1">
        <f t="shared" si="0"/>
        <v>1412.5828497683515</v>
      </c>
      <c r="G5" s="1">
        <f t="shared" si="1"/>
        <v>1219.2186759356412</v>
      </c>
      <c r="H5" s="1">
        <f t="shared" si="2"/>
        <v>1185.8194371561115</v>
      </c>
      <c r="J5" s="2">
        <f t="shared" si="5"/>
        <v>43.180562843888538</v>
      </c>
      <c r="K5" s="2">
        <f t="shared" si="6"/>
        <v>9.7813240643588415</v>
      </c>
    </row>
    <row r="6" spans="1:11" x14ac:dyDescent="0.25">
      <c r="A6" s="2">
        <v>20000</v>
      </c>
      <c r="B6" s="1">
        <v>2262</v>
      </c>
      <c r="C6">
        <v>0.65</v>
      </c>
      <c r="D6">
        <f t="shared" si="3"/>
        <v>0.11310000000000001</v>
      </c>
      <c r="E6">
        <f t="shared" si="4"/>
        <v>1.1200844421918361</v>
      </c>
      <c r="F6" s="1">
        <f t="shared" si="0"/>
        <v>2241.71510981954</v>
      </c>
      <c r="G6" s="1">
        <f t="shared" si="1"/>
        <v>2267.770607812135</v>
      </c>
      <c r="H6" s="1">
        <f t="shared" si="2"/>
        <v>2205.6473697725014</v>
      </c>
      <c r="J6" s="2">
        <f t="shared" si="5"/>
        <v>56.352630227498594</v>
      </c>
      <c r="K6" s="2">
        <f t="shared" si="6"/>
        <v>-5.7706078121350401</v>
      </c>
    </row>
    <row r="7" spans="1:11" x14ac:dyDescent="0.25">
      <c r="A7" s="2">
        <v>50000</v>
      </c>
      <c r="B7" s="1">
        <v>5133</v>
      </c>
      <c r="C7">
        <v>3</v>
      </c>
      <c r="D7">
        <f t="shared" si="3"/>
        <v>0.10266</v>
      </c>
      <c r="E7">
        <f t="shared" si="4"/>
        <v>1.1107584386775597</v>
      </c>
      <c r="F7" s="1">
        <f t="shared" si="0"/>
        <v>4729.1118899731055</v>
      </c>
      <c r="G7" s="1">
        <f t="shared" si="1"/>
        <v>5189.3018036318417</v>
      </c>
      <c r="H7" s="1">
        <f t="shared" si="2"/>
        <v>5047.1462301818719</v>
      </c>
      <c r="J7" s="2">
        <f t="shared" si="5"/>
        <v>85.853769818128058</v>
      </c>
      <c r="K7" s="2">
        <f t="shared" si="6"/>
        <v>-56.301803631841722</v>
      </c>
    </row>
    <row r="8" spans="1:11" x14ac:dyDescent="0.25">
      <c r="A8" s="2">
        <v>100000</v>
      </c>
      <c r="B8" s="1">
        <v>9592</v>
      </c>
      <c r="C8">
        <v>12.5</v>
      </c>
      <c r="D8">
        <f t="shared" si="3"/>
        <v>9.5920000000000005E-2</v>
      </c>
      <c r="E8">
        <f t="shared" si="4"/>
        <v>1.1043198105999443</v>
      </c>
      <c r="F8" s="1">
        <f t="shared" si="0"/>
        <v>8874.773190229047</v>
      </c>
      <c r="G8" s="1">
        <f t="shared" si="1"/>
        <v>9753.7494074851293</v>
      </c>
      <c r="H8" s="1">
        <f t="shared" si="2"/>
        <v>9486.5554972488935</v>
      </c>
      <c r="J8" s="2">
        <f t="shared" si="5"/>
        <v>105.44450275110648</v>
      </c>
      <c r="K8" s="2">
        <f t="shared" si="6"/>
        <v>-161.74940748512927</v>
      </c>
    </row>
    <row r="9" spans="1:11" x14ac:dyDescent="0.25">
      <c r="A9" s="2">
        <v>200000</v>
      </c>
      <c r="B9" s="1">
        <v>17984</v>
      </c>
      <c r="C9">
        <v>43.65</v>
      </c>
      <c r="D9">
        <f t="shared" si="3"/>
        <v>8.992E-2</v>
      </c>
      <c r="E9">
        <f t="shared" si="4"/>
        <v>1.0975700522860732</v>
      </c>
      <c r="F9" s="1">
        <f t="shared" si="0"/>
        <v>17166.095790740932</v>
      </c>
      <c r="G9" s="1">
        <f t="shared" si="1"/>
        <v>18399.724988282062</v>
      </c>
      <c r="H9" s="1">
        <f t="shared" si="2"/>
        <v>17895.683489828381</v>
      </c>
      <c r="J9" s="2">
        <f t="shared" si="5"/>
        <v>88.316510171618575</v>
      </c>
      <c r="K9" s="2">
        <f t="shared" si="6"/>
        <v>-415.72498828206153</v>
      </c>
    </row>
    <row r="10" spans="1:11" x14ac:dyDescent="0.25">
      <c r="A10" s="2">
        <v>500000</v>
      </c>
      <c r="B10" s="1">
        <v>41538</v>
      </c>
      <c r="C10">
        <v>239.5</v>
      </c>
      <c r="D10">
        <f t="shared" si="3"/>
        <v>8.3075999999999997E-2</v>
      </c>
      <c r="E10">
        <f t="shared" si="4"/>
        <v>1.0901534599412419</v>
      </c>
      <c r="F10" s="1">
        <f t="shared" si="0"/>
        <v>42040.063592276587</v>
      </c>
      <c r="G10" s="1">
        <f t="shared" si="1"/>
        <v>42787.334378247579</v>
      </c>
      <c r="H10" s="1">
        <f t="shared" si="2"/>
        <v>41615.21946084607</v>
      </c>
      <c r="J10" s="2">
        <f t="shared" si="5"/>
        <v>-77.219460846070433</v>
      </c>
      <c r="K10" s="2">
        <f t="shared" si="6"/>
        <v>-1249.3343782475786</v>
      </c>
    </row>
    <row r="11" spans="1:11" x14ac:dyDescent="0.25">
      <c r="A11" s="2">
        <v>700000</v>
      </c>
      <c r="B11" s="1">
        <v>56543</v>
      </c>
      <c r="C11">
        <v>452.7</v>
      </c>
      <c r="D11">
        <f t="shared" si="3"/>
        <v>8.0775714285714284E-2</v>
      </c>
      <c r="E11">
        <f t="shared" si="4"/>
        <v>1.0871470601769231</v>
      </c>
      <c r="F11" s="1">
        <f t="shared" si="0"/>
        <v>58622.708793300349</v>
      </c>
      <c r="G11" s="1">
        <f t="shared" si="1"/>
        <v>58404.705434358613</v>
      </c>
      <c r="H11" s="1">
        <f t="shared" si="2"/>
        <v>56804.768736248836</v>
      </c>
      <c r="J11" s="2">
        <f t="shared" si="5"/>
        <v>-261.76873624883592</v>
      </c>
      <c r="K11" s="2">
        <f t="shared" si="6"/>
        <v>-1861.7054343586133</v>
      </c>
    </row>
    <row r="12" spans="1:11" x14ac:dyDescent="0.25">
      <c r="A12" s="2">
        <v>1000000</v>
      </c>
      <c r="B12" s="1">
        <v>78498</v>
      </c>
      <c r="C12">
        <v>833</v>
      </c>
      <c r="D12">
        <f t="shared" si="3"/>
        <v>7.8497999999999998E-2</v>
      </c>
      <c r="E12">
        <f t="shared" si="4"/>
        <v>1.0844899477790795</v>
      </c>
      <c r="F12" s="1">
        <f t="shared" si="0"/>
        <v>83496.676594836012</v>
      </c>
      <c r="G12" s="1">
        <f t="shared" si="1"/>
        <v>81281.245062376096</v>
      </c>
      <c r="H12" s="1">
        <f t="shared" si="2"/>
        <v>79054.629143740764</v>
      </c>
      <c r="J12" s="2">
        <f>+SUMSQ(J2:J10)</f>
        <v>38408.958875570723</v>
      </c>
      <c r="K12" s="2">
        <f>+SUMSQ(K2:K10)</f>
        <v>1763307.2066726312</v>
      </c>
    </row>
    <row r="18" spans="1:1" x14ac:dyDescent="0.25">
      <c r="A18">
        <f>INTERCEPT(B2:B10,A2:A10)</f>
        <v>583.45058971716298</v>
      </c>
    </row>
    <row r="19" spans="1:1" x14ac:dyDescent="0.25">
      <c r="A19">
        <f>+SLOPE(B2:B10,A2:A10)</f>
        <v>8.2913226005118842E-2</v>
      </c>
    </row>
    <row r="21" spans="1:1" x14ac:dyDescent="0.25">
      <c r="A21">
        <f>+AVERAGE(E2:E10)</f>
        <v>1.1229418993237383</v>
      </c>
    </row>
    <row r="22" spans="1:1" x14ac:dyDescent="0.25">
      <c r="A22">
        <v>1.0921800635913008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15" workbookViewId="0">
      <selection activeCell="D25" sqref="D25"/>
    </sheetView>
  </sheetViews>
  <sheetFormatPr baseColWidth="10" defaultRowHeight="15" x14ac:dyDescent="0.25"/>
  <cols>
    <col min="10" max="10" width="14.140625" bestFit="1" customWidth="1"/>
    <col min="11" max="11" width="15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9</v>
      </c>
      <c r="E1" t="s">
        <v>11</v>
      </c>
      <c r="F1" t="s">
        <v>10</v>
      </c>
      <c r="G1" t="s">
        <v>2</v>
      </c>
      <c r="H1" t="s">
        <v>7</v>
      </c>
      <c r="J1" t="s">
        <v>8</v>
      </c>
      <c r="K1" t="s">
        <v>8</v>
      </c>
    </row>
    <row r="2" spans="1:11" x14ac:dyDescent="0.25">
      <c r="A2" s="2">
        <v>1000</v>
      </c>
      <c r="B2" s="1">
        <v>168</v>
      </c>
      <c r="C2">
        <v>0.23</v>
      </c>
      <c r="D2" s="3">
        <f>+C2/A2</f>
        <v>2.3000000000000001E-4</v>
      </c>
      <c r="E2" s="3">
        <f>+C2/SQRT(A2)</f>
        <v>7.2732386183872733E-3</v>
      </c>
      <c r="F2" s="4">
        <f>+C2/(A2/1000)^2</f>
        <v>0.23</v>
      </c>
      <c r="G2" s="5"/>
      <c r="H2" s="1">
        <f>+$E$13*A2/LN(A2)</f>
        <v>0</v>
      </c>
      <c r="J2" s="2"/>
      <c r="K2" s="2"/>
    </row>
    <row r="3" spans="1:11" x14ac:dyDescent="0.25">
      <c r="A3" s="2">
        <v>2000</v>
      </c>
      <c r="B3" s="1">
        <v>303</v>
      </c>
      <c r="C3">
        <v>0.27</v>
      </c>
      <c r="D3" s="3">
        <f t="shared" ref="D3:D10" si="0">+C3/A3</f>
        <v>1.35E-4</v>
      </c>
      <c r="E3" s="3">
        <f t="shared" ref="E3:E10" si="1">+C3/SQRT(A3)</f>
        <v>6.0373835392494319E-3</v>
      </c>
      <c r="F3" s="4">
        <f t="shared" ref="F3:F12" si="2">+C3/(A3/1000)^2</f>
        <v>6.7500000000000004E-2</v>
      </c>
      <c r="G3" s="5"/>
      <c r="H3" s="1">
        <f t="shared" ref="H3:H12" si="3">+$E$13*A3/LN(A3)</f>
        <v>0</v>
      </c>
      <c r="J3" s="2"/>
      <c r="K3" s="2"/>
    </row>
    <row r="4" spans="1:11" x14ac:dyDescent="0.25">
      <c r="A4" s="2">
        <v>5000</v>
      </c>
      <c r="B4" s="1">
        <v>669</v>
      </c>
      <c r="C4">
        <v>0.33</v>
      </c>
      <c r="D4" s="3">
        <f t="shared" si="0"/>
        <v>6.6000000000000005E-5</v>
      </c>
      <c r="E4" s="3">
        <f t="shared" si="1"/>
        <v>4.666904755831214E-3</v>
      </c>
      <c r="F4" s="4">
        <f t="shared" si="2"/>
        <v>1.32E-2</v>
      </c>
      <c r="G4" s="5"/>
      <c r="H4" s="1">
        <f t="shared" si="3"/>
        <v>0</v>
      </c>
      <c r="J4" s="2"/>
      <c r="K4" s="2"/>
    </row>
    <row r="5" spans="1:11" x14ac:dyDescent="0.25">
      <c r="A5" s="2">
        <v>10000</v>
      </c>
      <c r="B5" s="1">
        <v>1229</v>
      </c>
      <c r="C5">
        <v>0.37</v>
      </c>
      <c r="D5" s="3">
        <f t="shared" si="0"/>
        <v>3.6999999999999998E-5</v>
      </c>
      <c r="E5" s="3">
        <f t="shared" si="1"/>
        <v>3.7000000000000002E-3</v>
      </c>
      <c r="F5" s="4">
        <f t="shared" si="2"/>
        <v>3.7000000000000002E-3</v>
      </c>
      <c r="G5" s="5"/>
      <c r="H5" s="1">
        <f t="shared" si="3"/>
        <v>0</v>
      </c>
      <c r="J5" s="2"/>
      <c r="K5" s="2"/>
    </row>
    <row r="6" spans="1:11" x14ac:dyDescent="0.25">
      <c r="A6" s="2">
        <v>20000</v>
      </c>
      <c r="B6" s="1">
        <v>2262</v>
      </c>
      <c r="C6">
        <v>0.65</v>
      </c>
      <c r="D6" s="3">
        <f t="shared" si="0"/>
        <v>3.2500000000000004E-5</v>
      </c>
      <c r="E6" s="3">
        <f t="shared" si="1"/>
        <v>4.5961940777125591E-3</v>
      </c>
      <c r="F6" s="4">
        <f t="shared" si="2"/>
        <v>1.6250000000000001E-3</v>
      </c>
      <c r="G6" s="5"/>
      <c r="H6" s="1">
        <f t="shared" si="3"/>
        <v>0</v>
      </c>
      <c r="J6" s="2"/>
      <c r="K6" s="2"/>
    </row>
    <row r="7" spans="1:11" x14ac:dyDescent="0.25">
      <c r="A7" s="2">
        <v>50000</v>
      </c>
      <c r="B7" s="1">
        <v>5133</v>
      </c>
      <c r="C7">
        <v>3</v>
      </c>
      <c r="D7" s="3">
        <f t="shared" si="0"/>
        <v>6.0000000000000002E-5</v>
      </c>
      <c r="E7" s="3">
        <f t="shared" si="1"/>
        <v>1.3416407864998738E-2</v>
      </c>
      <c r="F7" s="4">
        <f t="shared" si="2"/>
        <v>1.1999999999999999E-3</v>
      </c>
      <c r="G7" s="5">
        <f>+$F$16*(A7/1000)^2</f>
        <v>2.4044972257373698</v>
      </c>
      <c r="H7" s="1">
        <f t="shared" si="3"/>
        <v>0</v>
      </c>
      <c r="J7" s="2">
        <f t="shared" ref="J3:J10" si="4">+C7-G7</f>
        <v>0.59550277426263021</v>
      </c>
      <c r="K7" s="2">
        <f t="shared" ref="K3:K10" si="5">+B7-G7</f>
        <v>5130.595502774263</v>
      </c>
    </row>
    <row r="8" spans="1:11" x14ac:dyDescent="0.25">
      <c r="A8" s="2">
        <v>100000</v>
      </c>
      <c r="B8" s="1">
        <v>9592</v>
      </c>
      <c r="C8">
        <v>12.5</v>
      </c>
      <c r="D8" s="3">
        <f t="shared" si="0"/>
        <v>1.25E-4</v>
      </c>
      <c r="E8" s="3">
        <f t="shared" si="1"/>
        <v>3.9528470752104736E-2</v>
      </c>
      <c r="F8" s="4">
        <f t="shared" si="2"/>
        <v>1.25E-3</v>
      </c>
      <c r="G8" s="5">
        <f>+$F$16*(A8/1000)^2</f>
        <v>9.6179889029494792</v>
      </c>
      <c r="H8" s="1">
        <f t="shared" si="3"/>
        <v>0</v>
      </c>
      <c r="J8" s="2">
        <f t="shared" si="4"/>
        <v>2.8820110970505208</v>
      </c>
      <c r="K8" s="2">
        <f t="shared" si="5"/>
        <v>9582.3820110970501</v>
      </c>
    </row>
    <row r="9" spans="1:11" x14ac:dyDescent="0.25">
      <c r="A9" s="2">
        <v>200000</v>
      </c>
      <c r="B9" s="1">
        <v>17984</v>
      </c>
      <c r="C9">
        <v>43.65</v>
      </c>
      <c r="D9" s="3">
        <f t="shared" si="0"/>
        <v>2.1824999999999999E-4</v>
      </c>
      <c r="E9" s="3">
        <f t="shared" si="1"/>
        <v>9.760436721786582E-2</v>
      </c>
      <c r="F9" s="4">
        <f t="shared" si="2"/>
        <v>1.09125E-3</v>
      </c>
      <c r="G9" s="5">
        <f>+$F$16*(A9/1000)^2</f>
        <v>38.471955611797917</v>
      </c>
      <c r="H9" s="1">
        <f t="shared" si="3"/>
        <v>0</v>
      </c>
      <c r="J9" s="2">
        <f t="shared" si="4"/>
        <v>5.1780443882020819</v>
      </c>
      <c r="K9" s="2">
        <f t="shared" si="5"/>
        <v>17945.528044388204</v>
      </c>
    </row>
    <row r="10" spans="1:11" x14ac:dyDescent="0.25">
      <c r="A10" s="2">
        <v>500000</v>
      </c>
      <c r="B10" s="1">
        <v>41538</v>
      </c>
      <c r="C10">
        <v>239.5</v>
      </c>
      <c r="D10" s="3">
        <f t="shared" si="0"/>
        <v>4.7899999999999999E-4</v>
      </c>
      <c r="E10" s="3">
        <f t="shared" si="1"/>
        <v>0.33870414818835626</v>
      </c>
      <c r="F10" s="4">
        <f t="shared" si="2"/>
        <v>9.5799999999999998E-4</v>
      </c>
      <c r="G10" s="5">
        <f>+$F$16*(A10/1000)^2</f>
        <v>240.44972257373698</v>
      </c>
      <c r="H10" s="1">
        <f t="shared" si="3"/>
        <v>0</v>
      </c>
      <c r="J10" s="2">
        <f t="shared" si="4"/>
        <v>-0.94972257373697744</v>
      </c>
      <c r="K10" s="2">
        <f t="shared" si="5"/>
        <v>41297.550277426264</v>
      </c>
    </row>
    <row r="11" spans="1:11" x14ac:dyDescent="0.25">
      <c r="A11" s="2">
        <v>700000</v>
      </c>
      <c r="B11" s="1">
        <v>56543</v>
      </c>
      <c r="C11" s="2">
        <v>452.7</v>
      </c>
      <c r="F11" s="4">
        <f t="shared" si="2"/>
        <v>9.2387755102040815E-4</v>
      </c>
      <c r="G11" s="5">
        <f>+$F$16*(A11/1000)^2</f>
        <v>471.28145624452446</v>
      </c>
      <c r="H11" s="1">
        <f t="shared" si="3"/>
        <v>0</v>
      </c>
      <c r="J11" s="2">
        <f t="shared" ref="J11:J12" si="6">+C11-G11</f>
        <v>-18.581456244524475</v>
      </c>
      <c r="K11" s="2">
        <f t="shared" ref="K11:K12" si="7">+B11-G11</f>
        <v>56071.718543755473</v>
      </c>
    </row>
    <row r="12" spans="1:11" x14ac:dyDescent="0.25">
      <c r="A12" s="2">
        <v>1000000</v>
      </c>
      <c r="B12" s="1">
        <v>78498</v>
      </c>
      <c r="C12">
        <v>833</v>
      </c>
      <c r="F12" s="4">
        <f t="shared" si="2"/>
        <v>8.3299999999999997E-4</v>
      </c>
      <c r="G12" s="5">
        <f>+$F$16*(A12/1000)^2</f>
        <v>961.79889029494791</v>
      </c>
      <c r="H12" s="1">
        <f t="shared" si="3"/>
        <v>0</v>
      </c>
      <c r="J12" s="2">
        <f t="shared" si="6"/>
        <v>-128.79889029494791</v>
      </c>
      <c r="K12" s="2">
        <f t="shared" si="7"/>
        <v>77536.201109705056</v>
      </c>
    </row>
    <row r="16" spans="1:11" x14ac:dyDescent="0.25">
      <c r="A16">
        <f>INTERCEPT(B2:B10,A2:A10)</f>
        <v>583.45058971716298</v>
      </c>
      <c r="C16">
        <f>+C11/60</f>
        <v>7.5449999999999999</v>
      </c>
      <c r="F16" s="3">
        <v>9.6179889029494794E-4</v>
      </c>
      <c r="J16" s="2">
        <f>+SUMSQ(J2:J10)</f>
        <v>36.374728170933494</v>
      </c>
      <c r="K16" s="2">
        <f>+SUMSQ(K2:K10)</f>
        <v>2145674690.9281576</v>
      </c>
    </row>
    <row r="17" spans="1:7" x14ac:dyDescent="0.25">
      <c r="A17">
        <f>+SLOPE(B2:B10,A2:A10)</f>
        <v>8.2913226005118842E-2</v>
      </c>
      <c r="C17">
        <f>+C12/60</f>
        <v>13.883333333333333</v>
      </c>
    </row>
    <row r="19" spans="1:7" x14ac:dyDescent="0.25">
      <c r="C19">
        <f>+primes!A22</f>
        <v>1.0921800635913008</v>
      </c>
    </row>
    <row r="20" spans="1:7" x14ac:dyDescent="0.25">
      <c r="A20" t="s">
        <v>0</v>
      </c>
      <c r="B20" t="s">
        <v>2</v>
      </c>
      <c r="C20" t="s">
        <v>12</v>
      </c>
    </row>
    <row r="21" spans="1:7" x14ac:dyDescent="0.25">
      <c r="A21" s="1">
        <v>50000</v>
      </c>
      <c r="B21" s="6">
        <f>+$F$16*(A21/1000)^2</f>
        <v>2.4044972257373698</v>
      </c>
      <c r="C21" s="1">
        <f>+$C$19*A21/LN(A21)</f>
        <v>5047.1462301818719</v>
      </c>
    </row>
    <row r="22" spans="1:7" x14ac:dyDescent="0.25">
      <c r="A22" s="1">
        <v>75000</v>
      </c>
      <c r="B22" s="6">
        <f t="shared" ref="B22:B43" si="8">+$F$16*(A22/1000)^2</f>
        <v>5.4101187579090819</v>
      </c>
      <c r="C22" s="1">
        <f t="shared" ref="C22:C43" si="9">+$C$19*A22/LN(A22)</f>
        <v>7297.2586789469879</v>
      </c>
    </row>
    <row r="23" spans="1:7" x14ac:dyDescent="0.25">
      <c r="A23" s="1">
        <v>100000</v>
      </c>
      <c r="B23" s="6">
        <f t="shared" si="8"/>
        <v>9.6179889029494792</v>
      </c>
      <c r="C23" s="1">
        <f t="shared" si="9"/>
        <v>9486.5554972488935</v>
      </c>
    </row>
    <row r="24" spans="1:7" x14ac:dyDescent="0.25">
      <c r="A24" s="1">
        <v>125000</v>
      </c>
      <c r="B24" s="6">
        <f t="shared" si="8"/>
        <v>15.028107660858561</v>
      </c>
      <c r="C24" s="1">
        <f t="shared" si="9"/>
        <v>11632.728791853571</v>
      </c>
    </row>
    <row r="25" spans="1:7" x14ac:dyDescent="0.25">
      <c r="A25" s="1">
        <v>150000</v>
      </c>
      <c r="B25" s="6">
        <f t="shared" si="8"/>
        <v>21.640475031636328</v>
      </c>
      <c r="C25" s="1">
        <f t="shared" si="9"/>
        <v>13745.73257472803</v>
      </c>
      <c r="D25">
        <v>24.3</v>
      </c>
      <c r="E25">
        <v>13848</v>
      </c>
      <c r="F25" s="7">
        <f>+(D25-B25)/D25</f>
        <v>0.10944547194912234</v>
      </c>
      <c r="G25" s="7">
        <f>+(E25-C25)/E25</f>
        <v>7.3849960479469845E-3</v>
      </c>
    </row>
    <row r="26" spans="1:7" x14ac:dyDescent="0.25">
      <c r="A26" s="1">
        <v>175000</v>
      </c>
      <c r="B26" s="6">
        <f t="shared" si="8"/>
        <v>29.455091015282779</v>
      </c>
      <c r="C26" s="1">
        <f t="shared" si="9"/>
        <v>15831.92031607062</v>
      </c>
    </row>
    <row r="27" spans="1:7" x14ac:dyDescent="0.25">
      <c r="A27" s="1">
        <v>200000</v>
      </c>
      <c r="B27" s="6">
        <f t="shared" si="8"/>
        <v>38.471955611797917</v>
      </c>
      <c r="C27" s="1">
        <f t="shared" si="9"/>
        <v>17895.683489828381</v>
      </c>
    </row>
    <row r="28" spans="1:7" x14ac:dyDescent="0.25">
      <c r="A28" s="1">
        <v>225000</v>
      </c>
      <c r="B28" s="6">
        <f t="shared" si="8"/>
        <v>48.691068821181737</v>
      </c>
      <c r="C28" s="1">
        <f t="shared" si="9"/>
        <v>19940.229800255373</v>
      </c>
    </row>
    <row r="29" spans="1:7" x14ac:dyDescent="0.25">
      <c r="A29" s="1">
        <v>250000</v>
      </c>
      <c r="B29" s="6">
        <f t="shared" si="8"/>
        <v>60.112430643434244</v>
      </c>
      <c r="C29" s="1">
        <f t="shared" si="9"/>
        <v>21967.999556331459</v>
      </c>
      <c r="D29">
        <v>65.7</v>
      </c>
      <c r="E29">
        <v>22044</v>
      </c>
      <c r="F29" s="7">
        <f>+(D29-B29)/D29</f>
        <v>8.5046717755947618E-2</v>
      </c>
      <c r="G29" s="7">
        <f>+(E29-C29)/E29</f>
        <v>3.4476702807358585E-3</v>
      </c>
    </row>
    <row r="30" spans="1:7" x14ac:dyDescent="0.25">
      <c r="A30" s="1">
        <v>275000</v>
      </c>
      <c r="B30" s="6">
        <f t="shared" si="8"/>
        <v>72.736041078555431</v>
      </c>
      <c r="C30" s="1">
        <f t="shared" si="9"/>
        <v>23980.908216025869</v>
      </c>
    </row>
    <row r="31" spans="1:7" x14ac:dyDescent="0.25">
      <c r="A31" s="1">
        <v>300000</v>
      </c>
      <c r="B31" s="6">
        <f t="shared" si="8"/>
        <v>86.561900126545311</v>
      </c>
      <c r="C31" s="1">
        <f t="shared" si="9"/>
        <v>25980.497024073407</v>
      </c>
    </row>
    <row r="32" spans="1:7" x14ac:dyDescent="0.25">
      <c r="A32" s="1">
        <v>325000</v>
      </c>
      <c r="B32" s="6">
        <f t="shared" si="8"/>
        <v>101.59000778740388</v>
      </c>
      <c r="C32" s="1">
        <f t="shared" si="9"/>
        <v>27968.031384996022</v>
      </c>
    </row>
    <row r="33" spans="1:3" x14ac:dyDescent="0.25">
      <c r="A33" s="1">
        <v>350000</v>
      </c>
      <c r="B33" s="6">
        <f t="shared" si="8"/>
        <v>117.82036406113112</v>
      </c>
      <c r="C33" s="1">
        <f t="shared" si="9"/>
        <v>29944.567756709654</v>
      </c>
    </row>
    <row r="34" spans="1:3" x14ac:dyDescent="0.25">
      <c r="A34" s="1">
        <v>375000</v>
      </c>
      <c r="B34" s="6">
        <f t="shared" si="8"/>
        <v>135.25296894772706</v>
      </c>
      <c r="C34" s="1">
        <f t="shared" si="9"/>
        <v>31911.000679751745</v>
      </c>
    </row>
    <row r="35" spans="1:3" x14ac:dyDescent="0.25">
      <c r="A35" s="1">
        <v>400000</v>
      </c>
      <c r="B35" s="6">
        <f t="shared" si="8"/>
        <v>153.88782244719167</v>
      </c>
      <c r="C35" s="1">
        <f t="shared" si="9"/>
        <v>33868.096778449937</v>
      </c>
    </row>
    <row r="36" spans="1:3" x14ac:dyDescent="0.25">
      <c r="A36" s="1">
        <v>425000</v>
      </c>
      <c r="B36" s="6">
        <f t="shared" si="8"/>
        <v>173.72492455952496</v>
      </c>
      <c r="C36" s="1">
        <f t="shared" si="9"/>
        <v>35816.519935259159</v>
      </c>
    </row>
    <row r="37" spans="1:3" x14ac:dyDescent="0.25">
      <c r="A37" s="1">
        <v>450000</v>
      </c>
      <c r="B37" s="6">
        <f t="shared" si="8"/>
        <v>194.76427528472695</v>
      </c>
      <c r="C37" s="1">
        <f t="shared" si="9"/>
        <v>37756.850316167394</v>
      </c>
    </row>
    <row r="38" spans="1:3" x14ac:dyDescent="0.25">
      <c r="A38" s="1">
        <v>475000</v>
      </c>
      <c r="B38" s="6">
        <f t="shared" si="8"/>
        <v>217.00587462279762</v>
      </c>
      <c r="C38" s="1">
        <f t="shared" si="9"/>
        <v>39689.599008418227</v>
      </c>
    </row>
    <row r="39" spans="1:3" x14ac:dyDescent="0.25">
      <c r="A39" s="1">
        <v>500000</v>
      </c>
      <c r="B39" s="6">
        <f t="shared" si="8"/>
        <v>240.44972257373698</v>
      </c>
      <c r="C39" s="1">
        <f t="shared" si="9"/>
        <v>41615.21946084607</v>
      </c>
    </row>
    <row r="40" spans="1:3" x14ac:dyDescent="0.25">
      <c r="A40" s="1">
        <v>525000</v>
      </c>
      <c r="B40" s="6">
        <f t="shared" si="8"/>
        <v>265.09581913754505</v>
      </c>
      <c r="C40" s="1">
        <f t="shared" si="9"/>
        <v>43534.116550654122</v>
      </c>
    </row>
    <row r="41" spans="1:3" x14ac:dyDescent="0.25">
      <c r="A41" s="1">
        <v>550000</v>
      </c>
      <c r="B41" s="6">
        <f t="shared" si="8"/>
        <v>290.94416431422172</v>
      </c>
      <c r="C41" s="1">
        <f t="shared" si="9"/>
        <v>45446.653858961909</v>
      </c>
    </row>
    <row r="42" spans="1:3" x14ac:dyDescent="0.25">
      <c r="A42" s="1">
        <v>575000</v>
      </c>
      <c r="B42" s="6">
        <f t="shared" si="8"/>
        <v>317.99475810376714</v>
      </c>
      <c r="C42" s="1">
        <f t="shared" si="9"/>
        <v>47353.159574534919</v>
      </c>
    </row>
    <row r="43" spans="1:3" x14ac:dyDescent="0.25">
      <c r="A43" s="1">
        <v>600000</v>
      </c>
      <c r="B43" s="6">
        <f t="shared" si="8"/>
        <v>346.24760050618124</v>
      </c>
      <c r="C43" s="1">
        <f t="shared" si="9"/>
        <v>49253.931332893168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D13" sqref="D13"/>
    </sheetView>
  </sheetViews>
  <sheetFormatPr baseColWidth="10" defaultRowHeight="15" x14ac:dyDescent="0.25"/>
  <cols>
    <col min="11" max="11" width="14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13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8</v>
      </c>
    </row>
    <row r="2" spans="1:12" x14ac:dyDescent="0.25">
      <c r="A2" s="2">
        <v>1000</v>
      </c>
      <c r="B2" s="1">
        <v>168</v>
      </c>
      <c r="C2">
        <v>0.23</v>
      </c>
      <c r="E2">
        <f>+B2/A2</f>
        <v>0.16800000000000001</v>
      </c>
      <c r="F2">
        <f>+B2/A2*LN(A2)</f>
        <v>1.1605028868689991</v>
      </c>
      <c r="G2" s="1">
        <f t="shared" ref="G2:G16" si="0">+$A$19+$A$20*A2</f>
        <v>731.07322981868492</v>
      </c>
      <c r="H2" s="1">
        <f t="shared" ref="H2:H16" si="1">+$A$22*A2/LN(A2)</f>
        <v>162.2347992801443</v>
      </c>
      <c r="I2" s="1">
        <f t="shared" ref="I2:I16" si="2">+$A$23*A2/LN(A2)</f>
        <v>158.20330562551683</v>
      </c>
      <c r="K2" s="2">
        <f>+B2-I2</f>
        <v>9.7966943744831667</v>
      </c>
      <c r="L2" s="2">
        <f>+B2-H2</f>
        <v>5.7652007198556987</v>
      </c>
    </row>
    <row r="3" spans="1:12" x14ac:dyDescent="0.25">
      <c r="A3" s="2">
        <v>2000</v>
      </c>
      <c r="B3" s="1">
        <v>303</v>
      </c>
      <c r="C3">
        <v>0.27</v>
      </c>
      <c r="E3">
        <f t="shared" ref="E3:E15" si="3">+B3/A3</f>
        <v>0.1515</v>
      </c>
      <c r="F3">
        <f t="shared" ref="F3:F15" si="4">+B3/A3*LN(A3)</f>
        <v>1.1515367226206255</v>
      </c>
      <c r="G3" s="1">
        <f t="shared" si="0"/>
        <v>814.16201162978723</v>
      </c>
      <c r="H3" s="1">
        <f t="shared" si="1"/>
        <v>294.88032431073708</v>
      </c>
      <c r="I3" s="1">
        <f t="shared" si="2"/>
        <v>287.55262296917465</v>
      </c>
      <c r="K3" s="2">
        <f t="shared" ref="K3:K12" si="5">+B3-I3</f>
        <v>15.447377030825351</v>
      </c>
      <c r="L3" s="2">
        <f t="shared" ref="L3:L12" si="6">+B3-H3</f>
        <v>8.1196756892629196</v>
      </c>
    </row>
    <row r="4" spans="1:12" x14ac:dyDescent="0.25">
      <c r="A4" s="2">
        <v>5000</v>
      </c>
      <c r="B4" s="1">
        <v>669</v>
      </c>
      <c r="C4">
        <v>0.33</v>
      </c>
      <c r="E4">
        <f t="shared" si="3"/>
        <v>0.1338</v>
      </c>
      <c r="F4">
        <f t="shared" si="4"/>
        <v>1.1396004490114926</v>
      </c>
      <c r="G4" s="1">
        <f t="shared" si="0"/>
        <v>1063.4283570630942</v>
      </c>
      <c r="H4" s="1">
        <f t="shared" si="1"/>
        <v>657.89178780837176</v>
      </c>
      <c r="I4" s="1">
        <f t="shared" si="2"/>
        <v>641.5433435797014</v>
      </c>
      <c r="K4" s="2">
        <f t="shared" si="5"/>
        <v>27.4566564202986</v>
      </c>
      <c r="L4" s="2">
        <f t="shared" si="6"/>
        <v>11.10821219162824</v>
      </c>
    </row>
    <row r="5" spans="1:12" x14ac:dyDescent="0.25">
      <c r="A5" s="2">
        <v>10000</v>
      </c>
      <c r="B5" s="1">
        <v>1229</v>
      </c>
      <c r="C5">
        <v>0.37</v>
      </c>
      <c r="E5">
        <f t="shared" si="3"/>
        <v>0.1229</v>
      </c>
      <c r="F5">
        <f t="shared" si="4"/>
        <v>1.1319508317158729</v>
      </c>
      <c r="G5" s="1">
        <f t="shared" si="0"/>
        <v>1478.8722661186057</v>
      </c>
      <c r="H5" s="1">
        <f t="shared" si="1"/>
        <v>1216.7609946010821</v>
      </c>
      <c r="I5" s="1">
        <f t="shared" si="2"/>
        <v>1186.524792191376</v>
      </c>
      <c r="K5" s="2">
        <f t="shared" si="5"/>
        <v>42.475207808623964</v>
      </c>
      <c r="L5" s="2">
        <f t="shared" si="6"/>
        <v>12.239005398917925</v>
      </c>
    </row>
    <row r="6" spans="1:12" x14ac:dyDescent="0.25">
      <c r="A6" s="2">
        <v>20000</v>
      </c>
      <c r="B6" s="1">
        <v>2262</v>
      </c>
      <c r="C6">
        <v>0.65</v>
      </c>
      <c r="E6">
        <f t="shared" si="3"/>
        <v>0.11310000000000001</v>
      </c>
      <c r="F6">
        <f t="shared" si="4"/>
        <v>1.1200844421918361</v>
      </c>
      <c r="G6" s="1">
        <f t="shared" si="0"/>
        <v>2309.7600842296288</v>
      </c>
      <c r="H6" s="1">
        <f t="shared" si="1"/>
        <v>2263.1992724119414</v>
      </c>
      <c r="I6" s="1">
        <f t="shared" si="2"/>
        <v>2206.9593439479445</v>
      </c>
      <c r="K6" s="2">
        <f t="shared" si="5"/>
        <v>55.04065605205551</v>
      </c>
      <c r="L6" s="2">
        <f t="shared" si="6"/>
        <v>-1.1992724119413651</v>
      </c>
    </row>
    <row r="7" spans="1:12" x14ac:dyDescent="0.25">
      <c r="A7" s="2">
        <v>50000</v>
      </c>
      <c r="B7" s="1">
        <v>5133</v>
      </c>
      <c r="C7">
        <v>3</v>
      </c>
      <c r="E7">
        <f t="shared" si="3"/>
        <v>0.10266</v>
      </c>
      <c r="F7">
        <f t="shared" si="4"/>
        <v>1.1107584386775597</v>
      </c>
      <c r="G7" s="1">
        <f t="shared" si="0"/>
        <v>4802.4235385626971</v>
      </c>
      <c r="H7" s="1">
        <f t="shared" si="1"/>
        <v>5178.8412927867357</v>
      </c>
      <c r="I7" s="1">
        <f t="shared" si="2"/>
        <v>5050.1483988895407</v>
      </c>
      <c r="K7" s="2">
        <f t="shared" si="5"/>
        <v>82.851601110459342</v>
      </c>
      <c r="L7" s="2">
        <f t="shared" si="6"/>
        <v>-45.841292786735721</v>
      </c>
    </row>
    <row r="8" spans="1:12" x14ac:dyDescent="0.25">
      <c r="A8" s="2">
        <v>100000</v>
      </c>
      <c r="B8" s="1">
        <v>9592</v>
      </c>
      <c r="C8">
        <v>12.5</v>
      </c>
      <c r="D8">
        <v>0.9</v>
      </c>
      <c r="E8">
        <f t="shared" si="3"/>
        <v>9.5920000000000005E-2</v>
      </c>
      <c r="F8">
        <f t="shared" si="4"/>
        <v>1.1043198105999443</v>
      </c>
      <c r="G8" s="1">
        <f t="shared" si="0"/>
        <v>8956.8626291178116</v>
      </c>
      <c r="H8" s="1">
        <f t="shared" si="1"/>
        <v>9734.0879568086566</v>
      </c>
      <c r="I8" s="1">
        <f t="shared" si="2"/>
        <v>9492.1983375310083</v>
      </c>
      <c r="K8" s="2">
        <f t="shared" si="5"/>
        <v>99.801662468991708</v>
      </c>
      <c r="L8" s="2">
        <f t="shared" si="6"/>
        <v>-142.0879568086566</v>
      </c>
    </row>
    <row r="9" spans="1:12" x14ac:dyDescent="0.25">
      <c r="A9" s="2">
        <v>150000</v>
      </c>
      <c r="B9" s="1">
        <v>13848</v>
      </c>
      <c r="D9">
        <v>1.2</v>
      </c>
      <c r="E9">
        <f t="shared" si="3"/>
        <v>9.2319999999999999E-2</v>
      </c>
      <c r="F9">
        <f t="shared" si="4"/>
        <v>1.1003058177065972</v>
      </c>
      <c r="G9" s="1">
        <f t="shared" si="0"/>
        <v>13111.301719672927</v>
      </c>
      <c r="H9" s="1">
        <f t="shared" si="1"/>
        <v>14104.399637147042</v>
      </c>
      <c r="I9" s="1">
        <f t="shared" si="2"/>
        <v>13753.90887997416</v>
      </c>
      <c r="K9" s="2">
        <f t="shared" si="5"/>
        <v>94.0911200258397</v>
      </c>
      <c r="L9" s="2">
        <f t="shared" si="6"/>
        <v>-256.39963714704209</v>
      </c>
    </row>
    <row r="10" spans="1:12" x14ac:dyDescent="0.25">
      <c r="A10" s="2">
        <v>200000</v>
      </c>
      <c r="B10" s="1">
        <v>17984</v>
      </c>
      <c r="C10">
        <v>43.65</v>
      </c>
      <c r="D10">
        <v>1.5</v>
      </c>
      <c r="E10">
        <f t="shared" si="3"/>
        <v>8.992E-2</v>
      </c>
      <c r="F10">
        <f t="shared" si="4"/>
        <v>1.0975700522860732</v>
      </c>
      <c r="G10" s="1">
        <f t="shared" si="0"/>
        <v>17265.740810228039</v>
      </c>
      <c r="H10" s="1">
        <f t="shared" si="1"/>
        <v>18362.635119534752</v>
      </c>
      <c r="I10" s="1">
        <f t="shared" si="2"/>
        <v>17906.328289587545</v>
      </c>
      <c r="K10" s="2">
        <f t="shared" si="5"/>
        <v>77.671710412454559</v>
      </c>
      <c r="L10" s="2">
        <f t="shared" si="6"/>
        <v>-378.63511953475245</v>
      </c>
    </row>
    <row r="11" spans="1:12" x14ac:dyDescent="0.25">
      <c r="A11" s="2">
        <v>500000</v>
      </c>
      <c r="B11" s="1">
        <v>41538</v>
      </c>
      <c r="C11">
        <v>239.5</v>
      </c>
      <c r="D11">
        <v>4.2</v>
      </c>
      <c r="E11">
        <f t="shared" si="3"/>
        <v>8.3075999999999997E-2</v>
      </c>
      <c r="F11">
        <f t="shared" si="4"/>
        <v>1.0901534599412419</v>
      </c>
      <c r="G11" s="1">
        <f t="shared" si="0"/>
        <v>42192.375353558731</v>
      </c>
      <c r="H11" s="1">
        <f t="shared" si="1"/>
        <v>42701.084359992019</v>
      </c>
      <c r="I11" s="1">
        <f t="shared" si="2"/>
        <v>41639.973233360324</v>
      </c>
      <c r="K11" s="2">
        <f t="shared" si="5"/>
        <v>-101.97323336032423</v>
      </c>
      <c r="L11" s="2">
        <f t="shared" si="6"/>
        <v>-1163.084359992019</v>
      </c>
    </row>
    <row r="12" spans="1:12" x14ac:dyDescent="0.25">
      <c r="A12" s="2">
        <v>700000</v>
      </c>
      <c r="B12" s="1">
        <v>56543</v>
      </c>
      <c r="C12">
        <v>452.7</v>
      </c>
      <c r="D12">
        <v>6.2</v>
      </c>
      <c r="E12">
        <f t="shared" si="3"/>
        <v>8.0775714285714284E-2</v>
      </c>
      <c r="F12">
        <f t="shared" si="4"/>
        <v>1.0871470601769231</v>
      </c>
      <c r="G12" s="1">
        <f t="shared" si="0"/>
        <v>58810.131715779193</v>
      </c>
      <c r="H12" s="1">
        <f t="shared" si="1"/>
        <v>58286.974171518261</v>
      </c>
      <c r="I12" s="1">
        <f t="shared" si="2"/>
        <v>56838.557632264274</v>
      </c>
      <c r="K12" s="2">
        <f t="shared" si="5"/>
        <v>-295.55763226427371</v>
      </c>
      <c r="L12" s="2">
        <f t="shared" si="6"/>
        <v>-1743.9741715182608</v>
      </c>
    </row>
    <row r="13" spans="1:12" x14ac:dyDescent="0.25">
      <c r="A13" s="2">
        <v>1000000</v>
      </c>
      <c r="B13" s="1">
        <v>78498</v>
      </c>
      <c r="C13">
        <v>833</v>
      </c>
      <c r="D13">
        <v>10</v>
      </c>
      <c r="E13">
        <f t="shared" si="3"/>
        <v>7.8497999999999998E-2</v>
      </c>
      <c r="F13">
        <f t="shared" si="4"/>
        <v>1.0844899477790795</v>
      </c>
      <c r="G13" s="1">
        <f t="shared" si="0"/>
        <v>83736.766259109878</v>
      </c>
      <c r="H13" s="1">
        <f t="shared" si="1"/>
        <v>81117.399640072137</v>
      </c>
      <c r="I13" s="1">
        <f t="shared" si="2"/>
        <v>79101.652812758402</v>
      </c>
      <c r="K13" s="2">
        <f t="shared" ref="K13:K16" si="7">+B13-I13</f>
        <v>-603.65281275840243</v>
      </c>
      <c r="L13" s="2">
        <f t="shared" ref="L13:L16" si="8">+B13-H13</f>
        <v>-2619.3996400721371</v>
      </c>
    </row>
    <row r="14" spans="1:12" x14ac:dyDescent="0.25">
      <c r="A14" s="2">
        <v>2000000</v>
      </c>
      <c r="B14" s="1">
        <v>148933</v>
      </c>
      <c r="D14">
        <v>25</v>
      </c>
      <c r="E14">
        <f t="shared" si="3"/>
        <v>7.4466500000000005E-2</v>
      </c>
      <c r="F14">
        <f t="shared" si="4"/>
        <v>1.0804089614858139</v>
      </c>
      <c r="G14" s="1">
        <f t="shared" si="0"/>
        <v>166825.54807021216</v>
      </c>
      <c r="H14" s="1">
        <f t="shared" si="1"/>
        <v>154484.07583374646</v>
      </c>
      <c r="I14" s="1">
        <f t="shared" si="2"/>
        <v>150645.1856928631</v>
      </c>
      <c r="K14" s="2">
        <f t="shared" si="7"/>
        <v>-1712.1856928631023</v>
      </c>
      <c r="L14" s="2">
        <f t="shared" si="8"/>
        <v>-5551.0758337464649</v>
      </c>
    </row>
    <row r="15" spans="1:12" x14ac:dyDescent="0.25">
      <c r="A15" s="2">
        <v>5000000</v>
      </c>
      <c r="B15" s="1">
        <v>348513</v>
      </c>
      <c r="D15">
        <v>81.3</v>
      </c>
      <c r="E15">
        <f t="shared" si="3"/>
        <v>6.9702600000000003E-2</v>
      </c>
      <c r="F15">
        <f t="shared" si="4"/>
        <v>1.0751590132527897</v>
      </c>
      <c r="G15" s="1">
        <f t="shared" si="0"/>
        <v>416091.89350351907</v>
      </c>
      <c r="H15" s="1">
        <f t="shared" si="1"/>
        <v>363268.08264957549</v>
      </c>
      <c r="I15" s="1">
        <f t="shared" si="2"/>
        <v>354240.96284156467</v>
      </c>
      <c r="K15" s="2">
        <f t="shared" si="7"/>
        <v>-5727.962841564673</v>
      </c>
      <c r="L15" s="2">
        <f t="shared" si="8"/>
        <v>-14755.082649575488</v>
      </c>
    </row>
    <row r="16" spans="1:12" x14ac:dyDescent="0.25">
      <c r="A16" s="2">
        <v>10000000</v>
      </c>
      <c r="B16" s="1">
        <v>664579</v>
      </c>
      <c r="D16">
        <v>202</v>
      </c>
      <c r="E16">
        <f t="shared" ref="E16" si="9">+B16/A16</f>
        <v>6.64579E-2</v>
      </c>
      <c r="F16">
        <f t="shared" ref="F16" si="10">+B16/A16*LN(A16)</f>
        <v>1.0711747889618231</v>
      </c>
      <c r="G16" s="1">
        <f t="shared" si="0"/>
        <v>831535.80255903048</v>
      </c>
      <c r="H16" s="1">
        <f t="shared" si="1"/>
        <v>695291.99691490398</v>
      </c>
      <c r="I16" s="1">
        <f t="shared" si="2"/>
        <v>678014.16696650058</v>
      </c>
      <c r="K16" s="2">
        <f t="shared" si="7"/>
        <v>-13435.166966500576</v>
      </c>
      <c r="L16" s="2">
        <f t="shared" si="8"/>
        <v>-30712.996914903983</v>
      </c>
    </row>
    <row r="19" spans="1:12" x14ac:dyDescent="0.25">
      <c r="A19">
        <f>INTERCEPT(B2:B11,A2:A11)</f>
        <v>647.98444800758261</v>
      </c>
    </row>
    <row r="20" spans="1:12" x14ac:dyDescent="0.25">
      <c r="A20">
        <f>+SLOPE(B2:B11,A2:A11)</f>
        <v>8.3088781811102297E-2</v>
      </c>
    </row>
    <row r="21" spans="1:12" x14ac:dyDescent="0.25">
      <c r="K21" s="2">
        <f>+SUMSQ(K2:K11)</f>
        <v>48031.415182821831</v>
      </c>
      <c r="L21" s="2">
        <f>+SUMSQ(L2:L11)</f>
        <v>1584534.7582848996</v>
      </c>
    </row>
    <row r="22" spans="1:12" x14ac:dyDescent="0.25">
      <c r="A22">
        <f>+AVERAGE(F2:F11)</f>
        <v>1.1206782911620241</v>
      </c>
    </row>
    <row r="23" spans="1:12" x14ac:dyDescent="0.25">
      <c r="A23">
        <v>1.0928297195870882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primes</vt:lpstr>
      <vt:lpstr>tiempos</vt:lpstr>
      <vt:lpstr>primes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pc1</cp:lastModifiedBy>
  <dcterms:created xsi:type="dcterms:W3CDTF">2018-12-05T16:50:08Z</dcterms:created>
  <dcterms:modified xsi:type="dcterms:W3CDTF">2018-12-05T22:31:06Z</dcterms:modified>
</cp:coreProperties>
</file>