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Library/Containers/com.microsoft.Excel/Data/Desktop/raissa/coronavirus-data/other/"/>
    </mc:Choice>
  </mc:AlternateContent>
  <xr:revisionPtr revIDLastSave="0" documentId="13_ncr:1_{162CBEF4-24F2-A349-BA1F-4CDE704D8261}" xr6:coauthVersionLast="45" xr6:coauthVersionMax="45" xr10:uidLastSave="{00000000-0000-0000-0000-000000000000}"/>
  <bookViews>
    <workbookView xWindow="12840" yWindow="460" windowWidth="27500" windowHeight="16500" xr2:uid="{50568A54-C490-204A-AE24-4B69BA545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575" i="1" l="1"/>
  <c r="AS576" i="1"/>
  <c r="AS577" i="1"/>
  <c r="AS578" i="1"/>
  <c r="AS574" i="1"/>
  <c r="DG412" i="1" l="1"/>
  <c r="DG413" i="1"/>
  <c r="DG414" i="1"/>
  <c r="DG415" i="1"/>
  <c r="EM307" i="1"/>
  <c r="EM308" i="1"/>
  <c r="EM309" i="1"/>
  <c r="EM310" i="1"/>
  <c r="EM306" i="1"/>
  <c r="EL307" i="1"/>
  <c r="EL308" i="1"/>
  <c r="EL309" i="1"/>
  <c r="EL310" i="1"/>
  <c r="EL306" i="1"/>
  <c r="EK307" i="1"/>
  <c r="EK308" i="1"/>
  <c r="EK309" i="1"/>
  <c r="EK310" i="1"/>
  <c r="EK306" i="1"/>
  <c r="EJ307" i="1"/>
  <c r="EJ308" i="1"/>
  <c r="EJ309" i="1"/>
  <c r="EJ310" i="1"/>
  <c r="EJ306" i="1"/>
  <c r="EI307" i="1"/>
  <c r="EG413" i="1" s="1"/>
  <c r="EI308" i="1"/>
  <c r="EG414" i="1" s="1"/>
  <c r="EI309" i="1"/>
  <c r="EG415" i="1" s="1"/>
  <c r="EI310" i="1"/>
  <c r="EG416" i="1" s="1"/>
  <c r="EI306" i="1"/>
  <c r="EG412" i="1" s="1"/>
  <c r="EH307" i="1"/>
  <c r="EH308" i="1"/>
  <c r="EH309" i="1"/>
  <c r="EH310" i="1"/>
  <c r="EH306" i="1"/>
  <c r="DN307" i="1"/>
  <c r="DN308" i="1"/>
  <c r="DN309" i="1"/>
  <c r="DN310" i="1"/>
  <c r="DM308" i="1"/>
  <c r="DM309" i="1"/>
  <c r="DM310" i="1"/>
  <c r="DL307" i="1"/>
  <c r="DL308" i="1"/>
  <c r="DL309" i="1"/>
  <c r="DL310" i="1"/>
  <c r="DL306" i="1"/>
  <c r="DK307" i="1"/>
  <c r="DK308" i="1"/>
  <c r="DK309" i="1"/>
  <c r="DK310" i="1"/>
  <c r="DK306" i="1"/>
  <c r="DJ310" i="1"/>
  <c r="DJ306" i="1"/>
  <c r="DI307" i="1"/>
  <c r="DI308" i="1"/>
  <c r="DI309" i="1"/>
  <c r="DI310" i="1"/>
  <c r="DI306" i="1"/>
  <c r="AS567" i="1" l="1"/>
  <c r="AS568" i="1"/>
  <c r="AS569" i="1"/>
  <c r="AS570" i="1"/>
  <c r="AS571" i="1"/>
  <c r="AS572" i="1"/>
  <c r="AS573" i="1"/>
  <c r="AS566" i="1"/>
  <c r="EM299" i="1" l="1"/>
  <c r="EM300" i="1"/>
  <c r="EM301" i="1"/>
  <c r="EM302" i="1"/>
  <c r="EM303" i="1"/>
  <c r="EM304" i="1"/>
  <c r="EM305" i="1"/>
  <c r="EM298" i="1"/>
  <c r="EL299" i="1"/>
  <c r="EL300" i="1"/>
  <c r="EL301" i="1"/>
  <c r="EL302" i="1"/>
  <c r="EL303" i="1"/>
  <c r="EL304" i="1"/>
  <c r="EL305" i="1"/>
  <c r="EL298" i="1"/>
  <c r="EK299" i="1"/>
  <c r="EK300" i="1"/>
  <c r="EK303" i="1"/>
  <c r="EK304" i="1"/>
  <c r="EK305" i="1"/>
  <c r="EK298" i="1"/>
  <c r="EJ299" i="1"/>
  <c r="EJ300" i="1"/>
  <c r="EJ302" i="1"/>
  <c r="EJ303" i="1"/>
  <c r="EJ304" i="1"/>
  <c r="EJ298" i="1"/>
  <c r="EI299" i="1"/>
  <c r="EI300" i="1"/>
  <c r="EI302" i="1"/>
  <c r="EI303" i="1"/>
  <c r="EI304" i="1"/>
  <c r="EI305" i="1"/>
  <c r="EI298" i="1"/>
  <c r="EH299" i="1"/>
  <c r="EH300" i="1"/>
  <c r="EH301" i="1"/>
  <c r="EH302" i="1"/>
  <c r="EH303" i="1"/>
  <c r="EH304" i="1"/>
  <c r="EH305" i="1"/>
  <c r="EH298" i="1"/>
  <c r="DN299" i="1"/>
  <c r="DN300" i="1"/>
  <c r="DN301" i="1"/>
  <c r="DN302" i="1"/>
  <c r="DN303" i="1"/>
  <c r="DN298" i="1"/>
  <c r="DM301" i="1"/>
  <c r="DM302" i="1"/>
  <c r="DM303" i="1"/>
  <c r="DM304" i="1"/>
  <c r="DM305" i="1"/>
  <c r="DL299" i="1"/>
  <c r="DL300" i="1"/>
  <c r="DL301" i="1"/>
  <c r="DL302" i="1"/>
  <c r="DL303" i="1"/>
  <c r="DL304" i="1"/>
  <c r="DL305" i="1"/>
  <c r="DL298" i="1"/>
  <c r="DK299" i="1"/>
  <c r="DK300" i="1"/>
  <c r="DK301" i="1"/>
  <c r="DK302" i="1"/>
  <c r="DK303" i="1"/>
  <c r="DK304" i="1"/>
  <c r="DK305" i="1"/>
  <c r="DK298" i="1"/>
  <c r="DJ300" i="1"/>
  <c r="DJ301" i="1"/>
  <c r="DJ303" i="1"/>
  <c r="DJ304" i="1"/>
  <c r="DJ305" i="1"/>
  <c r="DI299" i="1"/>
  <c r="DI300" i="1"/>
  <c r="DI301" i="1"/>
  <c r="DI302" i="1"/>
  <c r="DI303" i="1"/>
  <c r="DI304" i="1"/>
  <c r="DI305" i="1"/>
  <c r="DI298" i="1"/>
  <c r="EG411" i="1" l="1"/>
  <c r="EG407" i="1"/>
  <c r="EG404" i="1"/>
  <c r="EG408" i="1"/>
  <c r="DG406" i="1"/>
  <c r="DG405" i="1"/>
  <c r="DG408" i="1"/>
  <c r="DG404" i="1"/>
  <c r="EG409" i="1"/>
  <c r="EG405" i="1"/>
  <c r="DG403" i="1"/>
  <c r="DG407" i="1"/>
  <c r="EG410" i="1"/>
  <c r="EG406" i="1"/>
  <c r="AS564" i="1"/>
  <c r="AS565" i="1"/>
  <c r="DN290" i="1" l="1"/>
  <c r="DN291" i="1"/>
  <c r="DN292" i="1"/>
  <c r="DN293" i="1"/>
  <c r="DN294" i="1"/>
  <c r="DN295" i="1"/>
  <c r="DN296" i="1"/>
  <c r="DN297" i="1"/>
  <c r="DN289" i="1"/>
  <c r="DM290" i="1"/>
  <c r="DM291" i="1"/>
  <c r="DM292" i="1"/>
  <c r="DM293" i="1"/>
  <c r="DM294" i="1"/>
  <c r="DM295" i="1"/>
  <c r="DM296" i="1"/>
  <c r="DM297" i="1"/>
  <c r="DM289" i="1"/>
  <c r="DL290" i="1"/>
  <c r="DL291" i="1"/>
  <c r="DL292" i="1"/>
  <c r="DL293" i="1"/>
  <c r="DL294" i="1"/>
  <c r="DL295" i="1"/>
  <c r="DL296" i="1"/>
  <c r="DL297" i="1"/>
  <c r="DK290" i="1"/>
  <c r="DK291" i="1"/>
  <c r="DK292" i="1"/>
  <c r="DK293" i="1"/>
  <c r="DK294" i="1"/>
  <c r="DK295" i="1"/>
  <c r="DK296" i="1"/>
  <c r="DK297" i="1"/>
  <c r="DK289" i="1"/>
  <c r="DJ293" i="1"/>
  <c r="DJ295" i="1"/>
  <c r="DJ296" i="1"/>
  <c r="DJ297" i="1"/>
  <c r="DI290" i="1"/>
  <c r="DI291" i="1"/>
  <c r="DI292" i="1"/>
  <c r="DG397" i="1" s="1"/>
  <c r="DI293" i="1"/>
  <c r="DI294" i="1"/>
  <c r="DI295" i="1"/>
  <c r="DI296" i="1"/>
  <c r="DI297" i="1"/>
  <c r="DI289" i="1"/>
  <c r="EM290" i="1"/>
  <c r="EM291" i="1"/>
  <c r="EM292" i="1"/>
  <c r="EM293" i="1"/>
  <c r="EM294" i="1"/>
  <c r="EM295" i="1"/>
  <c r="EM296" i="1"/>
  <c r="EM297" i="1"/>
  <c r="EM289" i="1"/>
  <c r="EL290" i="1"/>
  <c r="EL291" i="1"/>
  <c r="EL292" i="1"/>
  <c r="EL293" i="1"/>
  <c r="EL294" i="1"/>
  <c r="EL295" i="1"/>
  <c r="EL296" i="1"/>
  <c r="EL297" i="1"/>
  <c r="EL289" i="1"/>
  <c r="EK291" i="1"/>
  <c r="EK292" i="1"/>
  <c r="EK293" i="1"/>
  <c r="EK294" i="1"/>
  <c r="EK295" i="1"/>
  <c r="EK296" i="1"/>
  <c r="EK289" i="1"/>
  <c r="EJ290" i="1"/>
  <c r="EJ291" i="1"/>
  <c r="EJ292" i="1"/>
  <c r="EJ293" i="1"/>
  <c r="EJ295" i="1"/>
  <c r="EJ296" i="1"/>
  <c r="EJ297" i="1"/>
  <c r="EJ289" i="1"/>
  <c r="EI291" i="1"/>
  <c r="EI292" i="1"/>
  <c r="EI293" i="1"/>
  <c r="EI294" i="1"/>
  <c r="EI296" i="1"/>
  <c r="EI297" i="1"/>
  <c r="EH290" i="1"/>
  <c r="EH291" i="1"/>
  <c r="EH292" i="1"/>
  <c r="EH293" i="1"/>
  <c r="EH294" i="1"/>
  <c r="EH295" i="1"/>
  <c r="EH296" i="1"/>
  <c r="EH297" i="1"/>
  <c r="EH289" i="1"/>
  <c r="EG395" i="1" s="1"/>
  <c r="EG400" i="1" l="1"/>
  <c r="EG396" i="1"/>
  <c r="EG403" i="1"/>
  <c r="EG402" i="1"/>
  <c r="EG399" i="1"/>
  <c r="EG401" i="1"/>
  <c r="EG398" i="1"/>
  <c r="EG397" i="1"/>
  <c r="DG394" i="1"/>
  <c r="DG395" i="1"/>
  <c r="DG402" i="1"/>
  <c r="DG401" i="1"/>
  <c r="DG398" i="1"/>
  <c r="DG400" i="1"/>
  <c r="DG396" i="1"/>
  <c r="BF55" i="1"/>
  <c r="BF253" i="1" l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L385" i="1"/>
  <c r="BL386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5" i="1"/>
  <c r="BL406" i="1"/>
  <c r="BL407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I384" i="1"/>
  <c r="BI385" i="1"/>
  <c r="BI386" i="1"/>
  <c r="BI387" i="1"/>
  <c r="BI388" i="1"/>
  <c r="BI391" i="1"/>
  <c r="BI392" i="1"/>
  <c r="BI394" i="1"/>
  <c r="BI395" i="1"/>
  <c r="BI396" i="1"/>
  <c r="BI397" i="1"/>
  <c r="BI398" i="1"/>
  <c r="BI399" i="1"/>
  <c r="BI400" i="1"/>
  <c r="BI402" i="1"/>
  <c r="BI403" i="1"/>
  <c r="BI404" i="1"/>
  <c r="BI405" i="1"/>
  <c r="BI406" i="1"/>
  <c r="BI407" i="1"/>
  <c r="BF324" i="1"/>
  <c r="BC373" i="1"/>
  <c r="BC374" i="1"/>
  <c r="BC375" i="1"/>
  <c r="BC376" i="1"/>
  <c r="BC377" i="1"/>
  <c r="BC378" i="1"/>
  <c r="BC379" i="1"/>
  <c r="BC380" i="1"/>
  <c r="BC381" i="1"/>
  <c r="BC382" i="1"/>
  <c r="BC384" i="1"/>
  <c r="BC385" i="1"/>
  <c r="BC386" i="1"/>
  <c r="BC387" i="1"/>
  <c r="BC388" i="1"/>
  <c r="BC390" i="1"/>
  <c r="BC391" i="1"/>
  <c r="BC392" i="1"/>
  <c r="BC393" i="1"/>
  <c r="BC394" i="1"/>
  <c r="BC395" i="1"/>
  <c r="BC398" i="1"/>
  <c r="BC399" i="1"/>
  <c r="BC400" i="1"/>
  <c r="BC401" i="1"/>
  <c r="BC402" i="1"/>
  <c r="BC403" i="1"/>
  <c r="BC404" i="1"/>
  <c r="BC405" i="1"/>
  <c r="BC406" i="1"/>
  <c r="BC407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BE222" i="1"/>
  <c r="BE218" i="1"/>
  <c r="AS560" i="1" l="1"/>
  <c r="AS556" i="1"/>
  <c r="AS552" i="1"/>
  <c r="AS548" i="1"/>
  <c r="AS544" i="1"/>
  <c r="AS540" i="1"/>
  <c r="AS563" i="1"/>
  <c r="AS559" i="1"/>
  <c r="AS555" i="1"/>
  <c r="AS551" i="1"/>
  <c r="AS547" i="1"/>
  <c r="AS543" i="1"/>
  <c r="AS562" i="1"/>
  <c r="AS558" i="1"/>
  <c r="AS554" i="1"/>
  <c r="AS550" i="1"/>
  <c r="AS546" i="1"/>
  <c r="AS542" i="1"/>
  <c r="AS561" i="1"/>
  <c r="AS557" i="1"/>
  <c r="AS553" i="1"/>
  <c r="AS549" i="1"/>
  <c r="AS545" i="1"/>
  <c r="AS541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3" i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4" i="1"/>
  <c r="FM35" i="1"/>
  <c r="FM36" i="1"/>
  <c r="FM37" i="1"/>
  <c r="FM38" i="1"/>
  <c r="FM39" i="1"/>
  <c r="FM40" i="1"/>
  <c r="FM41" i="1"/>
  <c r="FM42" i="1"/>
  <c r="FM43" i="1"/>
  <c r="FM44" i="1"/>
  <c r="FM45" i="1"/>
  <c r="FM46" i="1"/>
  <c r="FM47" i="1"/>
  <c r="FM48" i="1"/>
  <c r="FM49" i="1"/>
  <c r="FM50" i="1"/>
  <c r="FM51" i="1"/>
  <c r="FM52" i="1"/>
  <c r="FM53" i="1"/>
  <c r="FM54" i="1"/>
  <c r="FM55" i="1"/>
  <c r="FM56" i="1"/>
  <c r="FM57" i="1"/>
  <c r="FM58" i="1"/>
  <c r="FM59" i="1"/>
  <c r="FM60" i="1"/>
  <c r="FM61" i="1"/>
  <c r="FM62" i="1"/>
  <c r="FM63" i="1"/>
  <c r="FM64" i="1"/>
  <c r="FM65" i="1"/>
  <c r="FM66" i="1"/>
  <c r="FM67" i="1"/>
  <c r="FM68" i="1"/>
  <c r="FM69" i="1"/>
  <c r="FM70" i="1"/>
  <c r="FM71" i="1"/>
  <c r="FM72" i="1"/>
  <c r="FM73" i="1"/>
  <c r="FM74" i="1"/>
  <c r="FM75" i="1"/>
  <c r="FM76" i="1"/>
  <c r="FM77" i="1"/>
  <c r="FM78" i="1"/>
  <c r="FM79" i="1"/>
  <c r="FM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5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3" i="1"/>
  <c r="FE4" i="1"/>
  <c r="FE5" i="1"/>
  <c r="FE6" i="1"/>
  <c r="FE7" i="1"/>
  <c r="FE8" i="1"/>
  <c r="FE9" i="1"/>
  <c r="FE10" i="1"/>
  <c r="FE11" i="1"/>
  <c r="FE12" i="1"/>
  <c r="FE14" i="1"/>
  <c r="FE16" i="1"/>
  <c r="FE17" i="1"/>
  <c r="FE18" i="1"/>
  <c r="FE19" i="1"/>
  <c r="FE20" i="1"/>
  <c r="FE23" i="1"/>
  <c r="FE25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61" i="1"/>
  <c r="FE62" i="1"/>
  <c r="FE63" i="1"/>
  <c r="FE64" i="1"/>
  <c r="FE65" i="1"/>
  <c r="FE66" i="1"/>
  <c r="FE67" i="1"/>
  <c r="FE68" i="1"/>
  <c r="FE69" i="1"/>
  <c r="FE70" i="1"/>
  <c r="FE71" i="1"/>
  <c r="FE72" i="1"/>
  <c r="FE73" i="1"/>
  <c r="FE74" i="1"/>
  <c r="FE75" i="1"/>
  <c r="FE76" i="1"/>
  <c r="FE77" i="1"/>
  <c r="FE78" i="1"/>
  <c r="FE79" i="1"/>
  <c r="FE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5" i="1"/>
  <c r="EZ77" i="1"/>
  <c r="EZ78" i="1"/>
  <c r="EZ79" i="1"/>
  <c r="EZ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3" i="1"/>
  <c r="EW4" i="1"/>
  <c r="EW5" i="1"/>
  <c r="EW6" i="1"/>
  <c r="EW7" i="1"/>
  <c r="EW8" i="1"/>
  <c r="EW9" i="1"/>
  <c r="EW10" i="1"/>
  <c r="EW12" i="1"/>
  <c r="EW13" i="1"/>
  <c r="EW14" i="1"/>
  <c r="EW15" i="1"/>
  <c r="EW16" i="1"/>
  <c r="EW17" i="1"/>
  <c r="EW18" i="1"/>
  <c r="EW19" i="1"/>
  <c r="EW20" i="1"/>
  <c r="EW21" i="1"/>
  <c r="EW23" i="1"/>
  <c r="EW24" i="1"/>
  <c r="EW25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9" i="1"/>
  <c r="EW50" i="1"/>
  <c r="EW51" i="1"/>
  <c r="EW52" i="1"/>
  <c r="EW53" i="1"/>
  <c r="EW54" i="1"/>
  <c r="EW57" i="1"/>
  <c r="EW58" i="1"/>
  <c r="EW59" i="1"/>
  <c r="EW60" i="1"/>
  <c r="EW64" i="1"/>
  <c r="EW65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1" i="1"/>
  <c r="EJ230" i="1" s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3" i="1"/>
  <c r="EO4" i="1"/>
  <c r="EO5" i="1"/>
  <c r="EO6" i="1"/>
  <c r="EO7" i="1"/>
  <c r="EJ216" i="1" s="1"/>
  <c r="EO8" i="1"/>
  <c r="EO9" i="1"/>
  <c r="EO10" i="1"/>
  <c r="EO11" i="1"/>
  <c r="EJ220" i="1" s="1"/>
  <c r="EO12" i="1"/>
  <c r="EO13" i="1"/>
  <c r="EO14" i="1"/>
  <c r="EO15" i="1"/>
  <c r="EJ224" i="1" s="1"/>
  <c r="EO16" i="1"/>
  <c r="EO17" i="1"/>
  <c r="EO22" i="1"/>
  <c r="EO23" i="1"/>
  <c r="EO24" i="1"/>
  <c r="EO25" i="1"/>
  <c r="EO26" i="1"/>
  <c r="EJ235" i="1" s="1"/>
  <c r="EO27" i="1"/>
  <c r="EO28" i="1"/>
  <c r="EO29" i="1"/>
  <c r="EO30" i="1"/>
  <c r="EJ239" i="1" s="1"/>
  <c r="EO31" i="1"/>
  <c r="EO32" i="1"/>
  <c r="EO33" i="1"/>
  <c r="EO34" i="1"/>
  <c r="EJ243" i="1" s="1"/>
  <c r="EO35" i="1"/>
  <c r="EO36" i="1"/>
  <c r="EO37" i="1"/>
  <c r="EO38" i="1"/>
  <c r="EJ247" i="1" s="1"/>
  <c r="EO39" i="1"/>
  <c r="EO40" i="1"/>
  <c r="EO41" i="1"/>
  <c r="EO42" i="1"/>
  <c r="EJ251" i="1" s="1"/>
  <c r="EO43" i="1"/>
  <c r="EO44" i="1"/>
  <c r="EO45" i="1"/>
  <c r="EO46" i="1"/>
  <c r="EJ255" i="1" s="1"/>
  <c r="EO47" i="1"/>
  <c r="EO48" i="1"/>
  <c r="EO49" i="1"/>
  <c r="EO50" i="1"/>
  <c r="EJ259" i="1" s="1"/>
  <c r="EO51" i="1"/>
  <c r="EO52" i="1"/>
  <c r="EO53" i="1"/>
  <c r="EO54" i="1"/>
  <c r="EJ263" i="1" s="1"/>
  <c r="EO55" i="1"/>
  <c r="EO56" i="1"/>
  <c r="EO57" i="1"/>
  <c r="EO58" i="1"/>
  <c r="EJ267" i="1" s="1"/>
  <c r="EO59" i="1"/>
  <c r="EO60" i="1"/>
  <c r="EO61" i="1"/>
  <c r="EO62" i="1"/>
  <c r="EJ271" i="1" s="1"/>
  <c r="EO63" i="1"/>
  <c r="EO64" i="1"/>
  <c r="EO65" i="1"/>
  <c r="EO66" i="1"/>
  <c r="EJ275" i="1" s="1"/>
  <c r="EO67" i="1"/>
  <c r="EO68" i="1"/>
  <c r="EO69" i="1"/>
  <c r="EO70" i="1"/>
  <c r="EJ279" i="1" s="1"/>
  <c r="EO71" i="1"/>
  <c r="EO72" i="1"/>
  <c r="EO73" i="1"/>
  <c r="EO74" i="1"/>
  <c r="EJ283" i="1" s="1"/>
  <c r="EO75" i="1"/>
  <c r="EO76" i="1"/>
  <c r="EO77" i="1"/>
  <c r="EO78" i="1"/>
  <c r="EJ287" i="1" s="1"/>
  <c r="EO79" i="1"/>
  <c r="EO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8" i="1"/>
  <c r="EJ59" i="1"/>
  <c r="EJ60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70" i="1"/>
  <c r="EI71" i="1"/>
  <c r="EI72" i="1"/>
  <c r="EI73" i="1"/>
  <c r="EI74" i="1"/>
  <c r="EI75" i="1"/>
  <c r="EI76" i="1"/>
  <c r="EI77" i="1"/>
  <c r="EI78" i="1"/>
  <c r="EI79" i="1"/>
  <c r="EI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8" i="1"/>
  <c r="EH59" i="1"/>
  <c r="EH60" i="1"/>
  <c r="EH61" i="1"/>
  <c r="EH62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9" i="1"/>
  <c r="EH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3" i="1"/>
  <c r="DY70" i="1"/>
  <c r="DZ70" i="1"/>
  <c r="EA70" i="1"/>
  <c r="EB70" i="1"/>
  <c r="EC70" i="1"/>
  <c r="DY71" i="1"/>
  <c r="DZ71" i="1"/>
  <c r="EA71" i="1"/>
  <c r="EB71" i="1"/>
  <c r="EC71" i="1"/>
  <c r="DY72" i="1"/>
  <c r="DZ72" i="1"/>
  <c r="EA72" i="1"/>
  <c r="EB72" i="1"/>
  <c r="EC72" i="1"/>
  <c r="DY73" i="1"/>
  <c r="DZ73" i="1"/>
  <c r="EA73" i="1"/>
  <c r="EB73" i="1"/>
  <c r="EC73" i="1"/>
  <c r="DY74" i="1"/>
  <c r="DZ74" i="1"/>
  <c r="EA74" i="1"/>
  <c r="EB74" i="1"/>
  <c r="EC74" i="1"/>
  <c r="DY75" i="1"/>
  <c r="DZ75" i="1"/>
  <c r="EA75" i="1"/>
  <c r="EB75" i="1"/>
  <c r="EC75" i="1"/>
  <c r="DY76" i="1"/>
  <c r="DZ76" i="1"/>
  <c r="EA76" i="1"/>
  <c r="EB76" i="1"/>
  <c r="EC76" i="1"/>
  <c r="DY77" i="1"/>
  <c r="DZ77" i="1"/>
  <c r="EA77" i="1"/>
  <c r="EB77" i="1"/>
  <c r="EC77" i="1"/>
  <c r="DY78" i="1"/>
  <c r="DZ78" i="1"/>
  <c r="EA78" i="1"/>
  <c r="EB78" i="1"/>
  <c r="EC78" i="1"/>
  <c r="DY79" i="1"/>
  <c r="DZ79" i="1"/>
  <c r="EA79" i="1"/>
  <c r="EB79" i="1"/>
  <c r="EC79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3" i="1"/>
  <c r="V362" i="1"/>
  <c r="EW66" i="1" s="1"/>
  <c r="V358" i="1"/>
  <c r="V357" i="1"/>
  <c r="EW61" i="1" s="1"/>
  <c r="V343" i="1"/>
  <c r="D33" i="1"/>
  <c r="E31" i="1"/>
  <c r="N49" i="1"/>
  <c r="EJ225" i="1" l="1"/>
  <c r="EJ288" i="1"/>
  <c r="EJ284" i="1"/>
  <c r="EJ280" i="1"/>
  <c r="EJ276" i="1"/>
  <c r="EJ272" i="1"/>
  <c r="EJ268" i="1"/>
  <c r="EJ264" i="1"/>
  <c r="EJ260" i="1"/>
  <c r="EJ256" i="1"/>
  <c r="EJ252" i="1"/>
  <c r="EJ248" i="1"/>
  <c r="EJ244" i="1"/>
  <c r="EJ240" i="1"/>
  <c r="EJ236" i="1"/>
  <c r="EJ232" i="1"/>
  <c r="EL287" i="1"/>
  <c r="EL283" i="1"/>
  <c r="EL279" i="1"/>
  <c r="EL275" i="1"/>
  <c r="EL271" i="1"/>
  <c r="EL267" i="1"/>
  <c r="EL249" i="1"/>
  <c r="EL245" i="1"/>
  <c r="EL241" i="1"/>
  <c r="EL237" i="1"/>
  <c r="EM287" i="1"/>
  <c r="EM283" i="1"/>
  <c r="EM279" i="1"/>
  <c r="EM275" i="1"/>
  <c r="EM271" i="1"/>
  <c r="EM267" i="1"/>
  <c r="EM263" i="1"/>
  <c r="EM259" i="1"/>
  <c r="EM255" i="1"/>
  <c r="EM251" i="1"/>
  <c r="EM247" i="1"/>
  <c r="EM243" i="1"/>
  <c r="EM239" i="1"/>
  <c r="EM235" i="1"/>
  <c r="EM231" i="1"/>
  <c r="EM227" i="1"/>
  <c r="EJ223" i="1"/>
  <c r="EJ219" i="1"/>
  <c r="EJ215" i="1"/>
  <c r="EL223" i="1"/>
  <c r="EJ226" i="1"/>
  <c r="EJ222" i="1"/>
  <c r="EJ218" i="1"/>
  <c r="EJ214" i="1"/>
  <c r="EL257" i="1"/>
  <c r="EL253" i="1"/>
  <c r="EL227" i="1"/>
  <c r="EM285" i="1"/>
  <c r="EM281" i="1"/>
  <c r="EM277" i="1"/>
  <c r="EM273" i="1"/>
  <c r="EM269" i="1"/>
  <c r="EM265" i="1"/>
  <c r="EM261" i="1"/>
  <c r="EM257" i="1"/>
  <c r="EM253" i="1"/>
  <c r="EM249" i="1"/>
  <c r="EM245" i="1"/>
  <c r="EM241" i="1"/>
  <c r="EM237" i="1"/>
  <c r="EM233" i="1"/>
  <c r="EM225" i="1"/>
  <c r="EM221" i="1"/>
  <c r="EM217" i="1"/>
  <c r="EM213" i="1"/>
  <c r="EJ285" i="1"/>
  <c r="EJ281" i="1"/>
  <c r="EJ277" i="1"/>
  <c r="EJ273" i="1"/>
  <c r="EJ269" i="1"/>
  <c r="EJ265" i="1"/>
  <c r="EJ261" i="1"/>
  <c r="EJ257" i="1"/>
  <c r="EJ253" i="1"/>
  <c r="EL288" i="1"/>
  <c r="EL284" i="1"/>
  <c r="EL280" i="1"/>
  <c r="EL276" i="1"/>
  <c r="EL272" i="1"/>
  <c r="EL268" i="1"/>
  <c r="EL264" i="1"/>
  <c r="EL260" i="1"/>
  <c r="EL256" i="1"/>
  <c r="EL250" i="1"/>
  <c r="EL246" i="1"/>
  <c r="EL242" i="1"/>
  <c r="EL238" i="1"/>
  <c r="EL232" i="1"/>
  <c r="EL226" i="1"/>
  <c r="EL220" i="1"/>
  <c r="EL216" i="1"/>
  <c r="EM288" i="1"/>
  <c r="EM284" i="1"/>
  <c r="EM280" i="1"/>
  <c r="EM276" i="1"/>
  <c r="EM272" i="1"/>
  <c r="EM268" i="1"/>
  <c r="EM264" i="1"/>
  <c r="EM260" i="1"/>
  <c r="EM256" i="1"/>
  <c r="EM252" i="1"/>
  <c r="EM248" i="1"/>
  <c r="EM244" i="1"/>
  <c r="EM240" i="1"/>
  <c r="EM236" i="1"/>
  <c r="EM232" i="1"/>
  <c r="EM228" i="1"/>
  <c r="EL222" i="1"/>
  <c r="EM212" i="1"/>
  <c r="EJ221" i="1"/>
  <c r="EJ217" i="1"/>
  <c r="EJ213" i="1"/>
  <c r="EM224" i="1"/>
  <c r="EM220" i="1"/>
  <c r="EM216" i="1"/>
  <c r="EL219" i="1"/>
  <c r="EL215" i="1"/>
  <c r="EM223" i="1"/>
  <c r="EM219" i="1"/>
  <c r="EM215" i="1"/>
  <c r="EL258" i="1"/>
  <c r="EL212" i="1"/>
  <c r="EL285" i="1"/>
  <c r="EL281" i="1"/>
  <c r="EL277" i="1"/>
  <c r="EL273" i="1"/>
  <c r="EL269" i="1"/>
  <c r="EL265" i="1"/>
  <c r="EL261" i="1"/>
  <c r="EL247" i="1"/>
  <c r="EL243" i="1"/>
  <c r="EL239" i="1"/>
  <c r="EL221" i="1"/>
  <c r="EL217" i="1"/>
  <c r="EL213" i="1"/>
  <c r="EH285" i="1"/>
  <c r="EH281" i="1"/>
  <c r="EJ249" i="1"/>
  <c r="EJ245" i="1"/>
  <c r="EJ241" i="1"/>
  <c r="EJ237" i="1"/>
  <c r="EJ233" i="1"/>
  <c r="EH273" i="1"/>
  <c r="EH257" i="1"/>
  <c r="EH229" i="1"/>
  <c r="EH276" i="1"/>
  <c r="EH268" i="1"/>
  <c r="EH260" i="1"/>
  <c r="EH252" i="1"/>
  <c r="EH240" i="1"/>
  <c r="EH232" i="1"/>
  <c r="EH224" i="1"/>
  <c r="EH216" i="1"/>
  <c r="EH284" i="1"/>
  <c r="EH280" i="1"/>
  <c r="EI286" i="1"/>
  <c r="EI282" i="1"/>
  <c r="EI274" i="1"/>
  <c r="EI262" i="1"/>
  <c r="EI258" i="1"/>
  <c r="EI254" i="1"/>
  <c r="EI250" i="1"/>
  <c r="EW48" i="1"/>
  <c r="EK257" i="1" s="1"/>
  <c r="EW47" i="1"/>
  <c r="EK256" i="1" s="1"/>
  <c r="EH277" i="1"/>
  <c r="EH261" i="1"/>
  <c r="EH241" i="1"/>
  <c r="EH221" i="1"/>
  <c r="EH272" i="1"/>
  <c r="EH264" i="1"/>
  <c r="EH256" i="1"/>
  <c r="EH248" i="1"/>
  <c r="EH244" i="1"/>
  <c r="EH236" i="1"/>
  <c r="EH228" i="1"/>
  <c r="EH220" i="1"/>
  <c r="EH288" i="1"/>
  <c r="EW62" i="1"/>
  <c r="EK271" i="1" s="1"/>
  <c r="EH212" i="1"/>
  <c r="EH275" i="1"/>
  <c r="EH271" i="1"/>
  <c r="EH267" i="1"/>
  <c r="EH263" i="1"/>
  <c r="EH259" i="1"/>
  <c r="EH255" i="1"/>
  <c r="EH251" i="1"/>
  <c r="EH247" i="1"/>
  <c r="EH243" i="1"/>
  <c r="EH239" i="1"/>
  <c r="EH235" i="1"/>
  <c r="EH227" i="1"/>
  <c r="EH223" i="1"/>
  <c r="EH219" i="1"/>
  <c r="EH215" i="1"/>
  <c r="EH287" i="1"/>
  <c r="EH283" i="1"/>
  <c r="EH279" i="1"/>
  <c r="EI212" i="1"/>
  <c r="EI285" i="1"/>
  <c r="EI281" i="1"/>
  <c r="EH269" i="1"/>
  <c r="EH253" i="1"/>
  <c r="EH245" i="1"/>
  <c r="EH217" i="1"/>
  <c r="EH278" i="1"/>
  <c r="EH274" i="1"/>
  <c r="EH270" i="1"/>
  <c r="EH266" i="1"/>
  <c r="EH262" i="1"/>
  <c r="EH258" i="1"/>
  <c r="EH254" i="1"/>
  <c r="EH250" i="1"/>
  <c r="EH246" i="1"/>
  <c r="EH242" i="1"/>
  <c r="EH238" i="1"/>
  <c r="EH234" i="1"/>
  <c r="EH226" i="1"/>
  <c r="EH222" i="1"/>
  <c r="EH218" i="1"/>
  <c r="EH214" i="1"/>
  <c r="EH286" i="1"/>
  <c r="EH282" i="1"/>
  <c r="EI284" i="1"/>
  <c r="EI280" i="1"/>
  <c r="EI276" i="1"/>
  <c r="EI268" i="1"/>
  <c r="EI264" i="1"/>
  <c r="EI260" i="1"/>
  <c r="EI256" i="1"/>
  <c r="EI252" i="1"/>
  <c r="EI248" i="1"/>
  <c r="EI240" i="1"/>
  <c r="EI236" i="1"/>
  <c r="EI232" i="1"/>
  <c r="EI228" i="1"/>
  <c r="EI224" i="1"/>
  <c r="EI220" i="1"/>
  <c r="EI216" i="1"/>
  <c r="EJ212" i="1"/>
  <c r="EH265" i="1"/>
  <c r="EH249" i="1"/>
  <c r="EH237" i="1"/>
  <c r="EH233" i="1"/>
  <c r="EH225" i="1"/>
  <c r="EH213" i="1"/>
  <c r="EI287" i="1"/>
  <c r="EI283" i="1"/>
  <c r="EI279" i="1"/>
  <c r="EI275" i="1"/>
  <c r="EI267" i="1"/>
  <c r="EI263" i="1"/>
  <c r="EI259" i="1"/>
  <c r="EI255" i="1"/>
  <c r="EI251" i="1"/>
  <c r="EI247" i="1"/>
  <c r="EI243" i="1"/>
  <c r="EI239" i="1"/>
  <c r="EI235" i="1"/>
  <c r="EI231" i="1"/>
  <c r="EG337" i="1" s="1"/>
  <c r="EI227" i="1"/>
  <c r="EI223" i="1"/>
  <c r="EI219" i="1"/>
  <c r="EI215" i="1"/>
  <c r="EI269" i="1"/>
  <c r="EI261" i="1"/>
  <c r="EI257" i="1"/>
  <c r="EI253" i="1"/>
  <c r="EI249" i="1"/>
  <c r="EI245" i="1"/>
  <c r="EI241" i="1"/>
  <c r="EI237" i="1"/>
  <c r="EI233" i="1"/>
  <c r="EI229" i="1"/>
  <c r="EI225" i="1"/>
  <c r="EI221" i="1"/>
  <c r="EI217" i="1"/>
  <c r="EI213" i="1"/>
  <c r="EJ286" i="1"/>
  <c r="EJ282" i="1"/>
  <c r="EJ278" i="1"/>
  <c r="EJ274" i="1"/>
  <c r="EJ270" i="1"/>
  <c r="EJ266" i="1"/>
  <c r="EJ262" i="1"/>
  <c r="EJ258" i="1"/>
  <c r="EJ254" i="1"/>
  <c r="EJ250" i="1"/>
  <c r="EJ246" i="1"/>
  <c r="EJ242" i="1"/>
  <c r="EJ238" i="1"/>
  <c r="EJ234" i="1"/>
  <c r="EK286" i="1"/>
  <c r="EK282" i="1"/>
  <c r="EK278" i="1"/>
  <c r="EK274" i="1"/>
  <c r="EK269" i="1"/>
  <c r="EK261" i="1"/>
  <c r="EK253" i="1"/>
  <c r="EK249" i="1"/>
  <c r="EK245" i="1"/>
  <c r="EK241" i="1"/>
  <c r="EK237" i="1"/>
  <c r="EK233" i="1"/>
  <c r="EK229" i="1"/>
  <c r="EK225" i="1"/>
  <c r="EK221" i="1"/>
  <c r="EK217" i="1"/>
  <c r="EK213" i="1"/>
  <c r="EL286" i="1"/>
  <c r="EL282" i="1"/>
  <c r="EL278" i="1"/>
  <c r="EL274" i="1"/>
  <c r="EL270" i="1"/>
  <c r="EL266" i="1"/>
  <c r="EL262" i="1"/>
  <c r="EL254" i="1"/>
  <c r="EL248" i="1"/>
  <c r="EL244" i="1"/>
  <c r="EL240" i="1"/>
  <c r="EL236" i="1"/>
  <c r="EL228" i="1"/>
  <c r="EL218" i="1"/>
  <c r="EL214" i="1"/>
  <c r="EM286" i="1"/>
  <c r="EM282" i="1"/>
  <c r="EM278" i="1"/>
  <c r="EM274" i="1"/>
  <c r="EM270" i="1"/>
  <c r="EM266" i="1"/>
  <c r="EM262" i="1"/>
  <c r="EM258" i="1"/>
  <c r="EM254" i="1"/>
  <c r="EM250" i="1"/>
  <c r="EM246" i="1"/>
  <c r="EM242" i="1"/>
  <c r="EM238" i="1"/>
  <c r="EM234" i="1"/>
  <c r="EM230" i="1"/>
  <c r="EM226" i="1"/>
  <c r="EM222" i="1"/>
  <c r="EM218" i="1"/>
  <c r="EM214" i="1"/>
  <c r="EK212" i="1"/>
  <c r="EK285" i="1"/>
  <c r="EK281" i="1"/>
  <c r="EK277" i="1"/>
  <c r="EK273" i="1"/>
  <c r="EK268" i="1"/>
  <c r="EK260" i="1"/>
  <c r="EK252" i="1"/>
  <c r="EK248" i="1"/>
  <c r="EK244" i="1"/>
  <c r="EK240" i="1"/>
  <c r="EK236" i="1"/>
  <c r="EK232" i="1"/>
  <c r="EK228" i="1"/>
  <c r="EK224" i="1"/>
  <c r="EK220" i="1"/>
  <c r="EK216" i="1"/>
  <c r="EK288" i="1"/>
  <c r="EK284" i="1"/>
  <c r="EK280" i="1"/>
  <c r="EK267" i="1"/>
  <c r="EK259" i="1"/>
  <c r="EK255" i="1"/>
  <c r="EK251" i="1"/>
  <c r="EK247" i="1"/>
  <c r="EK243" i="1"/>
  <c r="EK239" i="1"/>
  <c r="EK227" i="1"/>
  <c r="EK223" i="1"/>
  <c r="EK219" i="1"/>
  <c r="EK215" i="1"/>
  <c r="EI246" i="1"/>
  <c r="EI242" i="1"/>
  <c r="EI238" i="1"/>
  <c r="EI234" i="1"/>
  <c r="EI230" i="1"/>
  <c r="EI226" i="1"/>
  <c r="EI222" i="1"/>
  <c r="EI218" i="1"/>
  <c r="EI214" i="1"/>
  <c r="EK270" i="1"/>
  <c r="EK287" i="1"/>
  <c r="EK283" i="1"/>
  <c r="EK279" i="1"/>
  <c r="EK275" i="1"/>
  <c r="EK266" i="1"/>
  <c r="EK258" i="1"/>
  <c r="EK254" i="1"/>
  <c r="EK250" i="1"/>
  <c r="EK246" i="1"/>
  <c r="EK242" i="1"/>
  <c r="EK238" i="1"/>
  <c r="EK234" i="1"/>
  <c r="EK230" i="1"/>
  <c r="EK226" i="1"/>
  <c r="EK222" i="1"/>
  <c r="EK218" i="1"/>
  <c r="EK214" i="1"/>
  <c r="EL263" i="1"/>
  <c r="EL255" i="1"/>
  <c r="EL229" i="1"/>
  <c r="EL225" i="1"/>
  <c r="EL224" i="1"/>
  <c r="EW67" i="1"/>
  <c r="EK276" i="1" s="1"/>
  <c r="EW63" i="1"/>
  <c r="EK272" i="1" s="1"/>
  <c r="DN283" i="1"/>
  <c r="DN284" i="1"/>
  <c r="DN285" i="1"/>
  <c r="DN286" i="1"/>
  <c r="DN287" i="1"/>
  <c r="DN288" i="1"/>
  <c r="DN282" i="1"/>
  <c r="DM283" i="1"/>
  <c r="DM284" i="1"/>
  <c r="DM285" i="1"/>
  <c r="DM286" i="1"/>
  <c r="DM287" i="1"/>
  <c r="DM288" i="1"/>
  <c r="DM282" i="1"/>
  <c r="DL283" i="1"/>
  <c r="DL284" i="1"/>
  <c r="DL285" i="1"/>
  <c r="DL286" i="1"/>
  <c r="DL287" i="1"/>
  <c r="DL288" i="1"/>
  <c r="DL282" i="1"/>
  <c r="DK283" i="1"/>
  <c r="DK284" i="1"/>
  <c r="DK285" i="1"/>
  <c r="DK286" i="1"/>
  <c r="DK287" i="1"/>
  <c r="DK288" i="1"/>
  <c r="DK282" i="1"/>
  <c r="DJ283" i="1"/>
  <c r="DJ287" i="1"/>
  <c r="DJ282" i="1"/>
  <c r="DI283" i="1"/>
  <c r="DI284" i="1"/>
  <c r="DI285" i="1"/>
  <c r="DI286" i="1"/>
  <c r="DI287" i="1"/>
  <c r="DI288" i="1"/>
  <c r="DI282" i="1"/>
  <c r="EG371" i="1" l="1"/>
  <c r="EG331" i="1"/>
  <c r="EG326" i="1"/>
  <c r="EG320" i="1"/>
  <c r="EG372" i="1"/>
  <c r="EG389" i="1"/>
  <c r="EG329" i="1"/>
  <c r="EG381" i="1"/>
  <c r="EG354" i="1"/>
  <c r="EG327" i="1"/>
  <c r="EG363" i="1"/>
  <c r="EG336" i="1"/>
  <c r="EG340" i="1"/>
  <c r="EG365" i="1"/>
  <c r="EG330" i="1"/>
  <c r="EG366" i="1"/>
  <c r="EG391" i="1"/>
  <c r="EG339" i="1"/>
  <c r="EG324" i="1"/>
  <c r="EG344" i="1"/>
  <c r="EG360" i="1"/>
  <c r="EG376" i="1"/>
  <c r="EG351" i="1"/>
  <c r="EG393" i="1"/>
  <c r="EG333" i="1"/>
  <c r="EG353" i="1"/>
  <c r="EG369" i="1"/>
  <c r="EG318" i="1"/>
  <c r="EG334" i="1"/>
  <c r="EG362" i="1"/>
  <c r="EG347" i="1"/>
  <c r="EG386" i="1"/>
  <c r="EG338" i="1"/>
  <c r="EG374" i="1"/>
  <c r="EG379" i="1"/>
  <c r="EG356" i="1"/>
  <c r="EG343" i="1"/>
  <c r="EG388" i="1"/>
  <c r="EG328" i="1"/>
  <c r="EG348" i="1"/>
  <c r="EG364" i="1"/>
  <c r="EG380" i="1"/>
  <c r="EG359" i="1"/>
  <c r="EG321" i="1"/>
  <c r="EG341" i="1"/>
  <c r="EG357" i="1"/>
  <c r="EG373" i="1"/>
  <c r="EG342" i="1"/>
  <c r="EG370" i="1"/>
  <c r="EG367" i="1"/>
  <c r="EG390" i="1"/>
  <c r="EG346" i="1"/>
  <c r="EG382" i="1"/>
  <c r="EG323" i="1"/>
  <c r="EG349" i="1"/>
  <c r="EG319" i="1"/>
  <c r="EG355" i="1"/>
  <c r="EG392" i="1"/>
  <c r="EG332" i="1"/>
  <c r="EG352" i="1"/>
  <c r="EG368" i="1"/>
  <c r="EG384" i="1"/>
  <c r="EG375" i="1"/>
  <c r="EG385" i="1"/>
  <c r="EG325" i="1"/>
  <c r="EG345" i="1"/>
  <c r="EG361" i="1"/>
  <c r="EG377" i="1"/>
  <c r="EG394" i="1"/>
  <c r="EG350" i="1"/>
  <c r="EG378" i="1"/>
  <c r="EG383" i="1"/>
  <c r="EG322" i="1"/>
  <c r="EG358" i="1"/>
  <c r="EG335" i="1"/>
  <c r="EG387" i="1"/>
  <c r="DG393" i="1"/>
  <c r="DG389" i="1"/>
  <c r="DG392" i="1"/>
  <c r="DG391" i="1"/>
  <c r="DG388" i="1"/>
  <c r="DG387" i="1"/>
  <c r="DG390" i="1"/>
  <c r="DN278" i="1"/>
  <c r="DN279" i="1"/>
  <c r="DN280" i="1"/>
  <c r="DN281" i="1"/>
  <c r="DN277" i="1"/>
  <c r="DM278" i="1"/>
  <c r="DM279" i="1"/>
  <c r="DM280" i="1"/>
  <c r="DM281" i="1"/>
  <c r="DM277" i="1"/>
  <c r="DL281" i="1"/>
  <c r="DK278" i="1"/>
  <c r="DK279" i="1"/>
  <c r="DK280" i="1"/>
  <c r="DK281" i="1"/>
  <c r="DK277" i="1"/>
  <c r="DJ278" i="1"/>
  <c r="DJ279" i="1"/>
  <c r="DJ280" i="1"/>
  <c r="DJ281" i="1"/>
  <c r="DJ277" i="1"/>
  <c r="DI278" i="1"/>
  <c r="DI279" i="1"/>
  <c r="DI280" i="1"/>
  <c r="DI281" i="1"/>
  <c r="DI277" i="1"/>
  <c r="DG386" i="1" l="1"/>
  <c r="DG385" i="1"/>
  <c r="DG384" i="1"/>
  <c r="DG382" i="1"/>
  <c r="DG383" i="1"/>
  <c r="DN275" i="1"/>
  <c r="DN272" i="1"/>
  <c r="DN273" i="1"/>
  <c r="DN274" i="1"/>
  <c r="DN271" i="1"/>
  <c r="DM272" i="1"/>
  <c r="DM273" i="1"/>
  <c r="DM274" i="1"/>
  <c r="DM275" i="1"/>
  <c r="DM276" i="1"/>
  <c r="DM271" i="1"/>
  <c r="DL272" i="1"/>
  <c r="DL273" i="1"/>
  <c r="DL274" i="1"/>
  <c r="DL271" i="1"/>
  <c r="DK272" i="1"/>
  <c r="DK273" i="1"/>
  <c r="DK274" i="1"/>
  <c r="DK275" i="1"/>
  <c r="DK276" i="1"/>
  <c r="DK271" i="1"/>
  <c r="DJ273" i="1"/>
  <c r="DJ274" i="1"/>
  <c r="DJ275" i="1"/>
  <c r="DJ276" i="1"/>
  <c r="DJ272" i="1"/>
  <c r="DI272" i="1"/>
  <c r="DI273" i="1"/>
  <c r="DI274" i="1"/>
  <c r="DI275" i="1"/>
  <c r="DI276" i="1"/>
  <c r="DI271" i="1"/>
  <c r="DG380" i="1" l="1"/>
  <c r="DG379" i="1"/>
  <c r="DG376" i="1"/>
  <c r="DG378" i="1"/>
  <c r="DG381" i="1"/>
  <c r="DG377" i="1"/>
  <c r="DN266" i="1"/>
  <c r="DN267" i="1"/>
  <c r="DN268" i="1"/>
  <c r="DN269" i="1"/>
  <c r="DM266" i="1"/>
  <c r="DM267" i="1"/>
  <c r="DM268" i="1"/>
  <c r="DM269" i="1"/>
  <c r="DM270" i="1"/>
  <c r="DL266" i="1"/>
  <c r="DL267" i="1"/>
  <c r="DL268" i="1"/>
  <c r="DL269" i="1"/>
  <c r="DL270" i="1"/>
  <c r="DK266" i="1"/>
  <c r="DK267" i="1"/>
  <c r="DK268" i="1"/>
  <c r="DK269" i="1"/>
  <c r="DK270" i="1"/>
  <c r="DJ266" i="1"/>
  <c r="DJ267" i="1"/>
  <c r="DJ268" i="1"/>
  <c r="DJ269" i="1"/>
  <c r="DI266" i="1"/>
  <c r="DI267" i="1"/>
  <c r="DI268" i="1"/>
  <c r="DI269" i="1"/>
  <c r="DI270" i="1"/>
  <c r="DG373" i="1" l="1"/>
  <c r="DG372" i="1"/>
  <c r="DG375" i="1"/>
  <c r="DG374" i="1"/>
  <c r="DG371" i="1"/>
  <c r="BI273" i="1"/>
  <c r="BH273" i="1"/>
  <c r="BI272" i="1"/>
  <c r="BI271" i="1"/>
  <c r="BH271" i="1"/>
  <c r="BI270" i="1"/>
  <c r="BH270" i="1"/>
  <c r="BI379" i="1" s="1"/>
  <c r="BI269" i="1"/>
  <c r="BI268" i="1"/>
  <c r="BH268" i="1"/>
  <c r="BI378" i="1" s="1"/>
  <c r="BI267" i="1"/>
  <c r="BI266" i="1"/>
  <c r="BI265" i="1"/>
  <c r="BH265" i="1"/>
  <c r="BI264" i="1"/>
  <c r="BH264" i="1"/>
  <c r="BI263" i="1"/>
  <c r="BH263" i="1"/>
  <c r="BI262" i="1"/>
  <c r="BH262" i="1"/>
  <c r="BF262" i="1"/>
  <c r="BI261" i="1"/>
  <c r="BH261" i="1"/>
  <c r="BF261" i="1"/>
  <c r="BC370" i="1" s="1"/>
  <c r="BI260" i="1"/>
  <c r="BH260" i="1"/>
  <c r="BI259" i="1"/>
  <c r="BH259" i="1"/>
  <c r="BF259" i="1"/>
  <c r="BI258" i="1"/>
  <c r="BH258" i="1"/>
  <c r="BF258" i="1"/>
  <c r="BI257" i="1"/>
  <c r="BH257" i="1"/>
  <c r="BF257" i="1"/>
  <c r="BI256" i="1"/>
  <c r="BH256" i="1"/>
  <c r="BF256" i="1"/>
  <c r="BI255" i="1"/>
  <c r="BH255" i="1"/>
  <c r="BF255" i="1"/>
  <c r="BI254" i="1"/>
  <c r="BH254" i="1"/>
  <c r="BI253" i="1"/>
  <c r="BH253" i="1"/>
  <c r="BI252" i="1"/>
  <c r="BH252" i="1"/>
  <c r="BF252" i="1"/>
  <c r="BI251" i="1"/>
  <c r="BH251" i="1"/>
  <c r="BF251" i="1"/>
  <c r="BI250" i="1"/>
  <c r="BH250" i="1"/>
  <c r="BF250" i="1"/>
  <c r="BI249" i="1"/>
  <c r="BH249" i="1"/>
  <c r="BG249" i="1"/>
  <c r="BF249" i="1"/>
  <c r="BE249" i="1"/>
  <c r="BJ248" i="1"/>
  <c r="BI248" i="1"/>
  <c r="BH248" i="1"/>
  <c r="BF248" i="1"/>
  <c r="BI247" i="1"/>
  <c r="BH247" i="1"/>
  <c r="BF247" i="1"/>
  <c r="BI246" i="1"/>
  <c r="BH246" i="1"/>
  <c r="BF246" i="1"/>
  <c r="BI245" i="1"/>
  <c r="BH245" i="1"/>
  <c r="BF245" i="1"/>
  <c r="BI244" i="1"/>
  <c r="BH244" i="1"/>
  <c r="BF244" i="1"/>
  <c r="BI243" i="1"/>
  <c r="BH243" i="1"/>
  <c r="BF243" i="1"/>
  <c r="BI242" i="1"/>
  <c r="BH242" i="1"/>
  <c r="BF242" i="1"/>
  <c r="BI241" i="1"/>
  <c r="BH241" i="1"/>
  <c r="BF241" i="1"/>
  <c r="BI240" i="1"/>
  <c r="BH240" i="1"/>
  <c r="BF240" i="1"/>
  <c r="BI239" i="1"/>
  <c r="BH239" i="1"/>
  <c r="BF239" i="1"/>
  <c r="BI238" i="1"/>
  <c r="BH238" i="1"/>
  <c r="BF238" i="1"/>
  <c r="BI237" i="1"/>
  <c r="BH237" i="1"/>
  <c r="BF237" i="1"/>
  <c r="BI236" i="1"/>
  <c r="BH236" i="1"/>
  <c r="BF236" i="1"/>
  <c r="BI235" i="1"/>
  <c r="BL344" i="1" s="1"/>
  <c r="BH235" i="1"/>
  <c r="BF235" i="1"/>
  <c r="BH234" i="1"/>
  <c r="BF234" i="1"/>
  <c r="BJ233" i="1"/>
  <c r="BI233" i="1"/>
  <c r="BH233" i="1"/>
  <c r="BF233" i="1"/>
  <c r="BJ232" i="1"/>
  <c r="BI232" i="1"/>
  <c r="BH232" i="1"/>
  <c r="BF232" i="1"/>
  <c r="BE232" i="1"/>
  <c r="BJ231" i="1"/>
  <c r="BI231" i="1"/>
  <c r="BH231" i="1"/>
  <c r="BF231" i="1"/>
  <c r="BE231" i="1"/>
  <c r="BJ230" i="1"/>
  <c r="BI230" i="1"/>
  <c r="BH230" i="1"/>
  <c r="BF230" i="1"/>
  <c r="BE230" i="1"/>
  <c r="BJ229" i="1"/>
  <c r="BI229" i="1"/>
  <c r="BH229" i="1"/>
  <c r="BF229" i="1"/>
  <c r="BE229" i="1"/>
  <c r="BJ228" i="1"/>
  <c r="BI228" i="1"/>
  <c r="BH228" i="1"/>
  <c r="BF228" i="1"/>
  <c r="BE228" i="1"/>
  <c r="BJ227" i="1"/>
  <c r="BI227" i="1"/>
  <c r="BH227" i="1"/>
  <c r="BF227" i="1"/>
  <c r="BE227" i="1"/>
  <c r="BJ226" i="1"/>
  <c r="BI226" i="1"/>
  <c r="BH226" i="1"/>
  <c r="BF226" i="1"/>
  <c r="BE226" i="1"/>
  <c r="BJ225" i="1"/>
  <c r="BI225" i="1"/>
  <c r="BH225" i="1"/>
  <c r="BF225" i="1"/>
  <c r="BE225" i="1"/>
  <c r="BJ224" i="1"/>
  <c r="BI224" i="1"/>
  <c r="BH224" i="1"/>
  <c r="BF224" i="1"/>
  <c r="BE224" i="1"/>
  <c r="BJ223" i="1"/>
  <c r="BI223" i="1"/>
  <c r="BH223" i="1"/>
  <c r="BF223" i="1"/>
  <c r="BE223" i="1"/>
  <c r="AZ332" i="1" s="1"/>
  <c r="BJ222" i="1"/>
  <c r="BI222" i="1"/>
  <c r="BH222" i="1"/>
  <c r="BF222" i="1"/>
  <c r="BJ221" i="1"/>
  <c r="BI221" i="1"/>
  <c r="BH221" i="1"/>
  <c r="BF221" i="1"/>
  <c r="BE221" i="1"/>
  <c r="BJ220" i="1"/>
  <c r="BI220" i="1"/>
  <c r="BH220" i="1"/>
  <c r="BF220" i="1"/>
  <c r="BE220" i="1"/>
  <c r="BJ219" i="1"/>
  <c r="BI219" i="1"/>
  <c r="BH219" i="1"/>
  <c r="BF219" i="1"/>
  <c r="BE219" i="1"/>
  <c r="AZ328" i="1" s="1"/>
  <c r="BJ218" i="1"/>
  <c r="BI218" i="1"/>
  <c r="BH218" i="1"/>
  <c r="BF218" i="1"/>
  <c r="BJ217" i="1"/>
  <c r="BI217" i="1"/>
  <c r="BH217" i="1"/>
  <c r="BF217" i="1"/>
  <c r="BE217" i="1"/>
  <c r="BJ216" i="1"/>
  <c r="BI216" i="1"/>
  <c r="BH216" i="1"/>
  <c r="BF216" i="1"/>
  <c r="BE216" i="1"/>
  <c r="BJ215" i="1"/>
  <c r="BO324" i="1" s="1"/>
  <c r="BI215" i="1"/>
  <c r="BL324" i="1" s="1"/>
  <c r="BH215" i="1"/>
  <c r="BI324" i="1" s="1"/>
  <c r="BF215" i="1"/>
  <c r="BC324" i="1" s="1"/>
  <c r="BE215" i="1"/>
  <c r="AZ324" i="1" s="1"/>
  <c r="AS480" i="1" l="1"/>
  <c r="BC328" i="1"/>
  <c r="AZ334" i="1"/>
  <c r="BL325" i="1"/>
  <c r="BO329" i="1"/>
  <c r="BC333" i="1"/>
  <c r="BL335" i="1"/>
  <c r="BL358" i="1"/>
  <c r="BI363" i="1"/>
  <c r="BL373" i="1"/>
  <c r="BI326" i="1"/>
  <c r="AZ329" i="1"/>
  <c r="BL330" i="1"/>
  <c r="BI332" i="1"/>
  <c r="BO334" i="1"/>
  <c r="BI345" i="1"/>
  <c r="BL346" i="1"/>
  <c r="BC348" i="1"/>
  <c r="BI349" i="1"/>
  <c r="BL350" i="1"/>
  <c r="BC352" i="1"/>
  <c r="BI353" i="1"/>
  <c r="BL354" i="1"/>
  <c r="BC356" i="1"/>
  <c r="BI360" i="1"/>
  <c r="BL361" i="1"/>
  <c r="BC365" i="1"/>
  <c r="BI366" i="1"/>
  <c r="BL367" i="1"/>
  <c r="BL370" i="1"/>
  <c r="BI370" i="1"/>
  <c r="BL371" i="1"/>
  <c r="BO325" i="1"/>
  <c r="BC329" i="1"/>
  <c r="BI333" i="1"/>
  <c r="AZ335" i="1"/>
  <c r="BL336" i="1"/>
  <c r="BC338" i="1"/>
  <c r="BO339" i="1"/>
  <c r="BI341" i="1"/>
  <c r="BL376" i="1"/>
  <c r="AS532" i="1" s="1"/>
  <c r="BL381" i="1"/>
  <c r="AZ336" i="1"/>
  <c r="BL337" i="1"/>
  <c r="BC339" i="1"/>
  <c r="BO340" i="1"/>
  <c r="BL363" i="1"/>
  <c r="BI369" i="1"/>
  <c r="BI372" i="1"/>
  <c r="BI374" i="1"/>
  <c r="BL379" i="1"/>
  <c r="AS535" i="1" s="1"/>
  <c r="AZ325" i="1"/>
  <c r="BL326" i="1"/>
  <c r="BI328" i="1"/>
  <c r="BO330" i="1"/>
  <c r="BL332" i="1"/>
  <c r="BC334" i="1"/>
  <c r="BO335" i="1"/>
  <c r="BI337" i="1"/>
  <c r="AZ339" i="1"/>
  <c r="BL340" i="1"/>
  <c r="BC335" i="1"/>
  <c r="BO336" i="1"/>
  <c r="BI338" i="1"/>
  <c r="AZ340" i="1"/>
  <c r="BL341" i="1"/>
  <c r="BC344" i="1"/>
  <c r="BL327" i="1"/>
  <c r="AZ326" i="1"/>
  <c r="AZ327" i="1"/>
  <c r="BI327" i="1"/>
  <c r="BL331" i="1"/>
  <c r="BI336" i="1"/>
  <c r="BC337" i="1"/>
  <c r="AZ338" i="1"/>
  <c r="BO338" i="1"/>
  <c r="BL339" i="1"/>
  <c r="BC341" i="1"/>
  <c r="BC342" i="1"/>
  <c r="BC343" i="1"/>
  <c r="BC346" i="1"/>
  <c r="BI347" i="1"/>
  <c r="BL348" i="1"/>
  <c r="BC350" i="1"/>
  <c r="BI351" i="1"/>
  <c r="BL352" i="1"/>
  <c r="BC354" i="1"/>
  <c r="BI355" i="1"/>
  <c r="BL356" i="1"/>
  <c r="BO357" i="1"/>
  <c r="BO358" i="1"/>
  <c r="BI358" i="1"/>
  <c r="BL359" i="1"/>
  <c r="BC361" i="1"/>
  <c r="BC362" i="1"/>
  <c r="BL362" i="1"/>
  <c r="BI364" i="1"/>
  <c r="BL365" i="1"/>
  <c r="BC367" i="1"/>
  <c r="BI371" i="1"/>
  <c r="BI373" i="1"/>
  <c r="BL375" i="1"/>
  <c r="AS531" i="1" s="1"/>
  <c r="BL378" i="1"/>
  <c r="AS534" i="1" s="1"/>
  <c r="BL380" i="1"/>
  <c r="AZ331" i="1"/>
  <c r="AZ330" i="1"/>
  <c r="BO331" i="1"/>
  <c r="BI342" i="1"/>
  <c r="BI343" i="1"/>
  <c r="BC345" i="1"/>
  <c r="BI346" i="1"/>
  <c r="BL347" i="1"/>
  <c r="BC349" i="1"/>
  <c r="BI350" i="1"/>
  <c r="BL351" i="1"/>
  <c r="BC353" i="1"/>
  <c r="BI354" i="1"/>
  <c r="BL355" i="1"/>
  <c r="BC357" i="1"/>
  <c r="AZ359" i="1"/>
  <c r="AZ358" i="1"/>
  <c r="BC360" i="1"/>
  <c r="BI361" i="1"/>
  <c r="BL364" i="1"/>
  <c r="AS520" i="1" s="1"/>
  <c r="BC366" i="1"/>
  <c r="BI367" i="1"/>
  <c r="BL368" i="1"/>
  <c r="BC325" i="1"/>
  <c r="BO327" i="1"/>
  <c r="BC330" i="1"/>
  <c r="BC331" i="1"/>
  <c r="BO332" i="1"/>
  <c r="BL333" i="1"/>
  <c r="BI334" i="1"/>
  <c r="BL342" i="1"/>
  <c r="BL343" i="1"/>
  <c r="BC358" i="1"/>
  <c r="BC359" i="1"/>
  <c r="BI382" i="1"/>
  <c r="BI383" i="1"/>
  <c r="AS539" i="1" s="1"/>
  <c r="BO326" i="1"/>
  <c r="BL328" i="1"/>
  <c r="BI329" i="1"/>
  <c r="BI325" i="1"/>
  <c r="BC326" i="1"/>
  <c r="BC327" i="1"/>
  <c r="BO328" i="1"/>
  <c r="BL329" i="1"/>
  <c r="BC332" i="1"/>
  <c r="AZ333" i="1"/>
  <c r="BO333" i="1"/>
  <c r="BL334" i="1"/>
  <c r="BI335" i="1"/>
  <c r="BC336" i="1"/>
  <c r="AZ337" i="1"/>
  <c r="BO337" i="1"/>
  <c r="BL338" i="1"/>
  <c r="BI339" i="1"/>
  <c r="BC340" i="1"/>
  <c r="AZ341" i="1"/>
  <c r="AZ342" i="1"/>
  <c r="BO341" i="1"/>
  <c r="BO343" i="1"/>
  <c r="AS499" i="1" s="1"/>
  <c r="BO342" i="1"/>
  <c r="AS498" i="1" s="1"/>
  <c r="AS500" i="1"/>
  <c r="BL345" i="1"/>
  <c r="BC347" i="1"/>
  <c r="BI348" i="1"/>
  <c r="BL349" i="1"/>
  <c r="BC351" i="1"/>
  <c r="BI352" i="1"/>
  <c r="BL353" i="1"/>
  <c r="AS509" i="1" s="1"/>
  <c r="BC355" i="1"/>
  <c r="BI356" i="1"/>
  <c r="BL357" i="1"/>
  <c r="BF358" i="1"/>
  <c r="BF359" i="1"/>
  <c r="BI359" i="1"/>
  <c r="BL360" i="1"/>
  <c r="BI362" i="1"/>
  <c r="BL366" i="1"/>
  <c r="BC369" i="1"/>
  <c r="BC368" i="1"/>
  <c r="BL369" i="1"/>
  <c r="BC372" i="1"/>
  <c r="BC371" i="1"/>
  <c r="BL372" i="1"/>
  <c r="AS528" i="1" s="1"/>
  <c r="BL374" i="1"/>
  <c r="AS530" i="1" s="1"/>
  <c r="BL377" i="1"/>
  <c r="AS533" i="1" s="1"/>
  <c r="BI381" i="1"/>
  <c r="BI380" i="1"/>
  <c r="BL382" i="1"/>
  <c r="AS538" i="1" s="1"/>
  <c r="U185" i="1"/>
  <c r="AS493" i="1" l="1"/>
  <c r="AS516" i="1"/>
  <c r="AS519" i="1"/>
  <c r="AS522" i="1"/>
  <c r="AS501" i="1"/>
  <c r="AS526" i="1"/>
  <c r="AS525" i="1"/>
  <c r="AS505" i="1"/>
  <c r="AS484" i="1"/>
  <c r="AS497" i="1"/>
  <c r="AS488" i="1"/>
  <c r="AS503" i="1"/>
  <c r="AS536" i="1"/>
  <c r="AS515" i="1"/>
  <c r="AS512" i="1"/>
  <c r="AS491" i="1"/>
  <c r="AS496" i="1"/>
  <c r="AS537" i="1"/>
  <c r="AS517" i="1"/>
  <c r="AS510" i="1"/>
  <c r="AS490" i="1"/>
  <c r="AS524" i="1"/>
  <c r="AS507" i="1"/>
  <c r="AS487" i="1"/>
  <c r="AS518" i="1"/>
  <c r="AS481" i="1"/>
  <c r="AS523" i="1"/>
  <c r="AS529" i="1"/>
  <c r="AS511" i="1"/>
  <c r="AS514" i="1"/>
  <c r="AS504" i="1"/>
  <c r="AS494" i="1"/>
  <c r="AS527" i="1"/>
  <c r="AS502" i="1"/>
  <c r="AS485" i="1"/>
  <c r="AS489" i="1"/>
  <c r="AS482" i="1"/>
  <c r="AS483" i="1"/>
  <c r="AS521" i="1"/>
  <c r="AS513" i="1"/>
  <c r="AS508" i="1"/>
  <c r="AS492" i="1"/>
  <c r="AS486" i="1"/>
  <c r="AS495" i="1"/>
  <c r="AS506" i="1"/>
  <c r="X56" i="1"/>
  <c r="Y56" i="1"/>
  <c r="Z56" i="1"/>
  <c r="AB5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6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H4" i="1"/>
  <c r="AH5" i="1"/>
  <c r="AH6" i="1"/>
  <c r="AH7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9" i="1"/>
  <c r="AH50" i="1"/>
  <c r="AH51" i="1"/>
  <c r="AH52" i="1"/>
  <c r="AH53" i="1"/>
  <c r="AH54" i="1"/>
  <c r="AH55" i="1"/>
  <c r="AH56" i="1"/>
  <c r="A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3" i="1"/>
  <c r="AB44" i="1"/>
  <c r="AB45" i="1"/>
  <c r="AB46" i="1"/>
  <c r="AB47" i="1"/>
  <c r="AB48" i="1"/>
  <c r="AB49" i="1"/>
  <c r="AB50" i="1"/>
  <c r="AB51" i="1"/>
  <c r="AB54" i="1"/>
  <c r="AB55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3" i="1"/>
  <c r="Y54" i="1"/>
  <c r="Y5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/>
  <c r="O5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2" i="1"/>
  <c r="O53" i="1"/>
  <c r="O54" i="1"/>
  <c r="O55" i="1"/>
  <c r="O5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7" i="1"/>
  <c r="N48" i="1"/>
  <c r="N50" i="1"/>
  <c r="N53" i="1"/>
  <c r="N54" i="1"/>
  <c r="N55" i="1"/>
  <c r="N56" i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8" i="1"/>
  <c r="F9" i="1"/>
  <c r="F10" i="1"/>
  <c r="F1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AH9" i="1"/>
  <c r="DJ265" i="1" l="1"/>
  <c r="DK212" i="1"/>
  <c r="DK261" i="1"/>
  <c r="DL230" i="1"/>
  <c r="DL226" i="1"/>
  <c r="DL222" i="1"/>
  <c r="DL234" i="1"/>
  <c r="DM240" i="1"/>
  <c r="DM236" i="1"/>
  <c r="DM232" i="1"/>
  <c r="DM224" i="1"/>
  <c r="DM220" i="1"/>
  <c r="DM216" i="1"/>
  <c r="DM246" i="1"/>
  <c r="DN212" i="1"/>
  <c r="DN262" i="1"/>
  <c r="DN258" i="1"/>
  <c r="DN254" i="1"/>
  <c r="DN250" i="1"/>
  <c r="DN246" i="1"/>
  <c r="DN242" i="1"/>
  <c r="DN234" i="1"/>
  <c r="DN230" i="1"/>
  <c r="DN226" i="1"/>
  <c r="DN222" i="1"/>
  <c r="DN218" i="1"/>
  <c r="DN214" i="1"/>
  <c r="DL229" i="1"/>
  <c r="DL225" i="1"/>
  <c r="DL221" i="1"/>
  <c r="DL233" i="1"/>
  <c r="DI260" i="1"/>
  <c r="DI256" i="1"/>
  <c r="DI265" i="1"/>
  <c r="DI264" i="1"/>
  <c r="DJ253" i="1"/>
  <c r="DJ245" i="1"/>
  <c r="DJ241" i="1"/>
  <c r="DJ237" i="1"/>
  <c r="DJ233" i="1"/>
  <c r="DJ229" i="1"/>
  <c r="DI212" i="1"/>
  <c r="DI248" i="1"/>
  <c r="DI242" i="1"/>
  <c r="DI238" i="1"/>
  <c r="DI234" i="1"/>
  <c r="DI228" i="1"/>
  <c r="DI224" i="1"/>
  <c r="DI220" i="1"/>
  <c r="DJ225" i="1"/>
  <c r="DJ221" i="1"/>
  <c r="DJ217" i="1"/>
  <c r="DJ213" i="1"/>
  <c r="DK262" i="1"/>
  <c r="DK258" i="1"/>
  <c r="DK254" i="1"/>
  <c r="DK250" i="1"/>
  <c r="DK246" i="1"/>
  <c r="DK242" i="1"/>
  <c r="DK238" i="1"/>
  <c r="DK234" i="1"/>
  <c r="DK230" i="1"/>
  <c r="DK226" i="1"/>
  <c r="DK222" i="1"/>
  <c r="DK218" i="1"/>
  <c r="DK214" i="1"/>
  <c r="DL264" i="1"/>
  <c r="DL260" i="1"/>
  <c r="DL254" i="1"/>
  <c r="DL250" i="1"/>
  <c r="DL246" i="1"/>
  <c r="DL242" i="1"/>
  <c r="DL231" i="1"/>
  <c r="DL227" i="1"/>
  <c r="DL223" i="1"/>
  <c r="DL219" i="1"/>
  <c r="DL213" i="1"/>
  <c r="DM212" i="1"/>
  <c r="DM262" i="1"/>
  <c r="DM258" i="1"/>
  <c r="DM250" i="1"/>
  <c r="DM241" i="1"/>
  <c r="DM237" i="1"/>
  <c r="DM233" i="1"/>
  <c r="DM225" i="1"/>
  <c r="DM221" i="1"/>
  <c r="DM217" i="1"/>
  <c r="DM213" i="1"/>
  <c r="DM247" i="1"/>
  <c r="DN263" i="1"/>
  <c r="DN259" i="1"/>
  <c r="DN255" i="1"/>
  <c r="DN251" i="1"/>
  <c r="DN247" i="1"/>
  <c r="DN243" i="1"/>
  <c r="DN239" i="1"/>
  <c r="DN235" i="1"/>
  <c r="DN231" i="1"/>
  <c r="DN227" i="1"/>
  <c r="DN223" i="1"/>
  <c r="DN219" i="1"/>
  <c r="DN215" i="1"/>
  <c r="DL218" i="1"/>
  <c r="DK264" i="1"/>
  <c r="DM264" i="1"/>
  <c r="DM260" i="1"/>
  <c r="DM256" i="1"/>
  <c r="DI259" i="1"/>
  <c r="DI237" i="1"/>
  <c r="DI223" i="1"/>
  <c r="DJ252" i="1"/>
  <c r="DJ236" i="1"/>
  <c r="DJ224" i="1"/>
  <c r="DK257" i="1"/>
  <c r="DK253" i="1"/>
  <c r="DK249" i="1"/>
  <c r="DK245" i="1"/>
  <c r="DK241" i="1"/>
  <c r="DK237" i="1"/>
  <c r="DK233" i="1"/>
  <c r="DK229" i="1"/>
  <c r="DK225" i="1"/>
  <c r="DK221" i="1"/>
  <c r="DK217" i="1"/>
  <c r="DK213" i="1"/>
  <c r="DL263" i="1"/>
  <c r="DL259" i="1"/>
  <c r="DL253" i="1"/>
  <c r="DL249" i="1"/>
  <c r="DL241" i="1"/>
  <c r="DL216" i="1"/>
  <c r="DM265" i="1"/>
  <c r="DM261" i="1"/>
  <c r="DM257" i="1"/>
  <c r="DM253" i="1"/>
  <c r="DM249" i="1"/>
  <c r="DI245" i="1"/>
  <c r="DI233" i="1"/>
  <c r="DI219" i="1"/>
  <c r="DJ248" i="1"/>
  <c r="DJ232" i="1"/>
  <c r="DJ220" i="1"/>
  <c r="DI254" i="1"/>
  <c r="DI244" i="1"/>
  <c r="DI232" i="1"/>
  <c r="DI218" i="1"/>
  <c r="DJ257" i="1"/>
  <c r="DJ243" i="1"/>
  <c r="DJ231" i="1"/>
  <c r="DJ215" i="1"/>
  <c r="DK256" i="1"/>
  <c r="DK244" i="1"/>
  <c r="DK232" i="1"/>
  <c r="DK220" i="1"/>
  <c r="DL262" i="1"/>
  <c r="DL252" i="1"/>
  <c r="DL215" i="1"/>
  <c r="DL257" i="1"/>
  <c r="DM243" i="1"/>
  <c r="DM239" i="1"/>
  <c r="DM235" i="1"/>
  <c r="DM227" i="1"/>
  <c r="DM223" i="1"/>
  <c r="DM219" i="1"/>
  <c r="DM215" i="1"/>
  <c r="DM245" i="1"/>
  <c r="DM229" i="1"/>
  <c r="DN265" i="1"/>
  <c r="DN261" i="1"/>
  <c r="DN257" i="1"/>
  <c r="DN253" i="1"/>
  <c r="DN249" i="1"/>
  <c r="DN245" i="1"/>
  <c r="DN241" i="1"/>
  <c r="DN233" i="1"/>
  <c r="DN225" i="1"/>
  <c r="DN221" i="1"/>
  <c r="DN217" i="1"/>
  <c r="DN213" i="1"/>
  <c r="DI263" i="1"/>
  <c r="DI255" i="1"/>
  <c r="DI241" i="1"/>
  <c r="DG346" i="1" s="1"/>
  <c r="DI227" i="1"/>
  <c r="DI215" i="1"/>
  <c r="DJ244" i="1"/>
  <c r="DJ240" i="1"/>
  <c r="DJ228" i="1"/>
  <c r="DJ216" i="1"/>
  <c r="DI262" i="1"/>
  <c r="DI258" i="1"/>
  <c r="DI250" i="1"/>
  <c r="DI240" i="1"/>
  <c r="DI236" i="1"/>
  <c r="DI226" i="1"/>
  <c r="DI222" i="1"/>
  <c r="DI214" i="1"/>
  <c r="DJ251" i="1"/>
  <c r="DJ247" i="1"/>
  <c r="DJ239" i="1"/>
  <c r="DJ235" i="1"/>
  <c r="DJ227" i="1"/>
  <c r="DJ223" i="1"/>
  <c r="DJ219" i="1"/>
  <c r="DK260" i="1"/>
  <c r="DK252" i="1"/>
  <c r="DK248" i="1"/>
  <c r="DK240" i="1"/>
  <c r="DK236" i="1"/>
  <c r="DK228" i="1"/>
  <c r="DK224" i="1"/>
  <c r="DK216" i="1"/>
  <c r="DL212" i="1"/>
  <c r="DL258" i="1"/>
  <c r="DL248" i="1"/>
  <c r="DL240" i="1"/>
  <c r="DI261" i="1"/>
  <c r="DI257" i="1"/>
  <c r="DI253" i="1"/>
  <c r="DI249" i="1"/>
  <c r="DI243" i="1"/>
  <c r="DI239" i="1"/>
  <c r="DI235" i="1"/>
  <c r="DI231" i="1"/>
  <c r="DI225" i="1"/>
  <c r="DI217" i="1"/>
  <c r="DI213" i="1"/>
  <c r="DJ212" i="1"/>
  <c r="DJ262" i="1"/>
  <c r="DJ256" i="1"/>
  <c r="DJ246" i="1"/>
  <c r="DJ242" i="1"/>
  <c r="DJ238" i="1"/>
  <c r="DJ234" i="1"/>
  <c r="DJ230" i="1"/>
  <c r="DJ226" i="1"/>
  <c r="DJ222" i="1"/>
  <c r="DJ218" i="1"/>
  <c r="DJ214" i="1"/>
  <c r="DK263" i="1"/>
  <c r="DK259" i="1"/>
  <c r="DK255" i="1"/>
  <c r="DK251" i="1"/>
  <c r="DK247" i="1"/>
  <c r="DK243" i="1"/>
  <c r="DK239" i="1"/>
  <c r="DK235" i="1"/>
  <c r="DK231" i="1"/>
  <c r="DK227" i="1"/>
  <c r="DK223" i="1"/>
  <c r="DK219" i="1"/>
  <c r="DK215" i="1"/>
  <c r="DL265" i="1"/>
  <c r="DL261" i="1"/>
  <c r="DL255" i="1"/>
  <c r="DL251" i="1"/>
  <c r="DL247" i="1"/>
  <c r="DL243" i="1"/>
  <c r="DL239" i="1"/>
  <c r="DL235" i="1"/>
  <c r="DL228" i="1"/>
  <c r="DL224" i="1"/>
  <c r="DL220" i="1"/>
  <c r="DL214" i="1"/>
  <c r="DL256" i="1"/>
  <c r="DL232" i="1"/>
  <c r="DM263" i="1"/>
  <c r="DM259" i="1"/>
  <c r="DM251" i="1"/>
  <c r="DM242" i="1"/>
  <c r="DM238" i="1"/>
  <c r="DM234" i="1"/>
  <c r="DM226" i="1"/>
  <c r="DM222" i="1"/>
  <c r="DM218" i="1"/>
  <c r="DM214" i="1"/>
  <c r="DM248" i="1"/>
  <c r="DM244" i="1"/>
  <c r="DN264" i="1"/>
  <c r="DN260" i="1"/>
  <c r="DN256" i="1"/>
  <c r="DN252" i="1"/>
  <c r="DN248" i="1"/>
  <c r="DN244" i="1"/>
  <c r="DN240" i="1"/>
  <c r="DN236" i="1"/>
  <c r="DN232" i="1"/>
  <c r="DN224" i="1"/>
  <c r="DN220" i="1"/>
  <c r="DN216" i="1"/>
  <c r="DK265" i="1"/>
  <c r="AH8" i="1"/>
  <c r="DL217" i="1" s="1"/>
  <c r="DG330" i="1" l="1"/>
  <c r="DG355" i="1"/>
  <c r="DG362" i="1"/>
  <c r="DG354" i="1"/>
  <c r="DG359" i="1"/>
  <c r="DG335" i="1"/>
  <c r="DG351" i="1"/>
  <c r="DG318" i="1"/>
  <c r="DG358" i="1"/>
  <c r="DG342" i="1"/>
  <c r="DG336" i="1"/>
  <c r="DG327" i="1"/>
  <c r="DG332" i="1"/>
  <c r="DG324" i="1"/>
  <c r="DG357" i="1"/>
  <c r="DG326" i="1"/>
  <c r="DG333" i="1"/>
  <c r="DG353" i="1"/>
  <c r="DG369" i="1"/>
  <c r="DG340" i="1"/>
  <c r="DG352" i="1"/>
  <c r="DG331" i="1"/>
  <c r="DG363" i="1"/>
  <c r="DG323" i="1"/>
  <c r="DG338" i="1"/>
  <c r="DG328" i="1"/>
  <c r="DG339" i="1"/>
  <c r="DG317" i="1"/>
  <c r="DG370" i="1"/>
  <c r="DG322" i="1"/>
  <c r="DG344" i="1"/>
  <c r="DG356" i="1"/>
  <c r="DG341" i="1"/>
  <c r="DG367" i="1"/>
  <c r="DG360" i="1"/>
  <c r="DG337" i="1"/>
  <c r="DG350" i="1"/>
  <c r="DG325" i="1"/>
  <c r="DG343" i="1"/>
  <c r="DG334" i="1"/>
  <c r="DG361" i="1"/>
  <c r="DG348" i="1"/>
  <c r="DG366" i="1"/>
  <c r="DG319" i="1"/>
  <c r="DG345" i="1"/>
  <c r="DG321" i="1"/>
  <c r="DG320" i="1"/>
  <c r="DG368" i="1"/>
  <c r="DG349" i="1"/>
  <c r="DG364" i="1"/>
  <c r="DG329" i="1"/>
  <c r="DG347" i="1"/>
  <c r="DG365" i="1"/>
</calcChain>
</file>

<file path=xl/sharedStrings.xml><?xml version="1.0" encoding="utf-8"?>
<sst xmlns="http://schemas.openxmlformats.org/spreadsheetml/2006/main" count="118" uniqueCount="49">
  <si>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</si>
  <si>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</si>
  <si>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</si>
  <si>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</si>
  <si>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</si>
  <si>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</si>
  <si>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</si>
  <si>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</si>
  <si>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</si>
  <si>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</si>
  <si>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</si>
  <si>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</si>
  <si>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</si>
  <si>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</si>
  <si>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</si>
  <si>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</si>
  <si>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</si>
  <si>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</si>
  <si>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</si>
  <si>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</si>
  <si>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</si>
  <si>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</si>
  <si>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</si>
  <si>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</si>
  <si>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</si>
  <si>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</si>
  <si>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</si>
  <si>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</si>
  <si>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</si>
  <si>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</si>
  <si>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</si>
  <si>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</si>
  <si>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</si>
  <si>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</si>
  <si>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</si>
  <si>
    <t>NY</t>
  </si>
  <si>
    <t>NJ</t>
  </si>
  <si>
    <t>MA</t>
  </si>
  <si>
    <t>MI</t>
  </si>
  <si>
    <t>PA</t>
  </si>
  <si>
    <t>CA</t>
  </si>
  <si>
    <t>daily case count</t>
  </si>
  <si>
    <t>daily death count</t>
  </si>
  <si>
    <t>NEW JERSEY</t>
  </si>
  <si>
    <t>MASSACHUSETTS</t>
  </si>
  <si>
    <t>PENNSYLVANIA</t>
  </si>
  <si>
    <t>CALIFORNIA</t>
  </si>
  <si>
    <t>state positive cases</t>
  </si>
  <si>
    <t>state tests 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</si>
</sst>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Sheet1!$D$2:$D$108</c:f>
              <c:numCache>
                <c:formatCode>0</c:formatCode>
                <c:ptCount val="107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  <c:pt idx="60">
                  <c:v>148</c:v>
                </c:pt>
                <c:pt idx="61">
                  <c:v>119</c:v>
                </c:pt>
                <c:pt idx="62">
                  <c:v>199</c:v>
                </c:pt>
                <c:pt idx="63">
                  <c:v>132</c:v>
                </c:pt>
                <c:pt idx="64">
                  <c:v>117</c:v>
                </c:pt>
                <c:pt idx="65">
                  <c:v>150</c:v>
                </c:pt>
                <c:pt idx="66">
                  <c:v>158</c:v>
                </c:pt>
                <c:pt idx="67">
                  <c:v>113</c:v>
                </c:pt>
                <c:pt idx="68">
                  <c:v>134</c:v>
                </c:pt>
                <c:pt idx="69">
                  <c:v>97</c:v>
                </c:pt>
                <c:pt idx="70">
                  <c:v>132</c:v>
                </c:pt>
                <c:pt idx="71">
                  <c:v>106</c:v>
                </c:pt>
                <c:pt idx="72">
                  <c:v>141</c:v>
                </c:pt>
                <c:pt idx="73">
                  <c:v>154</c:v>
                </c:pt>
                <c:pt idx="74">
                  <c:v>95</c:v>
                </c:pt>
                <c:pt idx="75">
                  <c:v>110</c:v>
                </c:pt>
                <c:pt idx="76">
                  <c:v>110</c:v>
                </c:pt>
                <c:pt idx="77">
                  <c:v>134</c:v>
                </c:pt>
                <c:pt idx="78">
                  <c:v>92</c:v>
                </c:pt>
                <c:pt idx="79">
                  <c:v>112</c:v>
                </c:pt>
                <c:pt idx="80">
                  <c:v>106</c:v>
                </c:pt>
                <c:pt idx="81">
                  <c:v>135</c:v>
                </c:pt>
                <c:pt idx="82">
                  <c:v>91</c:v>
                </c:pt>
                <c:pt idx="83">
                  <c:v>85</c:v>
                </c:pt>
                <c:pt idx="84">
                  <c:v>84</c:v>
                </c:pt>
                <c:pt idx="85">
                  <c:v>106</c:v>
                </c:pt>
                <c:pt idx="86">
                  <c:v>102</c:v>
                </c:pt>
                <c:pt idx="87">
                  <c:v>86</c:v>
                </c:pt>
                <c:pt idx="88">
                  <c:v>101</c:v>
                </c:pt>
                <c:pt idx="89">
                  <c:v>49</c:v>
                </c:pt>
                <c:pt idx="90">
                  <c:v>66</c:v>
                </c:pt>
                <c:pt idx="91">
                  <c:v>64</c:v>
                </c:pt>
                <c:pt idx="92">
                  <c:v>113</c:v>
                </c:pt>
                <c:pt idx="93">
                  <c:v>137</c:v>
                </c:pt>
                <c:pt idx="94">
                  <c:v>95</c:v>
                </c:pt>
                <c:pt idx="95">
                  <c:v>76</c:v>
                </c:pt>
                <c:pt idx="96">
                  <c:v>52</c:v>
                </c:pt>
                <c:pt idx="97">
                  <c:v>96</c:v>
                </c:pt>
                <c:pt idx="98">
                  <c:v>75</c:v>
                </c:pt>
                <c:pt idx="99">
                  <c:v>75</c:v>
                </c:pt>
                <c:pt idx="100">
                  <c:v>67</c:v>
                </c:pt>
                <c:pt idx="101">
                  <c:v>82</c:v>
                </c:pt>
                <c:pt idx="102">
                  <c:v>87</c:v>
                </c:pt>
                <c:pt idx="103">
                  <c:v>56</c:v>
                </c:pt>
                <c:pt idx="10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Sheet1!$E$2:$E$108</c:f>
              <c:numCache>
                <c:formatCode>0</c:formatCode>
                <c:ptCount val="107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  <c:pt idx="60">
                  <c:v>173</c:v>
                </c:pt>
                <c:pt idx="61">
                  <c:v>153</c:v>
                </c:pt>
                <c:pt idx="62">
                  <c:v>189</c:v>
                </c:pt>
                <c:pt idx="63">
                  <c:v>163</c:v>
                </c:pt>
                <c:pt idx="64">
                  <c:v>182</c:v>
                </c:pt>
                <c:pt idx="65">
                  <c:v>183</c:v>
                </c:pt>
                <c:pt idx="66">
                  <c:v>196</c:v>
                </c:pt>
                <c:pt idx="67">
                  <c:v>165</c:v>
                </c:pt>
                <c:pt idx="68">
                  <c:v>129</c:v>
                </c:pt>
                <c:pt idx="69">
                  <c:v>107</c:v>
                </c:pt>
                <c:pt idx="70">
                  <c:v>117</c:v>
                </c:pt>
                <c:pt idx="71">
                  <c:v>121</c:v>
                </c:pt>
                <c:pt idx="72">
                  <c:v>128</c:v>
                </c:pt>
                <c:pt idx="73">
                  <c:v>186</c:v>
                </c:pt>
                <c:pt idx="74">
                  <c:v>140</c:v>
                </c:pt>
                <c:pt idx="75">
                  <c:v>118</c:v>
                </c:pt>
                <c:pt idx="76">
                  <c:v>97</c:v>
                </c:pt>
                <c:pt idx="77">
                  <c:v>112</c:v>
                </c:pt>
                <c:pt idx="78">
                  <c:v>116</c:v>
                </c:pt>
                <c:pt idx="79">
                  <c:v>132</c:v>
                </c:pt>
                <c:pt idx="80">
                  <c:v>127</c:v>
                </c:pt>
                <c:pt idx="81">
                  <c:v>113</c:v>
                </c:pt>
                <c:pt idx="82">
                  <c:v>75</c:v>
                </c:pt>
                <c:pt idx="83">
                  <c:v>98</c:v>
                </c:pt>
                <c:pt idx="84">
                  <c:v>64</c:v>
                </c:pt>
                <c:pt idx="85">
                  <c:v>95</c:v>
                </c:pt>
                <c:pt idx="86">
                  <c:v>105</c:v>
                </c:pt>
                <c:pt idx="87">
                  <c:v>109</c:v>
                </c:pt>
                <c:pt idx="88">
                  <c:v>87</c:v>
                </c:pt>
                <c:pt idx="89">
                  <c:v>69</c:v>
                </c:pt>
                <c:pt idx="90">
                  <c:v>74</c:v>
                </c:pt>
                <c:pt idx="91">
                  <c:v>92</c:v>
                </c:pt>
                <c:pt idx="92">
                  <c:v>113</c:v>
                </c:pt>
                <c:pt idx="93">
                  <c:v>102</c:v>
                </c:pt>
                <c:pt idx="94">
                  <c:v>121</c:v>
                </c:pt>
                <c:pt idx="95">
                  <c:v>71</c:v>
                </c:pt>
                <c:pt idx="96">
                  <c:v>62</c:v>
                </c:pt>
                <c:pt idx="97">
                  <c:v>70</c:v>
                </c:pt>
                <c:pt idx="98">
                  <c:v>105</c:v>
                </c:pt>
                <c:pt idx="99">
                  <c:v>75</c:v>
                </c:pt>
                <c:pt idx="100">
                  <c:v>99</c:v>
                </c:pt>
                <c:pt idx="101">
                  <c:v>87</c:v>
                </c:pt>
                <c:pt idx="102">
                  <c:v>101</c:v>
                </c:pt>
                <c:pt idx="103">
                  <c:v>67</c:v>
                </c:pt>
                <c:pt idx="106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NASSAU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Sheet1!$F$2:$F$108</c:f>
              <c:numCache>
                <c:formatCode>0</c:formatCode>
                <c:ptCount val="107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  <c:pt idx="60">
                  <c:v>89</c:v>
                </c:pt>
                <c:pt idx="61">
                  <c:v>83</c:v>
                </c:pt>
                <c:pt idx="62">
                  <c:v>93</c:v>
                </c:pt>
                <c:pt idx="63">
                  <c:v>72</c:v>
                </c:pt>
                <c:pt idx="64">
                  <c:v>69</c:v>
                </c:pt>
                <c:pt idx="65">
                  <c:v>84</c:v>
                </c:pt>
                <c:pt idx="66">
                  <c:v>56</c:v>
                </c:pt>
                <c:pt idx="67">
                  <c:v>51</c:v>
                </c:pt>
                <c:pt idx="68">
                  <c:v>43</c:v>
                </c:pt>
                <c:pt idx="69">
                  <c:v>33</c:v>
                </c:pt>
                <c:pt idx="70">
                  <c:v>35</c:v>
                </c:pt>
                <c:pt idx="71">
                  <c:v>45</c:v>
                </c:pt>
                <c:pt idx="72">
                  <c:v>54</c:v>
                </c:pt>
                <c:pt idx="73">
                  <c:v>58</c:v>
                </c:pt>
                <c:pt idx="74">
                  <c:v>32</c:v>
                </c:pt>
                <c:pt idx="75">
                  <c:v>36</c:v>
                </c:pt>
                <c:pt idx="76">
                  <c:v>50</c:v>
                </c:pt>
                <c:pt idx="77">
                  <c:v>30</c:v>
                </c:pt>
                <c:pt idx="78">
                  <c:v>29</c:v>
                </c:pt>
                <c:pt idx="79">
                  <c:v>38</c:v>
                </c:pt>
                <c:pt idx="80">
                  <c:v>56</c:v>
                </c:pt>
                <c:pt idx="81">
                  <c:v>36</c:v>
                </c:pt>
                <c:pt idx="82">
                  <c:v>34</c:v>
                </c:pt>
                <c:pt idx="83">
                  <c:v>31</c:v>
                </c:pt>
                <c:pt idx="84">
                  <c:v>41</c:v>
                </c:pt>
                <c:pt idx="85">
                  <c:v>61</c:v>
                </c:pt>
                <c:pt idx="86">
                  <c:v>38</c:v>
                </c:pt>
                <c:pt idx="87">
                  <c:v>41</c:v>
                </c:pt>
                <c:pt idx="88">
                  <c:v>29</c:v>
                </c:pt>
                <c:pt idx="89">
                  <c:v>26</c:v>
                </c:pt>
                <c:pt idx="90">
                  <c:v>27</c:v>
                </c:pt>
                <c:pt idx="91">
                  <c:v>46</c:v>
                </c:pt>
                <c:pt idx="92">
                  <c:v>57</c:v>
                </c:pt>
                <c:pt idx="93">
                  <c:v>37</c:v>
                </c:pt>
                <c:pt idx="94">
                  <c:v>41</c:v>
                </c:pt>
                <c:pt idx="95">
                  <c:v>43</c:v>
                </c:pt>
                <c:pt idx="96">
                  <c:v>22</c:v>
                </c:pt>
                <c:pt idx="97">
                  <c:v>35</c:v>
                </c:pt>
                <c:pt idx="98">
                  <c:v>34</c:v>
                </c:pt>
                <c:pt idx="99">
                  <c:v>42</c:v>
                </c:pt>
                <c:pt idx="100">
                  <c:v>68</c:v>
                </c:pt>
                <c:pt idx="101">
                  <c:v>35</c:v>
                </c:pt>
                <c:pt idx="102">
                  <c:v>40</c:v>
                </c:pt>
                <c:pt idx="103">
                  <c:v>47</c:v>
                </c:pt>
                <c:pt idx="10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Sheet1!$G$2:$G$108</c:f>
              <c:numCache>
                <c:formatCode>0</c:formatCode>
                <c:ptCount val="107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  <c:pt idx="60">
                  <c:v>173</c:v>
                </c:pt>
                <c:pt idx="61">
                  <c:v>106</c:v>
                </c:pt>
                <c:pt idx="62">
                  <c:v>107</c:v>
                </c:pt>
                <c:pt idx="63">
                  <c:v>105</c:v>
                </c:pt>
                <c:pt idx="64">
                  <c:v>117</c:v>
                </c:pt>
                <c:pt idx="65">
                  <c:v>90</c:v>
                </c:pt>
                <c:pt idx="66">
                  <c:v>104</c:v>
                </c:pt>
                <c:pt idx="67">
                  <c:v>98</c:v>
                </c:pt>
                <c:pt idx="68">
                  <c:v>72</c:v>
                </c:pt>
                <c:pt idx="69">
                  <c:v>75</c:v>
                </c:pt>
                <c:pt idx="70">
                  <c:v>96</c:v>
                </c:pt>
                <c:pt idx="71">
                  <c:v>93</c:v>
                </c:pt>
                <c:pt idx="72">
                  <c:v>80</c:v>
                </c:pt>
                <c:pt idx="73">
                  <c:v>105</c:v>
                </c:pt>
                <c:pt idx="74">
                  <c:v>66</c:v>
                </c:pt>
                <c:pt idx="75">
                  <c:v>78</c:v>
                </c:pt>
                <c:pt idx="76">
                  <c:v>65</c:v>
                </c:pt>
                <c:pt idx="77">
                  <c:v>68</c:v>
                </c:pt>
                <c:pt idx="78">
                  <c:v>52</c:v>
                </c:pt>
                <c:pt idx="79">
                  <c:v>85</c:v>
                </c:pt>
                <c:pt idx="80">
                  <c:v>64</c:v>
                </c:pt>
                <c:pt idx="81">
                  <c:v>48</c:v>
                </c:pt>
                <c:pt idx="82">
                  <c:v>65</c:v>
                </c:pt>
                <c:pt idx="83">
                  <c:v>62</c:v>
                </c:pt>
                <c:pt idx="84">
                  <c:v>76</c:v>
                </c:pt>
                <c:pt idx="85">
                  <c:v>64</c:v>
                </c:pt>
                <c:pt idx="86">
                  <c:v>89</c:v>
                </c:pt>
                <c:pt idx="87">
                  <c:v>73</c:v>
                </c:pt>
                <c:pt idx="88">
                  <c:v>58</c:v>
                </c:pt>
                <c:pt idx="89">
                  <c:v>41</c:v>
                </c:pt>
                <c:pt idx="90">
                  <c:v>43</c:v>
                </c:pt>
                <c:pt idx="91">
                  <c:v>53</c:v>
                </c:pt>
                <c:pt idx="92">
                  <c:v>107</c:v>
                </c:pt>
                <c:pt idx="93">
                  <c:v>80</c:v>
                </c:pt>
                <c:pt idx="94">
                  <c:v>64</c:v>
                </c:pt>
                <c:pt idx="95">
                  <c:v>36</c:v>
                </c:pt>
                <c:pt idx="96">
                  <c:v>56</c:v>
                </c:pt>
                <c:pt idx="97">
                  <c:v>44</c:v>
                </c:pt>
                <c:pt idx="98">
                  <c:v>38</c:v>
                </c:pt>
                <c:pt idx="99">
                  <c:v>50</c:v>
                </c:pt>
                <c:pt idx="100">
                  <c:v>82</c:v>
                </c:pt>
                <c:pt idx="101">
                  <c:v>59</c:v>
                </c:pt>
                <c:pt idx="102">
                  <c:v>60</c:v>
                </c:pt>
                <c:pt idx="103">
                  <c:v>50</c:v>
                </c:pt>
                <c:pt idx="10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Sheet1!$H$2:$H$108</c:f>
              <c:numCache>
                <c:formatCode>0</c:formatCode>
                <c:ptCount val="107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  <c:pt idx="60">
                  <c:v>111</c:v>
                </c:pt>
                <c:pt idx="61">
                  <c:v>62</c:v>
                </c:pt>
                <c:pt idx="62">
                  <c:v>275</c:v>
                </c:pt>
                <c:pt idx="63">
                  <c:v>82</c:v>
                </c:pt>
                <c:pt idx="64">
                  <c:v>91</c:v>
                </c:pt>
                <c:pt idx="65">
                  <c:v>86</c:v>
                </c:pt>
                <c:pt idx="66">
                  <c:v>39</c:v>
                </c:pt>
                <c:pt idx="67">
                  <c:v>51</c:v>
                </c:pt>
                <c:pt idx="68">
                  <c:v>48</c:v>
                </c:pt>
                <c:pt idx="69">
                  <c:v>49</c:v>
                </c:pt>
                <c:pt idx="70">
                  <c:v>38</c:v>
                </c:pt>
                <c:pt idx="71">
                  <c:v>48</c:v>
                </c:pt>
                <c:pt idx="72">
                  <c:v>47</c:v>
                </c:pt>
                <c:pt idx="73">
                  <c:v>56</c:v>
                </c:pt>
                <c:pt idx="74">
                  <c:v>44</c:v>
                </c:pt>
                <c:pt idx="75">
                  <c:v>33</c:v>
                </c:pt>
                <c:pt idx="76">
                  <c:v>46</c:v>
                </c:pt>
                <c:pt idx="77">
                  <c:v>32</c:v>
                </c:pt>
                <c:pt idx="78">
                  <c:v>40</c:v>
                </c:pt>
                <c:pt idx="79">
                  <c:v>54</c:v>
                </c:pt>
                <c:pt idx="80">
                  <c:v>44</c:v>
                </c:pt>
                <c:pt idx="81">
                  <c:v>64</c:v>
                </c:pt>
                <c:pt idx="82">
                  <c:v>38</c:v>
                </c:pt>
                <c:pt idx="83">
                  <c:v>46</c:v>
                </c:pt>
                <c:pt idx="84">
                  <c:v>45</c:v>
                </c:pt>
                <c:pt idx="85">
                  <c:v>50</c:v>
                </c:pt>
                <c:pt idx="86">
                  <c:v>57</c:v>
                </c:pt>
                <c:pt idx="87">
                  <c:v>45</c:v>
                </c:pt>
                <c:pt idx="88">
                  <c:v>53</c:v>
                </c:pt>
                <c:pt idx="89">
                  <c:v>33</c:v>
                </c:pt>
                <c:pt idx="90">
                  <c:v>46</c:v>
                </c:pt>
                <c:pt idx="91">
                  <c:v>42</c:v>
                </c:pt>
                <c:pt idx="92">
                  <c:v>64</c:v>
                </c:pt>
                <c:pt idx="93">
                  <c:v>47</c:v>
                </c:pt>
                <c:pt idx="94">
                  <c:v>47</c:v>
                </c:pt>
                <c:pt idx="95">
                  <c:v>57</c:v>
                </c:pt>
                <c:pt idx="96">
                  <c:v>43</c:v>
                </c:pt>
                <c:pt idx="97">
                  <c:v>45</c:v>
                </c:pt>
                <c:pt idx="98">
                  <c:v>69</c:v>
                </c:pt>
                <c:pt idx="99">
                  <c:v>50</c:v>
                </c:pt>
                <c:pt idx="100">
                  <c:v>62</c:v>
                </c:pt>
                <c:pt idx="101">
                  <c:v>76</c:v>
                </c:pt>
                <c:pt idx="102">
                  <c:v>41</c:v>
                </c:pt>
                <c:pt idx="103">
                  <c:v>84</c:v>
                </c:pt>
                <c:pt idx="10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80399"/>
        <c:axId val="299056655"/>
      </c:line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PENNSYLVANIA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Sheet1!$FE$1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Sheet1!$FE$2:$FE$101</c:f>
              <c:numCache>
                <c:formatCode>0</c:formatCode>
                <c:ptCount val="100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30</c:v>
                </c:pt>
                <c:pt idx="7">
                  <c:v>28</c:v>
                </c:pt>
                <c:pt idx="8">
                  <c:v>0</c:v>
                </c:pt>
                <c:pt idx="9">
                  <c:v>24</c:v>
                </c:pt>
                <c:pt idx="10">
                  <c:v>20</c:v>
                </c:pt>
                <c:pt idx="12">
                  <c:v>0</c:v>
                </c:pt>
                <c:pt idx="14">
                  <c:v>16</c:v>
                </c:pt>
                <c:pt idx="15">
                  <c:v>42</c:v>
                </c:pt>
                <c:pt idx="16">
                  <c:v>34</c:v>
                </c:pt>
                <c:pt idx="17">
                  <c:v>0</c:v>
                </c:pt>
                <c:pt idx="18">
                  <c:v>67</c:v>
                </c:pt>
                <c:pt idx="21">
                  <c:v>2</c:v>
                </c:pt>
                <c:pt idx="23">
                  <c:v>0</c:v>
                </c:pt>
                <c:pt idx="25">
                  <c:v>6</c:v>
                </c:pt>
                <c:pt idx="26">
                  <c:v>12</c:v>
                </c:pt>
                <c:pt idx="27">
                  <c:v>32</c:v>
                </c:pt>
                <c:pt idx="28">
                  <c:v>0</c:v>
                </c:pt>
                <c:pt idx="29">
                  <c:v>91</c:v>
                </c:pt>
                <c:pt idx="30">
                  <c:v>31</c:v>
                </c:pt>
                <c:pt idx="31">
                  <c:v>67</c:v>
                </c:pt>
                <c:pt idx="32">
                  <c:v>22</c:v>
                </c:pt>
                <c:pt idx="33">
                  <c:v>-1</c:v>
                </c:pt>
                <c:pt idx="34">
                  <c:v>17</c:v>
                </c:pt>
                <c:pt idx="35">
                  <c:v>60</c:v>
                </c:pt>
                <c:pt idx="36">
                  <c:v>13</c:v>
                </c:pt>
                <c:pt idx="37">
                  <c:v>59</c:v>
                </c:pt>
                <c:pt idx="38">
                  <c:v>16</c:v>
                </c:pt>
                <c:pt idx="39">
                  <c:v>3</c:v>
                </c:pt>
                <c:pt idx="42">
                  <c:v>78</c:v>
                </c:pt>
                <c:pt idx="43">
                  <c:v>22</c:v>
                </c:pt>
                <c:pt idx="44">
                  <c:v>13</c:v>
                </c:pt>
                <c:pt idx="45">
                  <c:v>10</c:v>
                </c:pt>
                <c:pt idx="46">
                  <c:v>0</c:v>
                </c:pt>
                <c:pt idx="47">
                  <c:v>49</c:v>
                </c:pt>
                <c:pt idx="48">
                  <c:v>29</c:v>
                </c:pt>
                <c:pt idx="49">
                  <c:v>43</c:v>
                </c:pt>
                <c:pt idx="50">
                  <c:v>26</c:v>
                </c:pt>
                <c:pt idx="51">
                  <c:v>43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8</c:v>
                </c:pt>
                <c:pt idx="56">
                  <c:v>19</c:v>
                </c:pt>
                <c:pt idx="57">
                  <c:v>20</c:v>
                </c:pt>
                <c:pt idx="58">
                  <c:v>18</c:v>
                </c:pt>
                <c:pt idx="59">
                  <c:v>8</c:v>
                </c:pt>
                <c:pt idx="60">
                  <c:v>8</c:v>
                </c:pt>
                <c:pt idx="61">
                  <c:v>4</c:v>
                </c:pt>
                <c:pt idx="62">
                  <c:v>26</c:v>
                </c:pt>
                <c:pt idx="63">
                  <c:v>13</c:v>
                </c:pt>
                <c:pt idx="64">
                  <c:v>35</c:v>
                </c:pt>
                <c:pt idx="65">
                  <c:v>17</c:v>
                </c:pt>
                <c:pt idx="66">
                  <c:v>3</c:v>
                </c:pt>
                <c:pt idx="67">
                  <c:v>6</c:v>
                </c:pt>
                <c:pt idx="68">
                  <c:v>1</c:v>
                </c:pt>
                <c:pt idx="69">
                  <c:v>15</c:v>
                </c:pt>
                <c:pt idx="70">
                  <c:v>18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3</c:v>
                </c:pt>
                <c:pt idx="75">
                  <c:v>4</c:v>
                </c:pt>
                <c:pt idx="76">
                  <c:v>9</c:v>
                </c:pt>
                <c:pt idx="77">
                  <c:v>10</c:v>
                </c:pt>
                <c:pt idx="78">
                  <c:v>12</c:v>
                </c:pt>
                <c:pt idx="79">
                  <c:v>10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11</c:v>
                </c:pt>
                <c:pt idx="84">
                  <c:v>12</c:v>
                </c:pt>
                <c:pt idx="85">
                  <c:v>7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3</c:v>
                </c:pt>
                <c:pt idx="90">
                  <c:v>11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7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B-1040-A565-D8A6DA6BDE55}"/>
            </c:ext>
          </c:extLst>
        </c:ser>
        <c:ser>
          <c:idx val="1"/>
          <c:order val="1"/>
          <c:tx>
            <c:strRef>
              <c:f>Sheet1!$FF$1</c:f>
              <c:strCache>
                <c:ptCount val="1"/>
                <c:pt idx="0">
                  <c:v>MONTGOMERY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Sheet1!$FF$2:$FF$101</c:f>
              <c:numCache>
                <c:formatCode>0</c:formatCode>
                <c:ptCount val="100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7</c:v>
                </c:pt>
                <c:pt idx="8">
                  <c:v>0</c:v>
                </c:pt>
                <c:pt idx="9">
                  <c:v>25</c:v>
                </c:pt>
                <c:pt idx="10">
                  <c:v>6</c:v>
                </c:pt>
                <c:pt idx="11">
                  <c:v>0</c:v>
                </c:pt>
                <c:pt idx="12">
                  <c:v>23</c:v>
                </c:pt>
                <c:pt idx="13">
                  <c:v>18</c:v>
                </c:pt>
                <c:pt idx="14">
                  <c:v>11</c:v>
                </c:pt>
                <c:pt idx="15">
                  <c:v>8</c:v>
                </c:pt>
                <c:pt idx="16">
                  <c:v>0</c:v>
                </c:pt>
                <c:pt idx="17">
                  <c:v>19</c:v>
                </c:pt>
                <c:pt idx="18">
                  <c:v>17</c:v>
                </c:pt>
                <c:pt idx="19">
                  <c:v>20</c:v>
                </c:pt>
                <c:pt idx="20">
                  <c:v>39</c:v>
                </c:pt>
                <c:pt idx="21">
                  <c:v>7</c:v>
                </c:pt>
                <c:pt idx="23">
                  <c:v>0</c:v>
                </c:pt>
                <c:pt idx="25">
                  <c:v>3</c:v>
                </c:pt>
                <c:pt idx="26">
                  <c:v>15</c:v>
                </c:pt>
                <c:pt idx="27">
                  <c:v>17</c:v>
                </c:pt>
                <c:pt idx="28">
                  <c:v>80</c:v>
                </c:pt>
                <c:pt idx="29">
                  <c:v>22</c:v>
                </c:pt>
                <c:pt idx="30">
                  <c:v>11</c:v>
                </c:pt>
                <c:pt idx="31">
                  <c:v>7</c:v>
                </c:pt>
                <c:pt idx="32">
                  <c:v>12</c:v>
                </c:pt>
                <c:pt idx="33">
                  <c:v>1</c:v>
                </c:pt>
                <c:pt idx="34">
                  <c:v>61</c:v>
                </c:pt>
                <c:pt idx="35">
                  <c:v>28</c:v>
                </c:pt>
                <c:pt idx="36">
                  <c:v>35</c:v>
                </c:pt>
                <c:pt idx="37">
                  <c:v>9</c:v>
                </c:pt>
                <c:pt idx="38">
                  <c:v>8</c:v>
                </c:pt>
                <c:pt idx="39">
                  <c:v>2</c:v>
                </c:pt>
                <c:pt idx="40">
                  <c:v>0</c:v>
                </c:pt>
                <c:pt idx="41">
                  <c:v>9</c:v>
                </c:pt>
                <c:pt idx="42">
                  <c:v>22</c:v>
                </c:pt>
                <c:pt idx="43">
                  <c:v>31</c:v>
                </c:pt>
                <c:pt idx="44">
                  <c:v>21</c:v>
                </c:pt>
                <c:pt idx="45">
                  <c:v>6</c:v>
                </c:pt>
                <c:pt idx="46">
                  <c:v>6</c:v>
                </c:pt>
                <c:pt idx="49">
                  <c:v>21</c:v>
                </c:pt>
                <c:pt idx="50">
                  <c:v>11</c:v>
                </c:pt>
                <c:pt idx="51">
                  <c:v>12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27</c:v>
                </c:pt>
                <c:pt idx="57">
                  <c:v>13</c:v>
                </c:pt>
                <c:pt idx="58">
                  <c:v>2</c:v>
                </c:pt>
                <c:pt idx="59">
                  <c:v>5</c:v>
                </c:pt>
                <c:pt idx="60">
                  <c:v>2</c:v>
                </c:pt>
                <c:pt idx="61">
                  <c:v>9</c:v>
                </c:pt>
                <c:pt idx="62">
                  <c:v>6</c:v>
                </c:pt>
                <c:pt idx="63">
                  <c:v>3</c:v>
                </c:pt>
                <c:pt idx="64">
                  <c:v>11</c:v>
                </c:pt>
                <c:pt idx="65">
                  <c:v>8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13</c:v>
                </c:pt>
                <c:pt idx="70">
                  <c:v>22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1040-A565-D8A6DA6BDE55}"/>
            </c:ext>
          </c:extLst>
        </c:ser>
        <c:ser>
          <c:idx val="2"/>
          <c:order val="2"/>
          <c:tx>
            <c:strRef>
              <c:f>Sheet1!$FG$1</c:f>
              <c:strCache>
                <c:ptCount val="1"/>
                <c:pt idx="0">
                  <c:v>DELEWARE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Sheet1!$FG$2:$FG$101</c:f>
              <c:numCache>
                <c:formatCode>0</c:formatCode>
                <c:ptCount val="10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11</c:v>
                </c:pt>
                <c:pt idx="16">
                  <c:v>3</c:v>
                </c:pt>
                <c:pt idx="17">
                  <c:v>4</c:v>
                </c:pt>
                <c:pt idx="18">
                  <c:v>13</c:v>
                </c:pt>
                <c:pt idx="19">
                  <c:v>8</c:v>
                </c:pt>
                <c:pt idx="20">
                  <c:v>19</c:v>
                </c:pt>
                <c:pt idx="21">
                  <c:v>5</c:v>
                </c:pt>
                <c:pt idx="22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19</c:v>
                </c:pt>
                <c:pt idx="28">
                  <c:v>60</c:v>
                </c:pt>
                <c:pt idx="29">
                  <c:v>11</c:v>
                </c:pt>
                <c:pt idx="30">
                  <c:v>5</c:v>
                </c:pt>
                <c:pt idx="31">
                  <c:v>15</c:v>
                </c:pt>
                <c:pt idx="32">
                  <c:v>0</c:v>
                </c:pt>
                <c:pt idx="33">
                  <c:v>3</c:v>
                </c:pt>
                <c:pt idx="34">
                  <c:v>62</c:v>
                </c:pt>
                <c:pt idx="35">
                  <c:v>6</c:v>
                </c:pt>
                <c:pt idx="36">
                  <c:v>50</c:v>
                </c:pt>
                <c:pt idx="37">
                  <c:v>6</c:v>
                </c:pt>
                <c:pt idx="38">
                  <c:v>12</c:v>
                </c:pt>
                <c:pt idx="39">
                  <c:v>1</c:v>
                </c:pt>
                <c:pt idx="40">
                  <c:v>4</c:v>
                </c:pt>
                <c:pt idx="41">
                  <c:v>6</c:v>
                </c:pt>
                <c:pt idx="42">
                  <c:v>14</c:v>
                </c:pt>
                <c:pt idx="43">
                  <c:v>29</c:v>
                </c:pt>
                <c:pt idx="44">
                  <c:v>18</c:v>
                </c:pt>
                <c:pt idx="45">
                  <c:v>12</c:v>
                </c:pt>
                <c:pt idx="46">
                  <c:v>0</c:v>
                </c:pt>
                <c:pt idx="47">
                  <c:v>0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27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12</c:v>
                </c:pt>
                <c:pt idx="57">
                  <c:v>8</c:v>
                </c:pt>
                <c:pt idx="58">
                  <c:v>6</c:v>
                </c:pt>
                <c:pt idx="59">
                  <c:v>8</c:v>
                </c:pt>
                <c:pt idx="60">
                  <c:v>0</c:v>
                </c:pt>
                <c:pt idx="61">
                  <c:v>1</c:v>
                </c:pt>
                <c:pt idx="62">
                  <c:v>8</c:v>
                </c:pt>
                <c:pt idx="63">
                  <c:v>9</c:v>
                </c:pt>
                <c:pt idx="64">
                  <c:v>38</c:v>
                </c:pt>
                <c:pt idx="65">
                  <c:v>31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B-1040-A565-D8A6DA6BDE55}"/>
            </c:ext>
          </c:extLst>
        </c:ser>
        <c:ser>
          <c:idx val="3"/>
          <c:order val="3"/>
          <c:tx>
            <c:strRef>
              <c:f>Sheet1!$FH$1</c:f>
              <c:strCache>
                <c:ptCount val="1"/>
                <c:pt idx="0">
                  <c:v>LEHIGH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Sheet1!$FH$2:$FH$101</c:f>
              <c:numCache>
                <c:formatCode>0</c:formatCode>
                <c:ptCount val="100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9</c:v>
                </c:pt>
                <c:pt idx="37">
                  <c:v>3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34</c:v>
                </c:pt>
                <c:pt idx="48">
                  <c:v>9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0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B-1040-A565-D8A6DA6BDE55}"/>
            </c:ext>
          </c:extLst>
        </c:ser>
        <c:ser>
          <c:idx val="4"/>
          <c:order val="4"/>
          <c:tx>
            <c:strRef>
              <c:f>Sheet1!$FI$1</c:f>
              <c:strCache>
                <c:ptCount val="1"/>
                <c:pt idx="0">
                  <c:v>BERKS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Sheet1!$FI$2:$FI$101</c:f>
              <c:numCache>
                <c:formatCode>0</c:formatCode>
                <c:ptCount val="100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25</c:v>
                </c:pt>
                <c:pt idx="19">
                  <c:v>9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4">
                  <c:v>21</c:v>
                </c:pt>
                <c:pt idx="25">
                  <c:v>67</c:v>
                </c:pt>
                <c:pt idx="26">
                  <c:v>1</c:v>
                </c:pt>
                <c:pt idx="27">
                  <c:v>2</c:v>
                </c:pt>
                <c:pt idx="28">
                  <c:v>25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1</c:v>
                </c:pt>
                <c:pt idx="36">
                  <c:v>20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17</c:v>
                </c:pt>
                <c:pt idx="44">
                  <c:v>11</c:v>
                </c:pt>
                <c:pt idx="45">
                  <c:v>1</c:v>
                </c:pt>
                <c:pt idx="46">
                  <c:v>0</c:v>
                </c:pt>
                <c:pt idx="47">
                  <c:v>40</c:v>
                </c:pt>
                <c:pt idx="48">
                  <c:v>14</c:v>
                </c:pt>
                <c:pt idx="49">
                  <c:v>11</c:v>
                </c:pt>
                <c:pt idx="50">
                  <c:v>6</c:v>
                </c:pt>
                <c:pt idx="51">
                  <c:v>4</c:v>
                </c:pt>
                <c:pt idx="52">
                  <c:v>9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B-1040-A565-D8A6DA6BD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04719"/>
        <c:axId val="1032144287"/>
      </c:lineChart>
      <c:dateAx>
        <c:axId val="9864047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44287"/>
        <c:crosses val="autoZero"/>
        <c:auto val="1"/>
        <c:lblOffset val="100"/>
        <c:baseTimeUnit val="days"/>
      </c:dateAx>
      <c:valAx>
        <c:axId val="10321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CALIFORNIA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Sheet1!$FM$1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Sheet1!$FM$2:$FM$101</c:f>
              <c:numCache>
                <c:formatCode>0</c:formatCode>
                <c:ptCount val="100"/>
                <c:pt idx="1">
                  <c:v>13</c:v>
                </c:pt>
                <c:pt idx="2">
                  <c:v>12</c:v>
                </c:pt>
                <c:pt idx="3">
                  <c:v>26</c:v>
                </c:pt>
                <c:pt idx="4">
                  <c:v>13</c:v>
                </c:pt>
                <c:pt idx="5">
                  <c:v>15</c:v>
                </c:pt>
                <c:pt idx="6">
                  <c:v>25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  <c:pt idx="10">
                  <c:v>24</c:v>
                </c:pt>
                <c:pt idx="11">
                  <c:v>31</c:v>
                </c:pt>
                <c:pt idx="12">
                  <c:v>24</c:v>
                </c:pt>
                <c:pt idx="13">
                  <c:v>40</c:v>
                </c:pt>
                <c:pt idx="14">
                  <c:v>42</c:v>
                </c:pt>
                <c:pt idx="15">
                  <c:v>53</c:v>
                </c:pt>
                <c:pt idx="16">
                  <c:v>40</c:v>
                </c:pt>
                <c:pt idx="17">
                  <c:v>81</c:v>
                </c:pt>
                <c:pt idx="18">
                  <c:v>24</c:v>
                </c:pt>
                <c:pt idx="19">
                  <c:v>17</c:v>
                </c:pt>
                <c:pt idx="20">
                  <c:v>46</c:v>
                </c:pt>
                <c:pt idx="21">
                  <c:v>66</c:v>
                </c:pt>
                <c:pt idx="22">
                  <c:v>68</c:v>
                </c:pt>
                <c:pt idx="23">
                  <c:v>51</c:v>
                </c:pt>
                <c:pt idx="24">
                  <c:v>47</c:v>
                </c:pt>
                <c:pt idx="25">
                  <c:v>18</c:v>
                </c:pt>
                <c:pt idx="26">
                  <c:v>29</c:v>
                </c:pt>
                <c:pt idx="27">
                  <c:v>58</c:v>
                </c:pt>
                <c:pt idx="28">
                  <c:v>56</c:v>
                </c:pt>
                <c:pt idx="29">
                  <c:v>55</c:v>
                </c:pt>
                <c:pt idx="30">
                  <c:v>61</c:v>
                </c:pt>
                <c:pt idx="31">
                  <c:v>37</c:v>
                </c:pt>
                <c:pt idx="32">
                  <c:v>20</c:v>
                </c:pt>
                <c:pt idx="33">
                  <c:v>27</c:v>
                </c:pt>
                <c:pt idx="34">
                  <c:v>57</c:v>
                </c:pt>
                <c:pt idx="35">
                  <c:v>54</c:v>
                </c:pt>
                <c:pt idx="36">
                  <c:v>51</c:v>
                </c:pt>
                <c:pt idx="37">
                  <c:v>50</c:v>
                </c:pt>
                <c:pt idx="38">
                  <c:v>44</c:v>
                </c:pt>
                <c:pt idx="39">
                  <c:v>18</c:v>
                </c:pt>
                <c:pt idx="40">
                  <c:v>39</c:v>
                </c:pt>
                <c:pt idx="41">
                  <c:v>44</c:v>
                </c:pt>
                <c:pt idx="42">
                  <c:v>46</c:v>
                </c:pt>
                <c:pt idx="43">
                  <c:v>50</c:v>
                </c:pt>
                <c:pt idx="44">
                  <c:v>46</c:v>
                </c:pt>
                <c:pt idx="45">
                  <c:v>38</c:v>
                </c:pt>
                <c:pt idx="46">
                  <c:v>28</c:v>
                </c:pt>
                <c:pt idx="47">
                  <c:v>18</c:v>
                </c:pt>
                <c:pt idx="48">
                  <c:v>74</c:v>
                </c:pt>
                <c:pt idx="49">
                  <c:v>57</c:v>
                </c:pt>
                <c:pt idx="50">
                  <c:v>46</c:v>
                </c:pt>
                <c:pt idx="51">
                  <c:v>33</c:v>
                </c:pt>
                <c:pt idx="52">
                  <c:v>41</c:v>
                </c:pt>
                <c:pt idx="53">
                  <c:v>14</c:v>
                </c:pt>
                <c:pt idx="54">
                  <c:v>12</c:v>
                </c:pt>
                <c:pt idx="55">
                  <c:v>27</c:v>
                </c:pt>
                <c:pt idx="56">
                  <c:v>52</c:v>
                </c:pt>
                <c:pt idx="57">
                  <c:v>46</c:v>
                </c:pt>
                <c:pt idx="58">
                  <c:v>49</c:v>
                </c:pt>
                <c:pt idx="59">
                  <c:v>48</c:v>
                </c:pt>
                <c:pt idx="60">
                  <c:v>24</c:v>
                </c:pt>
                <c:pt idx="61">
                  <c:v>22</c:v>
                </c:pt>
                <c:pt idx="62">
                  <c:v>59</c:v>
                </c:pt>
                <c:pt idx="63">
                  <c:v>46</c:v>
                </c:pt>
                <c:pt idx="64">
                  <c:v>42</c:v>
                </c:pt>
                <c:pt idx="65">
                  <c:v>34</c:v>
                </c:pt>
                <c:pt idx="66">
                  <c:v>55</c:v>
                </c:pt>
                <c:pt idx="67">
                  <c:v>25</c:v>
                </c:pt>
                <c:pt idx="68">
                  <c:v>10</c:v>
                </c:pt>
                <c:pt idx="69">
                  <c:v>52</c:v>
                </c:pt>
                <c:pt idx="70">
                  <c:v>61</c:v>
                </c:pt>
                <c:pt idx="71">
                  <c:v>45</c:v>
                </c:pt>
                <c:pt idx="72">
                  <c:v>21</c:v>
                </c:pt>
                <c:pt idx="73">
                  <c:v>56</c:v>
                </c:pt>
                <c:pt idx="74">
                  <c:v>17</c:v>
                </c:pt>
                <c:pt idx="75">
                  <c:v>19</c:v>
                </c:pt>
                <c:pt idx="76">
                  <c:v>33</c:v>
                </c:pt>
                <c:pt idx="77">
                  <c:v>32</c:v>
                </c:pt>
                <c:pt idx="78">
                  <c:v>12</c:v>
                </c:pt>
                <c:pt idx="79">
                  <c:v>36</c:v>
                </c:pt>
                <c:pt idx="80">
                  <c:v>47</c:v>
                </c:pt>
                <c:pt idx="81">
                  <c:v>10</c:v>
                </c:pt>
                <c:pt idx="82">
                  <c:v>18</c:v>
                </c:pt>
                <c:pt idx="83">
                  <c:v>33</c:v>
                </c:pt>
                <c:pt idx="84">
                  <c:v>34</c:v>
                </c:pt>
                <c:pt idx="85">
                  <c:v>41</c:v>
                </c:pt>
                <c:pt idx="86">
                  <c:v>21</c:v>
                </c:pt>
                <c:pt idx="87">
                  <c:v>18</c:v>
                </c:pt>
                <c:pt idx="88">
                  <c:v>20</c:v>
                </c:pt>
                <c:pt idx="89">
                  <c:v>21</c:v>
                </c:pt>
                <c:pt idx="90">
                  <c:v>43</c:v>
                </c:pt>
                <c:pt idx="91">
                  <c:v>33</c:v>
                </c:pt>
                <c:pt idx="92">
                  <c:v>52</c:v>
                </c:pt>
                <c:pt idx="96">
                  <c:v>80</c:v>
                </c:pt>
                <c:pt idx="97">
                  <c:v>45</c:v>
                </c:pt>
                <c:pt idx="98">
                  <c:v>63</c:v>
                </c:pt>
                <c:pt idx="9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D-A04F-A050-BAF9611AC249}"/>
            </c:ext>
          </c:extLst>
        </c:ser>
        <c:ser>
          <c:idx val="1"/>
          <c:order val="1"/>
          <c:tx>
            <c:strRef>
              <c:f>Sheet1!$FN$1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Sheet1!$FN$2:$FN$101</c:f>
              <c:numCache>
                <c:formatCode>0</c:formatCode>
                <c:ptCount val="100"/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14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10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19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3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13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9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7</c:v>
                </c:pt>
                <c:pt idx="57">
                  <c:v>10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5</c:v>
                </c:pt>
                <c:pt idx="86">
                  <c:v>6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4</c:v>
                </c:pt>
                <c:pt idx="91">
                  <c:v>7</c:v>
                </c:pt>
                <c:pt idx="92">
                  <c:v>5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7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D-A04F-A050-BAF9611AC249}"/>
            </c:ext>
          </c:extLst>
        </c:ser>
        <c:ser>
          <c:idx val="2"/>
          <c:order val="2"/>
          <c:tx>
            <c:strRef>
              <c:f>Sheet1!$FO$1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Sheet1!$FO$2:$FO$101</c:f>
              <c:numCache>
                <c:formatCode>0</c:formatCode>
                <c:ptCount val="100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13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13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0</c:v>
                </c:pt>
                <c:pt idx="32">
                  <c:v>9</c:v>
                </c:pt>
                <c:pt idx="33">
                  <c:v>8</c:v>
                </c:pt>
                <c:pt idx="34">
                  <c:v>6</c:v>
                </c:pt>
                <c:pt idx="35">
                  <c:v>4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3</c:v>
                </c:pt>
                <c:pt idx="40">
                  <c:v>13</c:v>
                </c:pt>
                <c:pt idx="41">
                  <c:v>10</c:v>
                </c:pt>
                <c:pt idx="42">
                  <c:v>8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9</c:v>
                </c:pt>
                <c:pt idx="50">
                  <c:v>6</c:v>
                </c:pt>
                <c:pt idx="51">
                  <c:v>9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11</c:v>
                </c:pt>
                <c:pt idx="58">
                  <c:v>8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1</c:v>
                </c:pt>
                <c:pt idx="70">
                  <c:v>15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11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7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17</c:v>
                </c:pt>
                <c:pt idx="91">
                  <c:v>6</c:v>
                </c:pt>
                <c:pt idx="92">
                  <c:v>2</c:v>
                </c:pt>
                <c:pt idx="93">
                  <c:v>14</c:v>
                </c:pt>
                <c:pt idx="94">
                  <c:v>0</c:v>
                </c:pt>
                <c:pt idx="95">
                  <c:v>0</c:v>
                </c:pt>
                <c:pt idx="96">
                  <c:v>7</c:v>
                </c:pt>
                <c:pt idx="97">
                  <c:v>20</c:v>
                </c:pt>
                <c:pt idx="98">
                  <c:v>9</c:v>
                </c:pt>
                <c:pt idx="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D-A04F-A050-BAF9611AC249}"/>
            </c:ext>
          </c:extLst>
        </c:ser>
        <c:ser>
          <c:idx val="3"/>
          <c:order val="3"/>
          <c:tx>
            <c:strRef>
              <c:f>Sheet1!$FP$1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Sheet1!$FP$2:$FP$101</c:f>
              <c:numCache>
                <c:formatCode>0</c:formatCode>
                <c:ptCount val="100"/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D-A04F-A050-BAF9611AC249}"/>
            </c:ext>
          </c:extLst>
        </c:ser>
        <c:ser>
          <c:idx val="4"/>
          <c:order val="4"/>
          <c:tx>
            <c:strRef>
              <c:f>Sheet1!$FQ$1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Sheet1!$FQ$2:$FQ$101</c:f>
              <c:numCache>
                <c:formatCode>0</c:formatCode>
                <c:ptCount val="100"/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6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14</c:v>
                </c:pt>
                <c:pt idx="51">
                  <c:v>6</c:v>
                </c:pt>
                <c:pt idx="52">
                  <c:v>12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6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9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8</c:v>
                </c:pt>
                <c:pt idx="70">
                  <c:v>13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0</c:v>
                </c:pt>
                <c:pt idx="76">
                  <c:v>12</c:v>
                </c:pt>
                <c:pt idx="77">
                  <c:v>11</c:v>
                </c:pt>
                <c:pt idx="78">
                  <c:v>2</c:v>
                </c:pt>
                <c:pt idx="79">
                  <c:v>7</c:v>
                </c:pt>
                <c:pt idx="80">
                  <c:v>10</c:v>
                </c:pt>
                <c:pt idx="81">
                  <c:v>2</c:v>
                </c:pt>
                <c:pt idx="82">
                  <c:v>6</c:v>
                </c:pt>
                <c:pt idx="83">
                  <c:v>0</c:v>
                </c:pt>
                <c:pt idx="84">
                  <c:v>24</c:v>
                </c:pt>
                <c:pt idx="85">
                  <c:v>7</c:v>
                </c:pt>
                <c:pt idx="86">
                  <c:v>17</c:v>
                </c:pt>
                <c:pt idx="87">
                  <c:v>0</c:v>
                </c:pt>
                <c:pt idx="88">
                  <c:v>3</c:v>
                </c:pt>
                <c:pt idx="89">
                  <c:v>4</c:v>
                </c:pt>
                <c:pt idx="90">
                  <c:v>10</c:v>
                </c:pt>
                <c:pt idx="91">
                  <c:v>5</c:v>
                </c:pt>
                <c:pt idx="92">
                  <c:v>9</c:v>
                </c:pt>
                <c:pt idx="93">
                  <c:v>6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3</c:v>
                </c:pt>
                <c:pt idx="98">
                  <c:v>7</c:v>
                </c:pt>
                <c:pt idx="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D-A04F-A050-BAF9611A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086383"/>
        <c:axId val="984825823"/>
      </c:lineChart>
      <c:dateAx>
        <c:axId val="9850863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25823"/>
        <c:crosses val="autoZero"/>
        <c:auto val="1"/>
        <c:lblOffset val="100"/>
        <c:baseTimeUnit val="days"/>
      </c:dateAx>
      <c:valAx>
        <c:axId val="9848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COVID-19</a:t>
            </a:r>
            <a:r>
              <a:rPr lang="en-US" baseline="0"/>
              <a:t> RELATED DEATHS AMONG THE TOP 5 INFECTED COUNTIES OF THE TOP 6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Sheet1!$EH$210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Sheet1!$EG$211:$EG$310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Sheet1!$EH$211:$EH$310</c:f>
              <c:numCache>
                <c:formatCode>0</c:formatCode>
                <c:ptCount val="100"/>
                <c:pt idx="1">
                  <c:v>198</c:v>
                </c:pt>
                <c:pt idx="2">
                  <c:v>324</c:v>
                </c:pt>
                <c:pt idx="3">
                  <c:v>653</c:v>
                </c:pt>
                <c:pt idx="4">
                  <c:v>195</c:v>
                </c:pt>
                <c:pt idx="5">
                  <c:v>428</c:v>
                </c:pt>
                <c:pt idx="6">
                  <c:v>798</c:v>
                </c:pt>
                <c:pt idx="7">
                  <c:v>696</c:v>
                </c:pt>
                <c:pt idx="8">
                  <c:v>557</c:v>
                </c:pt>
                <c:pt idx="9">
                  <c:v>709</c:v>
                </c:pt>
                <c:pt idx="10">
                  <c:v>383</c:v>
                </c:pt>
                <c:pt idx="11">
                  <c:v>491</c:v>
                </c:pt>
                <c:pt idx="12">
                  <c:v>476</c:v>
                </c:pt>
                <c:pt idx="13">
                  <c:v>217</c:v>
                </c:pt>
                <c:pt idx="14">
                  <c:v>439</c:v>
                </c:pt>
                <c:pt idx="15">
                  <c:v>546</c:v>
                </c:pt>
                <c:pt idx="16">
                  <c:v>297</c:v>
                </c:pt>
                <c:pt idx="17">
                  <c:v>396</c:v>
                </c:pt>
                <c:pt idx="18">
                  <c:v>640</c:v>
                </c:pt>
                <c:pt idx="21">
                  <c:v>326</c:v>
                </c:pt>
                <c:pt idx="22">
                  <c:v>285</c:v>
                </c:pt>
                <c:pt idx="23">
                  <c:v>294</c:v>
                </c:pt>
                <c:pt idx="24">
                  <c:v>281</c:v>
                </c:pt>
                <c:pt idx="25">
                  <c:v>237</c:v>
                </c:pt>
                <c:pt idx="26">
                  <c:v>234</c:v>
                </c:pt>
                <c:pt idx="27">
                  <c:v>218</c:v>
                </c:pt>
                <c:pt idx="28">
                  <c:v>270</c:v>
                </c:pt>
                <c:pt idx="29">
                  <c:v>189</c:v>
                </c:pt>
                <c:pt idx="30">
                  <c:v>178</c:v>
                </c:pt>
                <c:pt idx="31">
                  <c:v>202</c:v>
                </c:pt>
                <c:pt idx="32">
                  <c:v>179</c:v>
                </c:pt>
                <c:pt idx="33">
                  <c:v>149</c:v>
                </c:pt>
                <c:pt idx="34">
                  <c:v>130</c:v>
                </c:pt>
                <c:pt idx="35">
                  <c:v>230</c:v>
                </c:pt>
                <c:pt idx="36">
                  <c:v>353</c:v>
                </c:pt>
                <c:pt idx="37">
                  <c:v>135</c:v>
                </c:pt>
                <c:pt idx="38">
                  <c:v>136</c:v>
                </c:pt>
                <c:pt idx="39">
                  <c:v>122</c:v>
                </c:pt>
                <c:pt idx="40">
                  <c:v>95</c:v>
                </c:pt>
                <c:pt idx="41">
                  <c:v>108</c:v>
                </c:pt>
                <c:pt idx="42">
                  <c:v>99</c:v>
                </c:pt>
                <c:pt idx="43">
                  <c:v>91</c:v>
                </c:pt>
                <c:pt idx="44">
                  <c:v>67</c:v>
                </c:pt>
                <c:pt idx="45">
                  <c:v>86</c:v>
                </c:pt>
                <c:pt idx="46">
                  <c:v>72</c:v>
                </c:pt>
                <c:pt idx="47">
                  <c:v>65</c:v>
                </c:pt>
                <c:pt idx="48">
                  <c:v>70</c:v>
                </c:pt>
                <c:pt idx="49">
                  <c:v>82</c:v>
                </c:pt>
                <c:pt idx="50">
                  <c:v>52</c:v>
                </c:pt>
                <c:pt idx="51">
                  <c:v>54</c:v>
                </c:pt>
                <c:pt idx="52">
                  <c:v>40</c:v>
                </c:pt>
                <c:pt idx="53">
                  <c:v>48</c:v>
                </c:pt>
                <c:pt idx="54">
                  <c:v>54</c:v>
                </c:pt>
                <c:pt idx="55">
                  <c:v>36</c:v>
                </c:pt>
                <c:pt idx="56">
                  <c:v>30</c:v>
                </c:pt>
                <c:pt idx="57">
                  <c:v>33</c:v>
                </c:pt>
                <c:pt idx="58">
                  <c:v>23</c:v>
                </c:pt>
                <c:pt idx="59">
                  <c:v>31</c:v>
                </c:pt>
                <c:pt idx="60">
                  <c:v>24</c:v>
                </c:pt>
                <c:pt idx="61">
                  <c:v>28</c:v>
                </c:pt>
                <c:pt idx="62">
                  <c:v>21</c:v>
                </c:pt>
                <c:pt idx="63">
                  <c:v>26</c:v>
                </c:pt>
                <c:pt idx="64">
                  <c:v>24</c:v>
                </c:pt>
                <c:pt idx="65">
                  <c:v>11</c:v>
                </c:pt>
                <c:pt idx="66">
                  <c:v>16</c:v>
                </c:pt>
                <c:pt idx="67">
                  <c:v>25</c:v>
                </c:pt>
                <c:pt idx="68">
                  <c:v>23</c:v>
                </c:pt>
                <c:pt idx="69">
                  <c:v>25</c:v>
                </c:pt>
                <c:pt idx="70">
                  <c:v>29</c:v>
                </c:pt>
                <c:pt idx="71">
                  <c:v>16</c:v>
                </c:pt>
                <c:pt idx="72">
                  <c:v>33</c:v>
                </c:pt>
                <c:pt idx="73">
                  <c:v>10</c:v>
                </c:pt>
                <c:pt idx="74">
                  <c:v>10</c:v>
                </c:pt>
                <c:pt idx="75">
                  <c:v>18</c:v>
                </c:pt>
                <c:pt idx="76">
                  <c:v>11</c:v>
                </c:pt>
                <c:pt idx="77">
                  <c:v>7</c:v>
                </c:pt>
                <c:pt idx="78">
                  <c:v>16</c:v>
                </c:pt>
                <c:pt idx="79">
                  <c:v>13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15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8</c:v>
                </c:pt>
                <c:pt idx="88">
                  <c:v>2</c:v>
                </c:pt>
                <c:pt idx="89">
                  <c:v>1</c:v>
                </c:pt>
                <c:pt idx="90">
                  <c:v>6</c:v>
                </c:pt>
                <c:pt idx="91">
                  <c:v>4</c:v>
                </c:pt>
                <c:pt idx="92">
                  <c:v>7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4</c:v>
                </c:pt>
                <c:pt idx="97">
                  <c:v>6</c:v>
                </c:pt>
                <c:pt idx="98">
                  <c:v>15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6-F948-932C-D2F3739F58C2}"/>
            </c:ext>
          </c:extLst>
        </c:ser>
        <c:ser>
          <c:idx val="1"/>
          <c:order val="1"/>
          <c:tx>
            <c:strRef>
              <c:f>Sheet1!$EI$210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Sheet1!$EG$211:$EG$310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Sheet1!$EI$211:$EI$310</c:f>
              <c:numCache>
                <c:formatCode>0</c:formatCode>
                <c:ptCount val="100"/>
                <c:pt idx="1">
                  <c:v>102</c:v>
                </c:pt>
                <c:pt idx="2">
                  <c:v>69</c:v>
                </c:pt>
                <c:pt idx="3">
                  <c:v>129</c:v>
                </c:pt>
                <c:pt idx="4">
                  <c:v>44</c:v>
                </c:pt>
                <c:pt idx="5">
                  <c:v>48</c:v>
                </c:pt>
                <c:pt idx="6">
                  <c:v>146</c:v>
                </c:pt>
                <c:pt idx="7">
                  <c:v>153</c:v>
                </c:pt>
                <c:pt idx="8">
                  <c:v>108</c:v>
                </c:pt>
                <c:pt idx="9">
                  <c:v>151</c:v>
                </c:pt>
                <c:pt idx="10">
                  <c:v>177</c:v>
                </c:pt>
                <c:pt idx="11">
                  <c:v>103</c:v>
                </c:pt>
                <c:pt idx="12">
                  <c:v>57</c:v>
                </c:pt>
                <c:pt idx="13">
                  <c:v>252</c:v>
                </c:pt>
                <c:pt idx="14">
                  <c:v>205</c:v>
                </c:pt>
                <c:pt idx="15">
                  <c:v>226</c:v>
                </c:pt>
                <c:pt idx="16">
                  <c:v>182</c:v>
                </c:pt>
                <c:pt idx="17">
                  <c:v>137</c:v>
                </c:pt>
                <c:pt idx="18">
                  <c:v>75</c:v>
                </c:pt>
                <c:pt idx="19">
                  <c:v>99</c:v>
                </c:pt>
                <c:pt idx="20">
                  <c:v>250</c:v>
                </c:pt>
                <c:pt idx="21">
                  <c:v>210</c:v>
                </c:pt>
                <c:pt idx="22">
                  <c:v>170</c:v>
                </c:pt>
                <c:pt idx="23">
                  <c:v>164</c:v>
                </c:pt>
                <c:pt idx="24">
                  <c:v>133</c:v>
                </c:pt>
                <c:pt idx="25">
                  <c:v>29</c:v>
                </c:pt>
                <c:pt idx="26">
                  <c:v>46</c:v>
                </c:pt>
                <c:pt idx="27">
                  <c:v>234</c:v>
                </c:pt>
                <c:pt idx="28">
                  <c:v>207</c:v>
                </c:pt>
                <c:pt idx="29">
                  <c:v>260</c:v>
                </c:pt>
                <c:pt idx="30">
                  <c:v>176</c:v>
                </c:pt>
                <c:pt idx="31">
                  <c:v>97</c:v>
                </c:pt>
                <c:pt idx="32">
                  <c:v>51</c:v>
                </c:pt>
                <c:pt idx="34">
                  <c:v>159</c:v>
                </c:pt>
                <c:pt idx="35">
                  <c:v>150</c:v>
                </c:pt>
                <c:pt idx="36">
                  <c:v>124</c:v>
                </c:pt>
                <c:pt idx="37">
                  <c:v>71</c:v>
                </c:pt>
                <c:pt idx="38">
                  <c:v>76</c:v>
                </c:pt>
                <c:pt idx="39">
                  <c:v>56</c:v>
                </c:pt>
                <c:pt idx="40">
                  <c:v>19</c:v>
                </c:pt>
                <c:pt idx="41">
                  <c:v>100</c:v>
                </c:pt>
                <c:pt idx="42">
                  <c:v>103</c:v>
                </c:pt>
                <c:pt idx="43">
                  <c:v>103</c:v>
                </c:pt>
                <c:pt idx="44">
                  <c:v>67</c:v>
                </c:pt>
                <c:pt idx="45">
                  <c:v>44</c:v>
                </c:pt>
                <c:pt idx="46">
                  <c:v>41</c:v>
                </c:pt>
                <c:pt idx="47">
                  <c:v>40</c:v>
                </c:pt>
                <c:pt idx="48">
                  <c:v>65</c:v>
                </c:pt>
                <c:pt idx="49">
                  <c:v>84</c:v>
                </c:pt>
                <c:pt idx="50">
                  <c:v>50</c:v>
                </c:pt>
                <c:pt idx="51">
                  <c:v>59</c:v>
                </c:pt>
                <c:pt idx="52">
                  <c:v>24</c:v>
                </c:pt>
                <c:pt idx="53">
                  <c:v>17</c:v>
                </c:pt>
                <c:pt idx="56">
                  <c:v>72</c:v>
                </c:pt>
                <c:pt idx="57">
                  <c:v>22</c:v>
                </c:pt>
                <c:pt idx="58">
                  <c:v>67</c:v>
                </c:pt>
                <c:pt idx="63">
                  <c:v>47</c:v>
                </c:pt>
                <c:pt idx="64">
                  <c:v>38</c:v>
                </c:pt>
                <c:pt idx="65">
                  <c:v>29</c:v>
                </c:pt>
                <c:pt idx="68">
                  <c:v>19</c:v>
                </c:pt>
                <c:pt idx="69">
                  <c:v>30</c:v>
                </c:pt>
                <c:pt idx="70">
                  <c:v>23</c:v>
                </c:pt>
                <c:pt idx="71">
                  <c:v>14</c:v>
                </c:pt>
                <c:pt idx="72">
                  <c:v>24</c:v>
                </c:pt>
                <c:pt idx="73">
                  <c:v>53</c:v>
                </c:pt>
                <c:pt idx="74">
                  <c:v>10</c:v>
                </c:pt>
                <c:pt idx="75">
                  <c:v>14</c:v>
                </c:pt>
                <c:pt idx="76">
                  <c:v>16</c:v>
                </c:pt>
                <c:pt idx="80">
                  <c:v>7</c:v>
                </c:pt>
                <c:pt idx="81">
                  <c:v>6</c:v>
                </c:pt>
                <c:pt idx="82">
                  <c:v>10</c:v>
                </c:pt>
                <c:pt idx="83">
                  <c:v>16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6</c:v>
                </c:pt>
                <c:pt idx="89">
                  <c:v>2</c:v>
                </c:pt>
                <c:pt idx="91">
                  <c:v>20</c:v>
                </c:pt>
                <c:pt idx="92">
                  <c:v>5</c:v>
                </c:pt>
                <c:pt idx="93">
                  <c:v>16</c:v>
                </c:pt>
                <c:pt idx="94">
                  <c:v>9</c:v>
                </c:pt>
                <c:pt idx="95">
                  <c:v>6</c:v>
                </c:pt>
                <c:pt idx="96">
                  <c:v>6</c:v>
                </c:pt>
                <c:pt idx="97">
                  <c:v>15</c:v>
                </c:pt>
                <c:pt idx="98">
                  <c:v>11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6-F948-932C-D2F3739F58C2}"/>
            </c:ext>
          </c:extLst>
        </c:ser>
        <c:ser>
          <c:idx val="2"/>
          <c:order val="2"/>
          <c:tx>
            <c:strRef>
              <c:f>Sheet1!$EJ$210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Sheet1!$EG$211:$EG$310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Sheet1!$EJ$211:$EJ$310</c:f>
              <c:numCache>
                <c:formatCode>0</c:formatCode>
                <c:ptCount val="100"/>
                <c:pt idx="1">
                  <c:v>25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17</c:v>
                </c:pt>
                <c:pt idx="6">
                  <c:v>47</c:v>
                </c:pt>
                <c:pt idx="7">
                  <c:v>46</c:v>
                </c:pt>
                <c:pt idx="8">
                  <c:v>39</c:v>
                </c:pt>
                <c:pt idx="9">
                  <c:v>73</c:v>
                </c:pt>
                <c:pt idx="10">
                  <c:v>67</c:v>
                </c:pt>
                <c:pt idx="11">
                  <c:v>48</c:v>
                </c:pt>
                <c:pt idx="12">
                  <c:v>60</c:v>
                </c:pt>
                <c:pt idx="13">
                  <c:v>75</c:v>
                </c:pt>
                <c:pt idx="14">
                  <c:v>116</c:v>
                </c:pt>
                <c:pt idx="15">
                  <c:v>111</c:v>
                </c:pt>
                <c:pt idx="19">
                  <c:v>148</c:v>
                </c:pt>
                <c:pt idx="21">
                  <c:v>157</c:v>
                </c:pt>
                <c:pt idx="22">
                  <c:v>135</c:v>
                </c:pt>
                <c:pt idx="23">
                  <c:v>137</c:v>
                </c:pt>
                <c:pt idx="24">
                  <c:v>129</c:v>
                </c:pt>
                <c:pt idx="25">
                  <c:v>129</c:v>
                </c:pt>
                <c:pt idx="26">
                  <c:v>83</c:v>
                </c:pt>
                <c:pt idx="27">
                  <c:v>109</c:v>
                </c:pt>
                <c:pt idx="28">
                  <c:v>208</c:v>
                </c:pt>
                <c:pt idx="29">
                  <c:v>113</c:v>
                </c:pt>
                <c:pt idx="30">
                  <c:v>114</c:v>
                </c:pt>
                <c:pt idx="31">
                  <c:v>108</c:v>
                </c:pt>
                <c:pt idx="32">
                  <c:v>118</c:v>
                </c:pt>
                <c:pt idx="33">
                  <c:v>59</c:v>
                </c:pt>
                <c:pt idx="34">
                  <c:v>90</c:v>
                </c:pt>
                <c:pt idx="35">
                  <c:v>164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111</c:v>
                </c:pt>
                <c:pt idx="40">
                  <c:v>90</c:v>
                </c:pt>
                <c:pt idx="41">
                  <c:v>23</c:v>
                </c:pt>
                <c:pt idx="42">
                  <c:v>124</c:v>
                </c:pt>
                <c:pt idx="43">
                  <c:v>131</c:v>
                </c:pt>
                <c:pt idx="44">
                  <c:v>83</c:v>
                </c:pt>
                <c:pt idx="45">
                  <c:v>73</c:v>
                </c:pt>
                <c:pt idx="46">
                  <c:v>64</c:v>
                </c:pt>
                <c:pt idx="47">
                  <c:v>53</c:v>
                </c:pt>
                <c:pt idx="48">
                  <c:v>58</c:v>
                </c:pt>
                <c:pt idx="49">
                  <c:v>98</c:v>
                </c:pt>
                <c:pt idx="50">
                  <c:v>61</c:v>
                </c:pt>
                <c:pt idx="51">
                  <c:v>58</c:v>
                </c:pt>
                <c:pt idx="52">
                  <c:v>49</c:v>
                </c:pt>
                <c:pt idx="53">
                  <c:v>48</c:v>
                </c:pt>
                <c:pt idx="54">
                  <c:v>0</c:v>
                </c:pt>
                <c:pt idx="55">
                  <c:v>64</c:v>
                </c:pt>
                <c:pt idx="56">
                  <c:v>47</c:v>
                </c:pt>
                <c:pt idx="57">
                  <c:v>68</c:v>
                </c:pt>
                <c:pt idx="58">
                  <c:v>52</c:v>
                </c:pt>
                <c:pt idx="59">
                  <c:v>34</c:v>
                </c:pt>
                <c:pt idx="60">
                  <c:v>58</c:v>
                </c:pt>
                <c:pt idx="61">
                  <c:v>135</c:v>
                </c:pt>
                <c:pt idx="62">
                  <c:v>37</c:v>
                </c:pt>
                <c:pt idx="63">
                  <c:v>46</c:v>
                </c:pt>
                <c:pt idx="64">
                  <c:v>33</c:v>
                </c:pt>
                <c:pt idx="65">
                  <c:v>25</c:v>
                </c:pt>
                <c:pt idx="66">
                  <c:v>26</c:v>
                </c:pt>
                <c:pt idx="67">
                  <c:v>17</c:v>
                </c:pt>
                <c:pt idx="68">
                  <c:v>23</c:v>
                </c:pt>
                <c:pt idx="69">
                  <c:v>34</c:v>
                </c:pt>
                <c:pt idx="70">
                  <c:v>27</c:v>
                </c:pt>
                <c:pt idx="71">
                  <c:v>25</c:v>
                </c:pt>
                <c:pt idx="72">
                  <c:v>31</c:v>
                </c:pt>
                <c:pt idx="73">
                  <c:v>19</c:v>
                </c:pt>
                <c:pt idx="74">
                  <c:v>33</c:v>
                </c:pt>
                <c:pt idx="75">
                  <c:v>16</c:v>
                </c:pt>
                <c:pt idx="76">
                  <c:v>11</c:v>
                </c:pt>
                <c:pt idx="77">
                  <c:v>51</c:v>
                </c:pt>
                <c:pt idx="78">
                  <c:v>20</c:v>
                </c:pt>
                <c:pt idx="79">
                  <c:v>19</c:v>
                </c:pt>
                <c:pt idx="80">
                  <c:v>23</c:v>
                </c:pt>
                <c:pt idx="81">
                  <c:v>23</c:v>
                </c:pt>
                <c:pt idx="82">
                  <c:v>9</c:v>
                </c:pt>
                <c:pt idx="84">
                  <c:v>31</c:v>
                </c:pt>
                <c:pt idx="85">
                  <c:v>18</c:v>
                </c:pt>
                <c:pt idx="86">
                  <c:v>33</c:v>
                </c:pt>
                <c:pt idx="87">
                  <c:v>21</c:v>
                </c:pt>
                <c:pt idx="88">
                  <c:v>10</c:v>
                </c:pt>
                <c:pt idx="89">
                  <c:v>23</c:v>
                </c:pt>
                <c:pt idx="91">
                  <c:v>20</c:v>
                </c:pt>
                <c:pt idx="92">
                  <c:v>33</c:v>
                </c:pt>
                <c:pt idx="93">
                  <c:v>11</c:v>
                </c:pt>
                <c:pt idx="95">
                  <c:v>9</c:v>
                </c:pt>
                <c:pt idx="96">
                  <c:v>8</c:v>
                </c:pt>
                <c:pt idx="97">
                  <c:v>12</c:v>
                </c:pt>
                <c:pt idx="98">
                  <c:v>26</c:v>
                </c:pt>
                <c:pt idx="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6-F948-932C-D2F3739F58C2}"/>
            </c:ext>
          </c:extLst>
        </c:ser>
        <c:ser>
          <c:idx val="3"/>
          <c:order val="3"/>
          <c:tx>
            <c:strRef>
              <c:f>Sheet1!$EK$210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Sheet1!$EG$211:$EG$310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Sheet1!$EK$211:$EK$310</c:f>
              <c:numCache>
                <c:formatCode>0</c:formatCode>
                <c:ptCount val="100"/>
                <c:pt idx="1">
                  <c:v>119</c:v>
                </c:pt>
                <c:pt idx="2">
                  <c:v>54</c:v>
                </c:pt>
                <c:pt idx="3">
                  <c:v>78</c:v>
                </c:pt>
                <c:pt idx="4">
                  <c:v>46</c:v>
                </c:pt>
                <c:pt idx="5">
                  <c:v>100</c:v>
                </c:pt>
                <c:pt idx="6">
                  <c:v>106</c:v>
                </c:pt>
                <c:pt idx="7">
                  <c:v>100</c:v>
                </c:pt>
                <c:pt idx="8">
                  <c:v>105</c:v>
                </c:pt>
                <c:pt idx="9">
                  <c:v>77</c:v>
                </c:pt>
                <c:pt idx="10">
                  <c:v>97</c:v>
                </c:pt>
                <c:pt idx="11">
                  <c:v>79</c:v>
                </c:pt>
                <c:pt idx="12">
                  <c:v>106</c:v>
                </c:pt>
                <c:pt idx="13">
                  <c:v>142</c:v>
                </c:pt>
                <c:pt idx="14">
                  <c:v>135</c:v>
                </c:pt>
                <c:pt idx="15">
                  <c:v>160</c:v>
                </c:pt>
                <c:pt idx="16">
                  <c:v>111</c:v>
                </c:pt>
                <c:pt idx="17">
                  <c:v>63</c:v>
                </c:pt>
                <c:pt idx="18">
                  <c:v>73</c:v>
                </c:pt>
                <c:pt idx="19">
                  <c:v>58</c:v>
                </c:pt>
                <c:pt idx="21">
                  <c:v>101</c:v>
                </c:pt>
                <c:pt idx="22">
                  <c:v>143</c:v>
                </c:pt>
                <c:pt idx="23">
                  <c:v>88</c:v>
                </c:pt>
                <c:pt idx="25">
                  <c:v>35</c:v>
                </c:pt>
                <c:pt idx="26">
                  <c:v>69</c:v>
                </c:pt>
                <c:pt idx="27">
                  <c:v>138</c:v>
                </c:pt>
                <c:pt idx="28">
                  <c:v>93</c:v>
                </c:pt>
                <c:pt idx="29">
                  <c:v>99</c:v>
                </c:pt>
                <c:pt idx="30">
                  <c:v>49</c:v>
                </c:pt>
                <c:pt idx="31">
                  <c:v>141</c:v>
                </c:pt>
                <c:pt idx="32">
                  <c:v>25</c:v>
                </c:pt>
                <c:pt idx="33">
                  <c:v>59</c:v>
                </c:pt>
                <c:pt idx="34">
                  <c:v>36</c:v>
                </c:pt>
                <c:pt idx="35">
                  <c:v>54</c:v>
                </c:pt>
                <c:pt idx="36">
                  <c:v>75</c:v>
                </c:pt>
                <c:pt idx="37">
                  <c:v>40</c:v>
                </c:pt>
                <c:pt idx="38">
                  <c:v>115</c:v>
                </c:pt>
                <c:pt idx="39">
                  <c:v>19</c:v>
                </c:pt>
                <c:pt idx="40">
                  <c:v>15</c:v>
                </c:pt>
                <c:pt idx="41">
                  <c:v>71</c:v>
                </c:pt>
                <c:pt idx="42">
                  <c:v>28</c:v>
                </c:pt>
                <c:pt idx="43">
                  <c:v>56</c:v>
                </c:pt>
                <c:pt idx="44">
                  <c:v>20</c:v>
                </c:pt>
                <c:pt idx="45">
                  <c:v>46</c:v>
                </c:pt>
                <c:pt idx="46">
                  <c:v>4</c:v>
                </c:pt>
                <c:pt idx="47">
                  <c:v>16</c:v>
                </c:pt>
                <c:pt idx="48">
                  <c:v>81</c:v>
                </c:pt>
                <c:pt idx="49">
                  <c:v>30</c:v>
                </c:pt>
                <c:pt idx="50">
                  <c:v>55</c:v>
                </c:pt>
                <c:pt idx="55">
                  <c:v>11</c:v>
                </c:pt>
                <c:pt idx="56">
                  <c:v>49</c:v>
                </c:pt>
                <c:pt idx="57">
                  <c:v>22</c:v>
                </c:pt>
                <c:pt idx="58">
                  <c:v>26</c:v>
                </c:pt>
                <c:pt idx="59">
                  <c:v>46</c:v>
                </c:pt>
                <c:pt idx="60">
                  <c:v>22</c:v>
                </c:pt>
                <c:pt idx="61">
                  <c:v>10</c:v>
                </c:pt>
                <c:pt idx="62">
                  <c:v>23</c:v>
                </c:pt>
                <c:pt idx="63">
                  <c:v>17</c:v>
                </c:pt>
                <c:pt idx="64">
                  <c:v>19</c:v>
                </c:pt>
                <c:pt idx="65">
                  <c:v>8</c:v>
                </c:pt>
                <c:pt idx="66">
                  <c:v>28</c:v>
                </c:pt>
                <c:pt idx="67">
                  <c:v>1</c:v>
                </c:pt>
                <c:pt idx="68">
                  <c:v>7</c:v>
                </c:pt>
                <c:pt idx="69">
                  <c:v>16</c:v>
                </c:pt>
                <c:pt idx="70">
                  <c:v>9</c:v>
                </c:pt>
                <c:pt idx="71">
                  <c:v>16</c:v>
                </c:pt>
                <c:pt idx="72">
                  <c:v>7</c:v>
                </c:pt>
                <c:pt idx="73">
                  <c:v>18</c:v>
                </c:pt>
                <c:pt idx="74">
                  <c:v>1</c:v>
                </c:pt>
                <c:pt idx="75">
                  <c:v>0</c:v>
                </c:pt>
                <c:pt idx="76">
                  <c:v>12</c:v>
                </c:pt>
                <c:pt idx="77">
                  <c:v>2</c:v>
                </c:pt>
                <c:pt idx="78">
                  <c:v>13</c:v>
                </c:pt>
                <c:pt idx="80">
                  <c:v>14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2</c:v>
                </c:pt>
                <c:pt idx="85">
                  <c:v>14</c:v>
                </c:pt>
                <c:pt idx="87">
                  <c:v>15</c:v>
                </c:pt>
                <c:pt idx="88">
                  <c:v>4</c:v>
                </c:pt>
                <c:pt idx="89">
                  <c:v>1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20</c:v>
                </c:pt>
                <c:pt idx="98">
                  <c:v>4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6-F948-932C-D2F3739F58C2}"/>
            </c:ext>
          </c:extLst>
        </c:ser>
        <c:ser>
          <c:idx val="4"/>
          <c:order val="4"/>
          <c:tx>
            <c:strRef>
              <c:f>Sheet1!$EL$210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Sheet1!$EG$211:$EG$310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Sheet1!$EL$211:$EL$310</c:f>
              <c:numCache>
                <c:formatCode>0</c:formatCode>
                <c:ptCount val="100"/>
                <c:pt idx="1">
                  <c:v>3</c:v>
                </c:pt>
                <c:pt idx="2">
                  <c:v>4</c:v>
                </c:pt>
                <c:pt idx="3">
                  <c:v>22</c:v>
                </c:pt>
                <c:pt idx="4">
                  <c:v>12</c:v>
                </c:pt>
                <c:pt idx="5">
                  <c:v>1</c:v>
                </c:pt>
                <c:pt idx="6">
                  <c:v>46</c:v>
                </c:pt>
                <c:pt idx="7">
                  <c:v>42</c:v>
                </c:pt>
                <c:pt idx="8">
                  <c:v>6</c:v>
                </c:pt>
                <c:pt idx="9">
                  <c:v>60</c:v>
                </c:pt>
                <c:pt idx="10">
                  <c:v>42</c:v>
                </c:pt>
                <c:pt idx="11">
                  <c:v>3</c:v>
                </c:pt>
                <c:pt idx="12">
                  <c:v>26</c:v>
                </c:pt>
                <c:pt idx="13">
                  <c:v>34</c:v>
                </c:pt>
                <c:pt idx="14">
                  <c:v>44</c:v>
                </c:pt>
                <c:pt idx="15">
                  <c:v>67</c:v>
                </c:pt>
                <c:pt idx="16">
                  <c:v>41</c:v>
                </c:pt>
                <c:pt idx="17">
                  <c:v>29</c:v>
                </c:pt>
                <c:pt idx="18">
                  <c:v>125</c:v>
                </c:pt>
                <c:pt idx="21">
                  <c:v>17</c:v>
                </c:pt>
                <c:pt idx="25">
                  <c:v>78</c:v>
                </c:pt>
                <c:pt idx="26">
                  <c:v>35</c:v>
                </c:pt>
                <c:pt idx="27">
                  <c:v>78</c:v>
                </c:pt>
                <c:pt idx="28">
                  <c:v>173</c:v>
                </c:pt>
                <c:pt idx="29">
                  <c:v>127</c:v>
                </c:pt>
                <c:pt idx="30">
                  <c:v>53</c:v>
                </c:pt>
                <c:pt idx="31">
                  <c:v>93</c:v>
                </c:pt>
                <c:pt idx="32">
                  <c:v>34</c:v>
                </c:pt>
                <c:pt idx="33">
                  <c:v>3</c:v>
                </c:pt>
                <c:pt idx="34">
                  <c:v>180</c:v>
                </c:pt>
                <c:pt idx="35">
                  <c:v>103</c:v>
                </c:pt>
                <c:pt idx="36">
                  <c:v>127</c:v>
                </c:pt>
                <c:pt idx="37">
                  <c:v>77</c:v>
                </c:pt>
                <c:pt idx="38">
                  <c:v>43</c:v>
                </c:pt>
                <c:pt idx="39">
                  <c:v>8</c:v>
                </c:pt>
                <c:pt idx="42">
                  <c:v>127</c:v>
                </c:pt>
                <c:pt idx="43">
                  <c:v>103</c:v>
                </c:pt>
                <c:pt idx="44">
                  <c:v>66</c:v>
                </c:pt>
                <c:pt idx="45">
                  <c:v>32</c:v>
                </c:pt>
                <c:pt idx="46">
                  <c:v>6</c:v>
                </c:pt>
                <c:pt idx="47">
                  <c:v>123</c:v>
                </c:pt>
                <c:pt idx="49">
                  <c:v>81</c:v>
                </c:pt>
                <c:pt idx="50">
                  <c:v>47</c:v>
                </c:pt>
                <c:pt idx="51">
                  <c:v>91</c:v>
                </c:pt>
                <c:pt idx="52">
                  <c:v>43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68</c:v>
                </c:pt>
                <c:pt idx="57">
                  <c:v>51</c:v>
                </c:pt>
                <c:pt idx="58">
                  <c:v>33</c:v>
                </c:pt>
                <c:pt idx="59">
                  <c:v>32</c:v>
                </c:pt>
                <c:pt idx="60">
                  <c:v>11</c:v>
                </c:pt>
                <c:pt idx="61">
                  <c:v>14</c:v>
                </c:pt>
                <c:pt idx="62">
                  <c:v>51</c:v>
                </c:pt>
                <c:pt idx="63">
                  <c:v>30</c:v>
                </c:pt>
                <c:pt idx="64">
                  <c:v>88</c:v>
                </c:pt>
                <c:pt idx="65">
                  <c:v>65</c:v>
                </c:pt>
                <c:pt idx="66">
                  <c:v>19</c:v>
                </c:pt>
                <c:pt idx="67">
                  <c:v>7</c:v>
                </c:pt>
                <c:pt idx="68">
                  <c:v>5</c:v>
                </c:pt>
                <c:pt idx="69">
                  <c:v>33</c:v>
                </c:pt>
                <c:pt idx="70">
                  <c:v>56</c:v>
                </c:pt>
                <c:pt idx="71">
                  <c:v>25</c:v>
                </c:pt>
                <c:pt idx="72">
                  <c:v>25</c:v>
                </c:pt>
                <c:pt idx="73">
                  <c:v>18</c:v>
                </c:pt>
                <c:pt idx="74">
                  <c:v>10</c:v>
                </c:pt>
                <c:pt idx="75">
                  <c:v>15</c:v>
                </c:pt>
                <c:pt idx="76">
                  <c:v>15</c:v>
                </c:pt>
                <c:pt idx="77">
                  <c:v>18</c:v>
                </c:pt>
                <c:pt idx="78">
                  <c:v>21</c:v>
                </c:pt>
                <c:pt idx="79">
                  <c:v>13</c:v>
                </c:pt>
                <c:pt idx="80">
                  <c:v>9</c:v>
                </c:pt>
                <c:pt idx="81">
                  <c:v>3</c:v>
                </c:pt>
                <c:pt idx="82">
                  <c:v>2</c:v>
                </c:pt>
                <c:pt idx="83">
                  <c:v>16</c:v>
                </c:pt>
                <c:pt idx="84">
                  <c:v>30</c:v>
                </c:pt>
                <c:pt idx="85">
                  <c:v>10</c:v>
                </c:pt>
                <c:pt idx="86">
                  <c:v>12</c:v>
                </c:pt>
                <c:pt idx="87">
                  <c:v>14</c:v>
                </c:pt>
                <c:pt idx="88">
                  <c:v>1</c:v>
                </c:pt>
                <c:pt idx="89">
                  <c:v>5</c:v>
                </c:pt>
                <c:pt idx="90">
                  <c:v>18</c:v>
                </c:pt>
                <c:pt idx="91">
                  <c:v>8</c:v>
                </c:pt>
                <c:pt idx="92">
                  <c:v>20</c:v>
                </c:pt>
                <c:pt idx="93">
                  <c:v>11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11</c:v>
                </c:pt>
                <c:pt idx="98">
                  <c:v>17</c:v>
                </c:pt>
                <c:pt idx="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6-F948-932C-D2F3739F58C2}"/>
            </c:ext>
          </c:extLst>
        </c:ser>
        <c:ser>
          <c:idx val="5"/>
          <c:order val="5"/>
          <c:tx>
            <c:strRef>
              <c:f>Sheet1!$EM$210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Sheet1!$EG$211:$EG$310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Sheet1!$EM$211:$EM$310</c:f>
              <c:numCache>
                <c:formatCode>0</c:formatCode>
                <c:ptCount val="100"/>
                <c:pt idx="1">
                  <c:v>27</c:v>
                </c:pt>
                <c:pt idx="2">
                  <c:v>16</c:v>
                </c:pt>
                <c:pt idx="3">
                  <c:v>30</c:v>
                </c:pt>
                <c:pt idx="4">
                  <c:v>16</c:v>
                </c:pt>
                <c:pt idx="5">
                  <c:v>15</c:v>
                </c:pt>
                <c:pt idx="6">
                  <c:v>50</c:v>
                </c:pt>
                <c:pt idx="7">
                  <c:v>39</c:v>
                </c:pt>
                <c:pt idx="8">
                  <c:v>30</c:v>
                </c:pt>
                <c:pt idx="9">
                  <c:v>46</c:v>
                </c:pt>
                <c:pt idx="10">
                  <c:v>27</c:v>
                </c:pt>
                <c:pt idx="11">
                  <c:v>36</c:v>
                </c:pt>
                <c:pt idx="12">
                  <c:v>53</c:v>
                </c:pt>
                <c:pt idx="13">
                  <c:v>45</c:v>
                </c:pt>
                <c:pt idx="14">
                  <c:v>55</c:v>
                </c:pt>
                <c:pt idx="15">
                  <c:v>76</c:v>
                </c:pt>
                <c:pt idx="16">
                  <c:v>61</c:v>
                </c:pt>
                <c:pt idx="17">
                  <c:v>90</c:v>
                </c:pt>
                <c:pt idx="19">
                  <c:v>47</c:v>
                </c:pt>
                <c:pt idx="20">
                  <c:v>65</c:v>
                </c:pt>
                <c:pt idx="21">
                  <c:v>89</c:v>
                </c:pt>
                <c:pt idx="22">
                  <c:v>72</c:v>
                </c:pt>
                <c:pt idx="23">
                  <c:v>72</c:v>
                </c:pt>
                <c:pt idx="24">
                  <c:v>48</c:v>
                </c:pt>
                <c:pt idx="25">
                  <c:v>39</c:v>
                </c:pt>
                <c:pt idx="26">
                  <c:v>46</c:v>
                </c:pt>
                <c:pt idx="27">
                  <c:v>68</c:v>
                </c:pt>
                <c:pt idx="28">
                  <c:v>74</c:v>
                </c:pt>
                <c:pt idx="29">
                  <c:v>70</c:v>
                </c:pt>
                <c:pt idx="30">
                  <c:v>86</c:v>
                </c:pt>
                <c:pt idx="31">
                  <c:v>40</c:v>
                </c:pt>
                <c:pt idx="32">
                  <c:v>33</c:v>
                </c:pt>
                <c:pt idx="33">
                  <c:v>52</c:v>
                </c:pt>
                <c:pt idx="34">
                  <c:v>81</c:v>
                </c:pt>
                <c:pt idx="35">
                  <c:v>79</c:v>
                </c:pt>
                <c:pt idx="36">
                  <c:v>65</c:v>
                </c:pt>
                <c:pt idx="37">
                  <c:v>71</c:v>
                </c:pt>
                <c:pt idx="38">
                  <c:v>49</c:v>
                </c:pt>
                <c:pt idx="39">
                  <c:v>22</c:v>
                </c:pt>
                <c:pt idx="40">
                  <c:v>67</c:v>
                </c:pt>
                <c:pt idx="41">
                  <c:v>67</c:v>
                </c:pt>
                <c:pt idx="42">
                  <c:v>64</c:v>
                </c:pt>
                <c:pt idx="43">
                  <c:v>61</c:v>
                </c:pt>
                <c:pt idx="44">
                  <c:v>61</c:v>
                </c:pt>
                <c:pt idx="45">
                  <c:v>45</c:v>
                </c:pt>
                <c:pt idx="46">
                  <c:v>40</c:v>
                </c:pt>
                <c:pt idx="47">
                  <c:v>23</c:v>
                </c:pt>
                <c:pt idx="48">
                  <c:v>83</c:v>
                </c:pt>
                <c:pt idx="49">
                  <c:v>96</c:v>
                </c:pt>
                <c:pt idx="50">
                  <c:v>66</c:v>
                </c:pt>
                <c:pt idx="51">
                  <c:v>57</c:v>
                </c:pt>
                <c:pt idx="52">
                  <c:v>58</c:v>
                </c:pt>
                <c:pt idx="53">
                  <c:v>20</c:v>
                </c:pt>
                <c:pt idx="54">
                  <c:v>18</c:v>
                </c:pt>
                <c:pt idx="55">
                  <c:v>47</c:v>
                </c:pt>
                <c:pt idx="56">
                  <c:v>71</c:v>
                </c:pt>
                <c:pt idx="57">
                  <c:v>73</c:v>
                </c:pt>
                <c:pt idx="58">
                  <c:v>65</c:v>
                </c:pt>
                <c:pt idx="59">
                  <c:v>49</c:v>
                </c:pt>
                <c:pt idx="60">
                  <c:v>33</c:v>
                </c:pt>
                <c:pt idx="61">
                  <c:v>22</c:v>
                </c:pt>
                <c:pt idx="62">
                  <c:v>62</c:v>
                </c:pt>
                <c:pt idx="63">
                  <c:v>55</c:v>
                </c:pt>
                <c:pt idx="64">
                  <c:v>49</c:v>
                </c:pt>
                <c:pt idx="65">
                  <c:v>53</c:v>
                </c:pt>
                <c:pt idx="66">
                  <c:v>57</c:v>
                </c:pt>
                <c:pt idx="67">
                  <c:v>26</c:v>
                </c:pt>
                <c:pt idx="68">
                  <c:v>24</c:v>
                </c:pt>
                <c:pt idx="69">
                  <c:v>61</c:v>
                </c:pt>
                <c:pt idx="70">
                  <c:v>89</c:v>
                </c:pt>
                <c:pt idx="71">
                  <c:v>49</c:v>
                </c:pt>
                <c:pt idx="72">
                  <c:v>33</c:v>
                </c:pt>
                <c:pt idx="73">
                  <c:v>71</c:v>
                </c:pt>
                <c:pt idx="74">
                  <c:v>22</c:v>
                </c:pt>
                <c:pt idx="75">
                  <c:v>21</c:v>
                </c:pt>
                <c:pt idx="76">
                  <c:v>59</c:v>
                </c:pt>
                <c:pt idx="77">
                  <c:v>51</c:v>
                </c:pt>
                <c:pt idx="78">
                  <c:v>21</c:v>
                </c:pt>
                <c:pt idx="79">
                  <c:v>46</c:v>
                </c:pt>
                <c:pt idx="80">
                  <c:v>65</c:v>
                </c:pt>
                <c:pt idx="81">
                  <c:v>12</c:v>
                </c:pt>
                <c:pt idx="82">
                  <c:v>38</c:v>
                </c:pt>
                <c:pt idx="83">
                  <c:v>41</c:v>
                </c:pt>
                <c:pt idx="84">
                  <c:v>68</c:v>
                </c:pt>
                <c:pt idx="85">
                  <c:v>56</c:v>
                </c:pt>
                <c:pt idx="86">
                  <c:v>47</c:v>
                </c:pt>
                <c:pt idx="87">
                  <c:v>20</c:v>
                </c:pt>
                <c:pt idx="88">
                  <c:v>24</c:v>
                </c:pt>
                <c:pt idx="89">
                  <c:v>28</c:v>
                </c:pt>
                <c:pt idx="90">
                  <c:v>75</c:v>
                </c:pt>
                <c:pt idx="91">
                  <c:v>52</c:v>
                </c:pt>
                <c:pt idx="92">
                  <c:v>69</c:v>
                </c:pt>
                <c:pt idx="93">
                  <c:v>31</c:v>
                </c:pt>
                <c:pt idx="94">
                  <c:v>3</c:v>
                </c:pt>
                <c:pt idx="95">
                  <c:v>4</c:v>
                </c:pt>
                <c:pt idx="96">
                  <c:v>90</c:v>
                </c:pt>
                <c:pt idx="97">
                  <c:v>81</c:v>
                </c:pt>
                <c:pt idx="98">
                  <c:v>86</c:v>
                </c:pt>
                <c:pt idx="9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6-F948-932C-D2F3739F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151"/>
        <c:axId val="1663058783"/>
      </c:lineChart>
      <c:dateAx>
        <c:axId val="16630571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8783"/>
        <c:crosses val="autoZero"/>
        <c:auto val="1"/>
        <c:lblOffset val="100"/>
        <c:baseTimeUnit val="days"/>
      </c:dateAx>
      <c:valAx>
        <c:axId val="1663058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NEW TESTS CONDUCTED PER DAY IN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Sheet1!$AZ$322</c:f>
              <c:strCache>
                <c:ptCount val="1"/>
                <c:pt idx="0">
                  <c:v>NY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Sheet1!$AY$323:$AY$422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Sheet1!$AZ$323:$AZ$422</c:f>
              <c:numCache>
                <c:formatCode>0</c:formatCode>
                <c:ptCount val="100"/>
                <c:pt idx="1">
                  <c:v>18085</c:v>
                </c:pt>
                <c:pt idx="2">
                  <c:v>21555</c:v>
                </c:pt>
                <c:pt idx="3">
                  <c:v>23101</c:v>
                </c:pt>
                <c:pt idx="4">
                  <c:v>18659</c:v>
                </c:pt>
                <c:pt idx="5">
                  <c:v>18531</c:v>
                </c:pt>
                <c:pt idx="6">
                  <c:v>19247</c:v>
                </c:pt>
                <c:pt idx="7">
                  <c:v>25095</c:v>
                </c:pt>
                <c:pt idx="8">
                  <c:v>26396</c:v>
                </c:pt>
                <c:pt idx="9">
                  <c:v>26336</c:v>
                </c:pt>
                <c:pt idx="10">
                  <c:v>23095</c:v>
                </c:pt>
                <c:pt idx="11">
                  <c:v>20621</c:v>
                </c:pt>
                <c:pt idx="12">
                  <c:v>16756</c:v>
                </c:pt>
                <c:pt idx="13">
                  <c:v>20786</c:v>
                </c:pt>
                <c:pt idx="14">
                  <c:v>26869</c:v>
                </c:pt>
                <c:pt idx="15">
                  <c:v>24567</c:v>
                </c:pt>
                <c:pt idx="16">
                  <c:v>22644</c:v>
                </c:pt>
                <c:pt idx="17">
                  <c:v>23309</c:v>
                </c:pt>
                <c:pt idx="18">
                  <c:v>21023</c:v>
                </c:pt>
                <c:pt idx="19">
                  <c:v>16306</c:v>
                </c:pt>
                <c:pt idx="20">
                  <c:v>15464</c:v>
                </c:pt>
                <c:pt idx="21">
                  <c:v>20657</c:v>
                </c:pt>
                <c:pt idx="22">
                  <c:v>25938</c:v>
                </c:pt>
                <c:pt idx="23">
                  <c:v>34736</c:v>
                </c:pt>
                <c:pt idx="24">
                  <c:v>46912</c:v>
                </c:pt>
                <c:pt idx="25">
                  <c:v>27782</c:v>
                </c:pt>
                <c:pt idx="26">
                  <c:v>20745</c:v>
                </c:pt>
                <c:pt idx="27">
                  <c:v>18899</c:v>
                </c:pt>
                <c:pt idx="28">
                  <c:v>27487</c:v>
                </c:pt>
                <c:pt idx="29">
                  <c:v>28155</c:v>
                </c:pt>
                <c:pt idx="30">
                  <c:v>26802</c:v>
                </c:pt>
                <c:pt idx="31">
                  <c:v>31579</c:v>
                </c:pt>
                <c:pt idx="32">
                  <c:v>26894</c:v>
                </c:pt>
                <c:pt idx="33">
                  <c:v>21399</c:v>
                </c:pt>
                <c:pt idx="34">
                  <c:v>21589</c:v>
                </c:pt>
                <c:pt idx="35">
                  <c:v>27022</c:v>
                </c:pt>
                <c:pt idx="36">
                  <c:v>33995</c:v>
                </c:pt>
                <c:pt idx="37">
                  <c:v>31627</c:v>
                </c:pt>
                <c:pt idx="38">
                  <c:v>32225</c:v>
                </c:pt>
                <c:pt idx="39">
                  <c:v>29230</c:v>
                </c:pt>
                <c:pt idx="40">
                  <c:v>21652</c:v>
                </c:pt>
                <c:pt idx="41">
                  <c:v>20463</c:v>
                </c:pt>
                <c:pt idx="42">
                  <c:v>33794</c:v>
                </c:pt>
                <c:pt idx="43">
                  <c:v>39850</c:v>
                </c:pt>
                <c:pt idx="44">
                  <c:v>39291</c:v>
                </c:pt>
                <c:pt idx="45">
                  <c:v>40669</c:v>
                </c:pt>
                <c:pt idx="46">
                  <c:v>34679</c:v>
                </c:pt>
                <c:pt idx="47">
                  <c:v>26161</c:v>
                </c:pt>
                <c:pt idx="48">
                  <c:v>28182</c:v>
                </c:pt>
                <c:pt idx="49">
                  <c:v>38097</c:v>
                </c:pt>
                <c:pt idx="50">
                  <c:v>49219</c:v>
                </c:pt>
                <c:pt idx="51">
                  <c:v>45738</c:v>
                </c:pt>
                <c:pt idx="52">
                  <c:v>51268</c:v>
                </c:pt>
                <c:pt idx="53">
                  <c:v>47765</c:v>
                </c:pt>
                <c:pt idx="54">
                  <c:v>39623</c:v>
                </c:pt>
                <c:pt idx="55">
                  <c:v>34679</c:v>
                </c:pt>
                <c:pt idx="56">
                  <c:v>37416</c:v>
                </c:pt>
                <c:pt idx="57">
                  <c:v>65245</c:v>
                </c:pt>
                <c:pt idx="58">
                  <c:v>67341</c:v>
                </c:pt>
                <c:pt idx="59">
                  <c:v>61251</c:v>
                </c:pt>
                <c:pt idx="60">
                  <c:v>58444</c:v>
                </c:pt>
                <c:pt idx="61">
                  <c:v>49952</c:v>
                </c:pt>
                <c:pt idx="62">
                  <c:v>54054</c:v>
                </c:pt>
                <c:pt idx="63">
                  <c:v>61642</c:v>
                </c:pt>
                <c:pt idx="64">
                  <c:v>63559</c:v>
                </c:pt>
                <c:pt idx="65">
                  <c:v>66480</c:v>
                </c:pt>
                <c:pt idx="66">
                  <c:v>77895</c:v>
                </c:pt>
                <c:pt idx="67">
                  <c:v>60435</c:v>
                </c:pt>
                <c:pt idx="68">
                  <c:v>58054</c:v>
                </c:pt>
                <c:pt idx="69">
                  <c:v>49973</c:v>
                </c:pt>
                <c:pt idx="70">
                  <c:v>62297</c:v>
                </c:pt>
                <c:pt idx="71">
                  <c:v>60839</c:v>
                </c:pt>
                <c:pt idx="72">
                  <c:v>72395</c:v>
                </c:pt>
                <c:pt idx="73">
                  <c:v>70840</c:v>
                </c:pt>
                <c:pt idx="74">
                  <c:v>62359</c:v>
                </c:pt>
                <c:pt idx="75">
                  <c:v>56611</c:v>
                </c:pt>
                <c:pt idx="76">
                  <c:v>60568</c:v>
                </c:pt>
                <c:pt idx="77">
                  <c:v>59341</c:v>
                </c:pt>
                <c:pt idx="78">
                  <c:v>68541</c:v>
                </c:pt>
                <c:pt idx="79">
                  <c:v>79303</c:v>
                </c:pt>
                <c:pt idx="80">
                  <c:v>68830</c:v>
                </c:pt>
                <c:pt idx="81">
                  <c:v>67526</c:v>
                </c:pt>
                <c:pt idx="82">
                  <c:v>56780</c:v>
                </c:pt>
                <c:pt idx="83">
                  <c:v>48709</c:v>
                </c:pt>
                <c:pt idx="84">
                  <c:v>51144</c:v>
                </c:pt>
                <c:pt idx="87" formatCode="General">
                  <c:v>73262</c:v>
                </c:pt>
                <c:pt idx="88" formatCode="General">
                  <c:v>61906</c:v>
                </c:pt>
                <c:pt idx="89" formatCode="General">
                  <c:v>46428</c:v>
                </c:pt>
                <c:pt idx="90" formatCode="General">
                  <c:v>52025</c:v>
                </c:pt>
                <c:pt idx="91" formatCode="General">
                  <c:v>56710</c:v>
                </c:pt>
                <c:pt idx="92" formatCode="General">
                  <c:v>69945</c:v>
                </c:pt>
                <c:pt idx="93" formatCode="General">
                  <c:v>66392</c:v>
                </c:pt>
                <c:pt idx="94" formatCode="General">
                  <c:v>62403</c:v>
                </c:pt>
                <c:pt idx="95" formatCode="General">
                  <c:v>63415</c:v>
                </c:pt>
                <c:pt idx="96" formatCode="General">
                  <c:v>54328</c:v>
                </c:pt>
                <c:pt idx="97" formatCode="General">
                  <c:v>56736</c:v>
                </c:pt>
                <c:pt idx="98" formatCode="General">
                  <c:v>57585</c:v>
                </c:pt>
                <c:pt idx="99" formatCode="General">
                  <c:v>65564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7-B144-85E2-CF4C97364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435967"/>
        <c:axId val="1365824751"/>
      </c:lineChart>
      <c:dateAx>
        <c:axId val="140043596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24751"/>
        <c:crosses val="autoZero"/>
        <c:auto val="1"/>
        <c:lblOffset val="100"/>
        <c:baseTimeUnit val="days"/>
      </c:dateAx>
      <c:valAx>
        <c:axId val="13658247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 CONDUCTED</a:t>
            </a:r>
            <a:r>
              <a:rPr lang="en-US" baseline="0"/>
              <a:t> PER DAY IN NEW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Sheet1!$BC$322</c:f>
              <c:strCache>
                <c:ptCount val="1"/>
                <c:pt idx="0">
                  <c:v>NJ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Sheet1!$BB$323:$BB$422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Sheet1!$BC$323:$BC$422</c:f>
              <c:numCache>
                <c:formatCode>0</c:formatCode>
                <c:ptCount val="100"/>
                <c:pt idx="1">
                  <c:v>6468</c:v>
                </c:pt>
                <c:pt idx="2">
                  <c:v>8393</c:v>
                </c:pt>
                <c:pt idx="3">
                  <c:v>7853</c:v>
                </c:pt>
                <c:pt idx="4">
                  <c:v>6810</c:v>
                </c:pt>
                <c:pt idx="5">
                  <c:v>6866</c:v>
                </c:pt>
                <c:pt idx="6">
                  <c:v>5942</c:v>
                </c:pt>
                <c:pt idx="7">
                  <c:v>5442</c:v>
                </c:pt>
                <c:pt idx="8">
                  <c:v>6776</c:v>
                </c:pt>
                <c:pt idx="9">
                  <c:v>6331</c:v>
                </c:pt>
                <c:pt idx="10">
                  <c:v>6670</c:v>
                </c:pt>
                <c:pt idx="11">
                  <c:v>6542</c:v>
                </c:pt>
                <c:pt idx="12">
                  <c:v>2734</c:v>
                </c:pt>
                <c:pt idx="13">
                  <c:v>10305</c:v>
                </c:pt>
                <c:pt idx="14">
                  <c:v>4247</c:v>
                </c:pt>
                <c:pt idx="15">
                  <c:v>7809</c:v>
                </c:pt>
                <c:pt idx="16">
                  <c:v>5619</c:v>
                </c:pt>
                <c:pt idx="17">
                  <c:v>5087</c:v>
                </c:pt>
                <c:pt idx="18">
                  <c:v>7882</c:v>
                </c:pt>
                <c:pt idx="19">
                  <c:v>7639</c:v>
                </c:pt>
                <c:pt idx="20">
                  <c:v>6769</c:v>
                </c:pt>
                <c:pt idx="21">
                  <c:v>6833</c:v>
                </c:pt>
                <c:pt idx="22">
                  <c:v>8489</c:v>
                </c:pt>
                <c:pt idx="23">
                  <c:v>5814</c:v>
                </c:pt>
                <c:pt idx="24">
                  <c:v>7724</c:v>
                </c:pt>
                <c:pt idx="25">
                  <c:v>9458</c:v>
                </c:pt>
                <c:pt idx="26">
                  <c:v>4631</c:v>
                </c:pt>
                <c:pt idx="27">
                  <c:v>6584</c:v>
                </c:pt>
                <c:pt idx="28">
                  <c:v>6959</c:v>
                </c:pt>
                <c:pt idx="29">
                  <c:v>6600</c:v>
                </c:pt>
                <c:pt idx="30">
                  <c:v>8627</c:v>
                </c:pt>
                <c:pt idx="31">
                  <c:v>5767</c:v>
                </c:pt>
                <c:pt idx="32">
                  <c:v>12754</c:v>
                </c:pt>
                <c:pt idx="33">
                  <c:v>2154</c:v>
                </c:pt>
                <c:pt idx="34">
                  <c:v>10403</c:v>
                </c:pt>
                <c:pt idx="35">
                  <c:v>1297</c:v>
                </c:pt>
                <c:pt idx="36">
                  <c:v>3738</c:v>
                </c:pt>
                <c:pt idx="37">
                  <c:v>6101</c:v>
                </c:pt>
                <c:pt idx="38">
                  <c:v>6447</c:v>
                </c:pt>
                <c:pt idx="39">
                  <c:v>7241</c:v>
                </c:pt>
                <c:pt idx="42">
                  <c:v>8390</c:v>
                </c:pt>
                <c:pt idx="43">
                  <c:v>10246</c:v>
                </c:pt>
                <c:pt idx="44">
                  <c:v>11276</c:v>
                </c:pt>
                <c:pt idx="45">
                  <c:v>12252</c:v>
                </c:pt>
                <c:pt idx="46">
                  <c:v>12341</c:v>
                </c:pt>
                <c:pt idx="47">
                  <c:v>18004</c:v>
                </c:pt>
                <c:pt idx="48">
                  <c:v>14613</c:v>
                </c:pt>
                <c:pt idx="49">
                  <c:v>11161</c:v>
                </c:pt>
                <c:pt idx="50">
                  <c:v>12931</c:v>
                </c:pt>
                <c:pt idx="51">
                  <c:v>11040</c:v>
                </c:pt>
                <c:pt idx="52">
                  <c:v>23421</c:v>
                </c:pt>
                <c:pt idx="53">
                  <c:v>25072</c:v>
                </c:pt>
                <c:pt idx="54">
                  <c:v>19990</c:v>
                </c:pt>
                <c:pt idx="55">
                  <c:v>12095</c:v>
                </c:pt>
                <c:pt idx="56">
                  <c:v>24433</c:v>
                </c:pt>
                <c:pt idx="57">
                  <c:v>25532</c:v>
                </c:pt>
                <c:pt idx="58">
                  <c:v>30554</c:v>
                </c:pt>
                <c:pt idx="59">
                  <c:v>28897</c:v>
                </c:pt>
                <c:pt idx="61">
                  <c:v>49455</c:v>
                </c:pt>
                <c:pt idx="62">
                  <c:v>22077</c:v>
                </c:pt>
                <c:pt idx="63">
                  <c:v>19743</c:v>
                </c:pt>
                <c:pt idx="64">
                  <c:v>20309</c:v>
                </c:pt>
                <c:pt idx="65">
                  <c:v>61162</c:v>
                </c:pt>
                <c:pt idx="67">
                  <c:v>40977</c:v>
                </c:pt>
                <c:pt idx="68">
                  <c:v>14664</c:v>
                </c:pt>
                <c:pt idx="69">
                  <c:v>14408</c:v>
                </c:pt>
                <c:pt idx="70">
                  <c:v>19437</c:v>
                </c:pt>
                <c:pt idx="71">
                  <c:v>21859</c:v>
                </c:pt>
                <c:pt idx="72">
                  <c:v>24603</c:v>
                </c:pt>
                <c:pt idx="75">
                  <c:v>18467</c:v>
                </c:pt>
                <c:pt idx="76">
                  <c:v>15699</c:v>
                </c:pt>
                <c:pt idx="77">
                  <c:v>16059</c:v>
                </c:pt>
                <c:pt idx="78">
                  <c:v>23893</c:v>
                </c:pt>
                <c:pt idx="79">
                  <c:v>22609</c:v>
                </c:pt>
                <c:pt idx="80">
                  <c:v>24530</c:v>
                </c:pt>
                <c:pt idx="81">
                  <c:v>26094</c:v>
                </c:pt>
                <c:pt idx="82">
                  <c:v>22432</c:v>
                </c:pt>
                <c:pt idx="83">
                  <c:v>16052</c:v>
                </c:pt>
                <c:pt idx="84">
                  <c:v>16194</c:v>
                </c:pt>
                <c:pt idx="85" formatCode="General">
                  <c:v>21265</c:v>
                </c:pt>
                <c:pt idx="86" formatCode="General">
                  <c:v>25762</c:v>
                </c:pt>
                <c:pt idx="87" formatCode="General">
                  <c:v>20578</c:v>
                </c:pt>
                <c:pt idx="88" formatCode="General">
                  <c:v>20583</c:v>
                </c:pt>
                <c:pt idx="89" formatCode="General">
                  <c:v>16151</c:v>
                </c:pt>
                <c:pt idx="90" formatCode="General">
                  <c:v>18390</c:v>
                </c:pt>
                <c:pt idx="91" formatCode="General">
                  <c:v>20563</c:v>
                </c:pt>
                <c:pt idx="92" formatCode="General">
                  <c:v>20976</c:v>
                </c:pt>
                <c:pt idx="93" formatCode="General">
                  <c:v>21588</c:v>
                </c:pt>
                <c:pt idx="94" formatCode="General">
                  <c:v>23047</c:v>
                </c:pt>
                <c:pt idx="95" formatCode="General">
                  <c:v>26092</c:v>
                </c:pt>
                <c:pt idx="96" formatCode="General">
                  <c:v>14569</c:v>
                </c:pt>
                <c:pt idx="97" formatCode="General">
                  <c:v>10924</c:v>
                </c:pt>
                <c:pt idx="98" formatCode="General">
                  <c:v>17715</c:v>
                </c:pt>
                <c:pt idx="99" formatCode="General">
                  <c:v>21569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1-CC4A-B093-FC6FF7754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76399"/>
        <c:axId val="1134271583"/>
      </c:lineChart>
      <c:dateAx>
        <c:axId val="1139376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71583"/>
        <c:crosses val="autoZero"/>
        <c:auto val="1"/>
        <c:lblOffset val="100"/>
        <c:baseTimeUnit val="days"/>
      </c:dateAx>
      <c:valAx>
        <c:axId val="11342715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Sheet1!$BF$322</c:f>
              <c:strCache>
                <c:ptCount val="1"/>
                <c:pt idx="0">
                  <c:v>MA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Sheet1!$BE$323:$BE$422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Sheet1!$BF$323:$BF$422</c:f>
              <c:numCache>
                <c:formatCode>0</c:formatCode>
                <c:ptCount val="100"/>
                <c:pt idx="1">
                  <c:v>4870</c:v>
                </c:pt>
                <c:pt idx="2">
                  <c:v>6354</c:v>
                </c:pt>
                <c:pt idx="3">
                  <c:v>5838</c:v>
                </c:pt>
                <c:pt idx="4">
                  <c:v>3137</c:v>
                </c:pt>
                <c:pt idx="5">
                  <c:v>4492</c:v>
                </c:pt>
                <c:pt idx="6">
                  <c:v>4915</c:v>
                </c:pt>
                <c:pt idx="7">
                  <c:v>6167</c:v>
                </c:pt>
                <c:pt idx="8">
                  <c:v>7447</c:v>
                </c:pt>
                <c:pt idx="9">
                  <c:v>7414</c:v>
                </c:pt>
                <c:pt idx="10">
                  <c:v>6404</c:v>
                </c:pt>
                <c:pt idx="11">
                  <c:v>7954</c:v>
                </c:pt>
                <c:pt idx="12">
                  <c:v>5319</c:v>
                </c:pt>
                <c:pt idx="13">
                  <c:v>4502</c:v>
                </c:pt>
                <c:pt idx="14">
                  <c:v>5472</c:v>
                </c:pt>
                <c:pt idx="15">
                  <c:v>8750</c:v>
                </c:pt>
                <c:pt idx="16">
                  <c:v>7971</c:v>
                </c:pt>
                <c:pt idx="17">
                  <c:v>8062</c:v>
                </c:pt>
                <c:pt idx="18">
                  <c:v>5435</c:v>
                </c:pt>
                <c:pt idx="19">
                  <c:v>7157</c:v>
                </c:pt>
                <c:pt idx="20">
                  <c:v>5974</c:v>
                </c:pt>
                <c:pt idx="21">
                  <c:v>5090</c:v>
                </c:pt>
                <c:pt idx="22">
                  <c:v>14614</c:v>
                </c:pt>
                <c:pt idx="23">
                  <c:v>20137</c:v>
                </c:pt>
                <c:pt idx="24">
                  <c:v>11632</c:v>
                </c:pt>
                <c:pt idx="25">
                  <c:v>9255</c:v>
                </c:pt>
                <c:pt idx="26">
                  <c:v>8787</c:v>
                </c:pt>
                <c:pt idx="27">
                  <c:v>9613</c:v>
                </c:pt>
                <c:pt idx="28">
                  <c:v>11118</c:v>
                </c:pt>
                <c:pt idx="29">
                  <c:v>10029</c:v>
                </c:pt>
                <c:pt idx="30">
                  <c:v>13989</c:v>
                </c:pt>
                <c:pt idx="31">
                  <c:v>9358</c:v>
                </c:pt>
                <c:pt idx="32">
                  <c:v>15652</c:v>
                </c:pt>
                <c:pt idx="33">
                  <c:v>9622</c:v>
                </c:pt>
                <c:pt idx="34">
                  <c:v>9081</c:v>
                </c:pt>
                <c:pt idx="35">
                  <c:v>6290</c:v>
                </c:pt>
                <c:pt idx="36">
                  <c:v>11993</c:v>
                </c:pt>
                <c:pt idx="37">
                  <c:v>14400</c:v>
                </c:pt>
                <c:pt idx="38">
                  <c:v>10505</c:v>
                </c:pt>
                <c:pt idx="39">
                  <c:v>11852</c:v>
                </c:pt>
                <c:pt idx="40">
                  <c:v>6339</c:v>
                </c:pt>
                <c:pt idx="41">
                  <c:v>6768</c:v>
                </c:pt>
                <c:pt idx="42">
                  <c:v>8536</c:v>
                </c:pt>
                <c:pt idx="43">
                  <c:v>14329</c:v>
                </c:pt>
                <c:pt idx="44">
                  <c:v>11318</c:v>
                </c:pt>
                <c:pt idx="45">
                  <c:v>12410</c:v>
                </c:pt>
                <c:pt idx="46">
                  <c:v>12737</c:v>
                </c:pt>
                <c:pt idx="47">
                  <c:v>8373</c:v>
                </c:pt>
                <c:pt idx="48">
                  <c:v>7741</c:v>
                </c:pt>
                <c:pt idx="49">
                  <c:v>13013</c:v>
                </c:pt>
                <c:pt idx="50">
                  <c:v>11533</c:v>
                </c:pt>
                <c:pt idx="51">
                  <c:v>10158</c:v>
                </c:pt>
                <c:pt idx="52">
                  <c:v>9342</c:v>
                </c:pt>
                <c:pt idx="53">
                  <c:v>11387</c:v>
                </c:pt>
                <c:pt idx="54">
                  <c:v>8188</c:v>
                </c:pt>
                <c:pt idx="55">
                  <c:v>4920</c:v>
                </c:pt>
                <c:pt idx="56">
                  <c:v>6663</c:v>
                </c:pt>
                <c:pt idx="57">
                  <c:v>10179</c:v>
                </c:pt>
                <c:pt idx="58">
                  <c:v>9422</c:v>
                </c:pt>
                <c:pt idx="59">
                  <c:v>10774</c:v>
                </c:pt>
                <c:pt idx="60">
                  <c:v>10334</c:v>
                </c:pt>
                <c:pt idx="61">
                  <c:v>7066</c:v>
                </c:pt>
                <c:pt idx="62">
                  <c:v>5852</c:v>
                </c:pt>
                <c:pt idx="63">
                  <c:v>8362</c:v>
                </c:pt>
                <c:pt idx="64">
                  <c:v>7115</c:v>
                </c:pt>
                <c:pt idx="65">
                  <c:v>9760</c:v>
                </c:pt>
                <c:pt idx="66">
                  <c:v>9800</c:v>
                </c:pt>
                <c:pt idx="67">
                  <c:v>7808</c:v>
                </c:pt>
                <c:pt idx="68">
                  <c:v>4782</c:v>
                </c:pt>
                <c:pt idx="69">
                  <c:v>4660</c:v>
                </c:pt>
                <c:pt idx="70">
                  <c:v>10034</c:v>
                </c:pt>
                <c:pt idx="71">
                  <c:v>10833</c:v>
                </c:pt>
                <c:pt idx="72">
                  <c:v>10186</c:v>
                </c:pt>
                <c:pt idx="73">
                  <c:v>10160</c:v>
                </c:pt>
                <c:pt idx="74">
                  <c:v>9112</c:v>
                </c:pt>
                <c:pt idx="75">
                  <c:v>4492</c:v>
                </c:pt>
                <c:pt idx="76">
                  <c:v>6361</c:v>
                </c:pt>
                <c:pt idx="77">
                  <c:v>8313</c:v>
                </c:pt>
                <c:pt idx="78">
                  <c:v>9142</c:v>
                </c:pt>
                <c:pt idx="79">
                  <c:v>9471</c:v>
                </c:pt>
                <c:pt idx="80">
                  <c:v>14067</c:v>
                </c:pt>
                <c:pt idx="81">
                  <c:v>8363</c:v>
                </c:pt>
                <c:pt idx="82">
                  <c:v>6730</c:v>
                </c:pt>
                <c:pt idx="83">
                  <c:v>7532</c:v>
                </c:pt>
                <c:pt idx="84">
                  <c:v>7369</c:v>
                </c:pt>
                <c:pt idx="85" formatCode="General">
                  <c:v>10318</c:v>
                </c:pt>
                <c:pt idx="86" formatCode="General">
                  <c:v>8545</c:v>
                </c:pt>
                <c:pt idx="87" formatCode="General">
                  <c:v>12189</c:v>
                </c:pt>
                <c:pt idx="88" formatCode="General">
                  <c:v>9391</c:v>
                </c:pt>
                <c:pt idx="89" formatCode="General">
                  <c:v>6481</c:v>
                </c:pt>
                <c:pt idx="90" formatCode="General">
                  <c:v>5813</c:v>
                </c:pt>
                <c:pt idx="91" formatCode="General">
                  <c:v>10190</c:v>
                </c:pt>
                <c:pt idx="92" formatCode="General">
                  <c:v>7786</c:v>
                </c:pt>
                <c:pt idx="93" formatCode="General">
                  <c:v>11444</c:v>
                </c:pt>
                <c:pt idx="94" formatCode="General">
                  <c:v>7940</c:v>
                </c:pt>
                <c:pt idx="95" formatCode="General">
                  <c:v>5893</c:v>
                </c:pt>
                <c:pt idx="96" formatCode="General">
                  <c:v>7726</c:v>
                </c:pt>
                <c:pt idx="97" formatCode="General">
                  <c:v>7282</c:v>
                </c:pt>
                <c:pt idx="98" formatCode="General">
                  <c:v>9133</c:v>
                </c:pt>
                <c:pt idx="99" formatCode="General">
                  <c:v>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6-D345-A429-10FD7010D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965711"/>
        <c:axId val="1137967343"/>
      </c:lineChart>
      <c:dateAx>
        <c:axId val="1137965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7343"/>
        <c:crosses val="autoZero"/>
        <c:auto val="1"/>
        <c:lblOffset val="100"/>
        <c:baseTimeUnit val="days"/>
      </c:dateAx>
      <c:valAx>
        <c:axId val="11379673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</a:t>
            </a:r>
            <a:r>
              <a:rPr lang="en-US" baseline="0"/>
              <a:t> CONDUCTED PER DAY IN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Sheet1!$BI$322</c:f>
              <c:strCache>
                <c:ptCount val="1"/>
                <c:pt idx="0">
                  <c:v>MI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Sheet1!$BH$323:$BH$422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Sheet1!$BI$323:$BI$422</c:f>
              <c:numCache>
                <c:formatCode>0</c:formatCode>
                <c:ptCount val="100"/>
                <c:pt idx="1">
                  <c:v>4360</c:v>
                </c:pt>
                <c:pt idx="2">
                  <c:v>4437</c:v>
                </c:pt>
                <c:pt idx="3">
                  <c:v>4878</c:v>
                </c:pt>
                <c:pt idx="4">
                  <c:v>4098</c:v>
                </c:pt>
                <c:pt idx="5">
                  <c:v>4072</c:v>
                </c:pt>
                <c:pt idx="6">
                  <c:v>3403</c:v>
                </c:pt>
                <c:pt idx="9">
                  <c:v>4990</c:v>
                </c:pt>
                <c:pt idx="10">
                  <c:v>3970</c:v>
                </c:pt>
                <c:pt idx="11">
                  <c:v>3423</c:v>
                </c:pt>
                <c:pt idx="12">
                  <c:v>3207</c:v>
                </c:pt>
                <c:pt idx="13">
                  <c:v>3582</c:v>
                </c:pt>
                <c:pt idx="14">
                  <c:v>3471</c:v>
                </c:pt>
                <c:pt idx="15">
                  <c:v>4589</c:v>
                </c:pt>
                <c:pt idx="16">
                  <c:v>4673</c:v>
                </c:pt>
                <c:pt idx="18">
                  <c:v>9934</c:v>
                </c:pt>
                <c:pt idx="19">
                  <c:v>4137</c:v>
                </c:pt>
                <c:pt idx="20">
                  <c:v>3428</c:v>
                </c:pt>
                <c:pt idx="22">
                  <c:v>10096</c:v>
                </c:pt>
                <c:pt idx="23">
                  <c:v>7975</c:v>
                </c:pt>
                <c:pt idx="24">
                  <c:v>7748</c:v>
                </c:pt>
                <c:pt idx="25">
                  <c:v>6962</c:v>
                </c:pt>
                <c:pt idx="26">
                  <c:v>6754</c:v>
                </c:pt>
                <c:pt idx="27">
                  <c:v>7045</c:v>
                </c:pt>
                <c:pt idx="28">
                  <c:v>7547</c:v>
                </c:pt>
                <c:pt idx="29">
                  <c:v>7915</c:v>
                </c:pt>
                <c:pt idx="30">
                  <c:v>10238</c:v>
                </c:pt>
                <c:pt idx="31">
                  <c:v>11204</c:v>
                </c:pt>
                <c:pt idx="32">
                  <c:v>10823</c:v>
                </c:pt>
                <c:pt idx="33">
                  <c:v>9857</c:v>
                </c:pt>
                <c:pt idx="35">
                  <c:v>10395</c:v>
                </c:pt>
                <c:pt idx="36">
                  <c:v>13831</c:v>
                </c:pt>
                <c:pt idx="37">
                  <c:v>13191</c:v>
                </c:pt>
                <c:pt idx="38">
                  <c:v>13233</c:v>
                </c:pt>
                <c:pt idx="39">
                  <c:v>12192</c:v>
                </c:pt>
                <c:pt idx="40">
                  <c:v>13270</c:v>
                </c:pt>
                <c:pt idx="41">
                  <c:v>8942</c:v>
                </c:pt>
                <c:pt idx="43">
                  <c:v>27623</c:v>
                </c:pt>
                <c:pt idx="44">
                  <c:v>21613</c:v>
                </c:pt>
                <c:pt idx="46">
                  <c:v>39037</c:v>
                </c:pt>
                <c:pt idx="47">
                  <c:v>13220</c:v>
                </c:pt>
                <c:pt idx="48">
                  <c:v>12726</c:v>
                </c:pt>
                <c:pt idx="49">
                  <c:v>14168</c:v>
                </c:pt>
                <c:pt idx="50">
                  <c:v>17668</c:v>
                </c:pt>
                <c:pt idx="51">
                  <c:v>17044</c:v>
                </c:pt>
                <c:pt idx="55">
                  <c:v>11419</c:v>
                </c:pt>
                <c:pt idx="56">
                  <c:v>9973</c:v>
                </c:pt>
                <c:pt idx="57">
                  <c:v>9206</c:v>
                </c:pt>
                <c:pt idx="58">
                  <c:v>18149</c:v>
                </c:pt>
                <c:pt idx="59">
                  <c:v>17205</c:v>
                </c:pt>
                <c:pt idx="60">
                  <c:v>15818</c:v>
                </c:pt>
                <c:pt idx="61">
                  <c:v>13393</c:v>
                </c:pt>
                <c:pt idx="62">
                  <c:v>9245</c:v>
                </c:pt>
                <c:pt idx="63">
                  <c:v>16281</c:v>
                </c:pt>
                <c:pt idx="64">
                  <c:v>15434</c:v>
                </c:pt>
                <c:pt idx="65">
                  <c:v>18564</c:v>
                </c:pt>
                <c:pt idx="68">
                  <c:v>10317</c:v>
                </c:pt>
                <c:pt idx="69">
                  <c:v>16116</c:v>
                </c:pt>
                <c:pt idx="71">
                  <c:v>33185</c:v>
                </c:pt>
                <c:pt idx="72">
                  <c:v>15767</c:v>
                </c:pt>
                <c:pt idx="73">
                  <c:v>13196</c:v>
                </c:pt>
                <c:pt idx="74">
                  <c:v>14015</c:v>
                </c:pt>
                <c:pt idx="75">
                  <c:v>10539</c:v>
                </c:pt>
                <c:pt idx="76">
                  <c:v>11497</c:v>
                </c:pt>
                <c:pt idx="77">
                  <c:v>14351</c:v>
                </c:pt>
                <c:pt idx="79">
                  <c:v>29742</c:v>
                </c:pt>
                <c:pt idx="80">
                  <c:v>14706</c:v>
                </c:pt>
                <c:pt idx="81">
                  <c:v>12792</c:v>
                </c:pt>
                <c:pt idx="82">
                  <c:v>10591</c:v>
                </c:pt>
                <c:pt idx="83">
                  <c:v>10651</c:v>
                </c:pt>
                <c:pt idx="84">
                  <c:v>16137</c:v>
                </c:pt>
                <c:pt idx="85" formatCode="General">
                  <c:v>18034</c:v>
                </c:pt>
                <c:pt idx="86" formatCode="General">
                  <c:v>18867</c:v>
                </c:pt>
                <c:pt idx="87" formatCode="General">
                  <c:v>19115</c:v>
                </c:pt>
                <c:pt idx="88" formatCode="General">
                  <c:v>15876</c:v>
                </c:pt>
                <c:pt idx="89" formatCode="General">
                  <c:v>12678</c:v>
                </c:pt>
                <c:pt idx="90" formatCode="General">
                  <c:v>15682</c:v>
                </c:pt>
                <c:pt idx="91" formatCode="General">
                  <c:v>16802</c:v>
                </c:pt>
                <c:pt idx="92" formatCode="General">
                  <c:v>23278</c:v>
                </c:pt>
                <c:pt idx="93" formatCode="General">
                  <c:v>23128</c:v>
                </c:pt>
                <c:pt idx="94" formatCode="General">
                  <c:v>21889</c:v>
                </c:pt>
                <c:pt idx="95" formatCode="General">
                  <c:v>16665</c:v>
                </c:pt>
                <c:pt idx="96" formatCode="General">
                  <c:v>12544</c:v>
                </c:pt>
                <c:pt idx="97" formatCode="General">
                  <c:v>17148</c:v>
                </c:pt>
                <c:pt idx="98" formatCode="General">
                  <c:v>23492</c:v>
                </c:pt>
                <c:pt idx="99" formatCode="General">
                  <c:v>23550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A-994B-B31D-CDE89BBD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531295"/>
        <c:axId val="1151974735"/>
      </c:lineChart>
      <c:dateAx>
        <c:axId val="11515312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74735"/>
        <c:crosses val="autoZero"/>
        <c:auto val="1"/>
        <c:lblOffset val="100"/>
        <c:baseTimeUnit val="days"/>
      </c:dateAx>
      <c:valAx>
        <c:axId val="11519747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3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Sheet1!$BL$322</c:f>
              <c:strCache>
                <c:ptCount val="1"/>
                <c:pt idx="0">
                  <c:v>PA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Sheet1!$BK$323:$BK$422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Sheet1!$BL$323:$BL$422</c:f>
              <c:numCache>
                <c:formatCode>0</c:formatCode>
                <c:ptCount val="100"/>
                <c:pt idx="1">
                  <c:v>6482</c:v>
                </c:pt>
                <c:pt idx="2">
                  <c:v>7401</c:v>
                </c:pt>
                <c:pt idx="3">
                  <c:v>7915</c:v>
                </c:pt>
                <c:pt idx="4">
                  <c:v>7741</c:v>
                </c:pt>
                <c:pt idx="5">
                  <c:v>6083</c:v>
                </c:pt>
                <c:pt idx="6">
                  <c:v>7424</c:v>
                </c:pt>
                <c:pt idx="7">
                  <c:v>7260</c:v>
                </c:pt>
                <c:pt idx="8">
                  <c:v>7064</c:v>
                </c:pt>
                <c:pt idx="9">
                  <c:v>7417</c:v>
                </c:pt>
                <c:pt idx="10">
                  <c:v>7134</c:v>
                </c:pt>
                <c:pt idx="11">
                  <c:v>4737</c:v>
                </c:pt>
                <c:pt idx="12">
                  <c:v>4902</c:v>
                </c:pt>
                <c:pt idx="13">
                  <c:v>3839</c:v>
                </c:pt>
                <c:pt idx="14">
                  <c:v>3953</c:v>
                </c:pt>
                <c:pt idx="15">
                  <c:v>3886</c:v>
                </c:pt>
                <c:pt idx="16">
                  <c:v>5903</c:v>
                </c:pt>
                <c:pt idx="17">
                  <c:v>6592</c:v>
                </c:pt>
                <c:pt idx="18">
                  <c:v>4889</c:v>
                </c:pt>
                <c:pt idx="19">
                  <c:v>4098</c:v>
                </c:pt>
                <c:pt idx="20">
                  <c:v>3899</c:v>
                </c:pt>
                <c:pt idx="21">
                  <c:v>5105</c:v>
                </c:pt>
                <c:pt idx="22">
                  <c:v>7158</c:v>
                </c:pt>
                <c:pt idx="23">
                  <c:v>7029</c:v>
                </c:pt>
                <c:pt idx="24">
                  <c:v>6792</c:v>
                </c:pt>
                <c:pt idx="25">
                  <c:v>5658</c:v>
                </c:pt>
                <c:pt idx="26">
                  <c:v>4829</c:v>
                </c:pt>
                <c:pt idx="27">
                  <c:v>5666</c:v>
                </c:pt>
                <c:pt idx="28">
                  <c:v>5795</c:v>
                </c:pt>
                <c:pt idx="29">
                  <c:v>6482</c:v>
                </c:pt>
                <c:pt idx="30">
                  <c:v>6083</c:v>
                </c:pt>
                <c:pt idx="31">
                  <c:v>7928</c:v>
                </c:pt>
                <c:pt idx="32">
                  <c:v>5265</c:v>
                </c:pt>
                <c:pt idx="33">
                  <c:v>4949</c:v>
                </c:pt>
                <c:pt idx="34">
                  <c:v>5292</c:v>
                </c:pt>
                <c:pt idx="35">
                  <c:v>5458</c:v>
                </c:pt>
                <c:pt idx="36">
                  <c:v>6448</c:v>
                </c:pt>
                <c:pt idx="37">
                  <c:v>7771</c:v>
                </c:pt>
                <c:pt idx="38">
                  <c:v>6548</c:v>
                </c:pt>
                <c:pt idx="39">
                  <c:v>7276</c:v>
                </c:pt>
                <c:pt idx="40">
                  <c:v>4475</c:v>
                </c:pt>
                <c:pt idx="41">
                  <c:v>7122</c:v>
                </c:pt>
                <c:pt idx="42">
                  <c:v>6889</c:v>
                </c:pt>
                <c:pt idx="43">
                  <c:v>8326</c:v>
                </c:pt>
                <c:pt idx="44">
                  <c:v>8637</c:v>
                </c:pt>
                <c:pt idx="45">
                  <c:v>8004</c:v>
                </c:pt>
                <c:pt idx="46">
                  <c:v>5068</c:v>
                </c:pt>
                <c:pt idx="47">
                  <c:v>7705</c:v>
                </c:pt>
                <c:pt idx="48">
                  <c:v>9091</c:v>
                </c:pt>
                <c:pt idx="49">
                  <c:v>7956</c:v>
                </c:pt>
                <c:pt idx="50">
                  <c:v>11250</c:v>
                </c:pt>
                <c:pt idx="51">
                  <c:v>10095</c:v>
                </c:pt>
                <c:pt idx="52">
                  <c:v>9451</c:v>
                </c:pt>
                <c:pt idx="53">
                  <c:v>7643</c:v>
                </c:pt>
                <c:pt idx="54">
                  <c:v>7019</c:v>
                </c:pt>
                <c:pt idx="55">
                  <c:v>5358</c:v>
                </c:pt>
                <c:pt idx="56">
                  <c:v>10935</c:v>
                </c:pt>
                <c:pt idx="57">
                  <c:v>8439</c:v>
                </c:pt>
                <c:pt idx="58">
                  <c:v>9859</c:v>
                </c:pt>
                <c:pt idx="59">
                  <c:v>9441</c:v>
                </c:pt>
                <c:pt idx="62">
                  <c:v>10542</c:v>
                </c:pt>
                <c:pt idx="63">
                  <c:v>9419</c:v>
                </c:pt>
                <c:pt idx="66">
                  <c:v>11622</c:v>
                </c:pt>
                <c:pt idx="67">
                  <c:v>9557</c:v>
                </c:pt>
                <c:pt idx="68">
                  <c:v>7565</c:v>
                </c:pt>
                <c:pt idx="69">
                  <c:v>6216</c:v>
                </c:pt>
                <c:pt idx="70">
                  <c:v>10264</c:v>
                </c:pt>
                <c:pt idx="71">
                  <c:v>9942</c:v>
                </c:pt>
                <c:pt idx="72">
                  <c:v>12632</c:v>
                </c:pt>
                <c:pt idx="73">
                  <c:v>8667</c:v>
                </c:pt>
                <c:pt idx="74">
                  <c:v>8182</c:v>
                </c:pt>
                <c:pt idx="75">
                  <c:v>9797</c:v>
                </c:pt>
                <c:pt idx="76">
                  <c:v>10062</c:v>
                </c:pt>
                <c:pt idx="77">
                  <c:v>9739</c:v>
                </c:pt>
                <c:pt idx="78">
                  <c:v>11237</c:v>
                </c:pt>
                <c:pt idx="79">
                  <c:v>13150</c:v>
                </c:pt>
                <c:pt idx="82">
                  <c:v>30121</c:v>
                </c:pt>
                <c:pt idx="83">
                  <c:v>11255</c:v>
                </c:pt>
                <c:pt idx="84">
                  <c:v>12305</c:v>
                </c:pt>
                <c:pt idx="85" formatCode="General">
                  <c:v>13393</c:v>
                </c:pt>
                <c:pt idx="86" formatCode="General">
                  <c:v>14280</c:v>
                </c:pt>
                <c:pt idx="87" formatCode="General">
                  <c:v>12690</c:v>
                </c:pt>
                <c:pt idx="88" formatCode="General">
                  <c:v>11211</c:v>
                </c:pt>
                <c:pt idx="89" formatCode="General">
                  <c:v>9907</c:v>
                </c:pt>
                <c:pt idx="90" formatCode="General">
                  <c:v>11298</c:v>
                </c:pt>
                <c:pt idx="91" formatCode="General">
                  <c:v>12617</c:v>
                </c:pt>
                <c:pt idx="92" formatCode="General">
                  <c:v>13469</c:v>
                </c:pt>
                <c:pt idx="93" formatCode="General">
                  <c:v>13871</c:v>
                </c:pt>
                <c:pt idx="94" formatCode="General">
                  <c:v>10679</c:v>
                </c:pt>
                <c:pt idx="95" formatCode="General">
                  <c:v>9877</c:v>
                </c:pt>
                <c:pt idx="96" formatCode="General">
                  <c:v>8624</c:v>
                </c:pt>
                <c:pt idx="97" formatCode="General">
                  <c:v>16778</c:v>
                </c:pt>
                <c:pt idx="98" formatCode="General">
                  <c:v>16424</c:v>
                </c:pt>
                <c:pt idx="99" formatCode="General">
                  <c:v>13497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9-B549-AF40-8EA66431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245999"/>
        <c:axId val="1153824335"/>
      </c:lineChart>
      <c:dateAx>
        <c:axId val="11342459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24335"/>
        <c:crosses val="autoZero"/>
        <c:auto val="1"/>
        <c:lblOffset val="100"/>
        <c:baseTimeUnit val="days"/>
      </c:dateAx>
      <c:valAx>
        <c:axId val="11538243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Sheet1!$BO$322</c:f>
              <c:strCache>
                <c:ptCount val="1"/>
                <c:pt idx="0">
                  <c:v>CA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Sheet1!$BN$323:$BN$422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Sheet1!$BO$323:$BO$422</c:f>
              <c:numCache>
                <c:formatCode>0</c:formatCode>
                <c:ptCount val="100"/>
                <c:pt idx="1">
                  <c:v>3073</c:v>
                </c:pt>
                <c:pt idx="2">
                  <c:v>2300</c:v>
                </c:pt>
                <c:pt idx="3">
                  <c:v>78400</c:v>
                </c:pt>
                <c:pt idx="4">
                  <c:v>2833</c:v>
                </c:pt>
                <c:pt idx="5">
                  <c:v>898</c:v>
                </c:pt>
                <c:pt idx="6">
                  <c:v>13798</c:v>
                </c:pt>
                <c:pt idx="7">
                  <c:v>13035</c:v>
                </c:pt>
                <c:pt idx="8">
                  <c:v>19236</c:v>
                </c:pt>
                <c:pt idx="9">
                  <c:v>1363</c:v>
                </c:pt>
                <c:pt idx="10">
                  <c:v>8356</c:v>
                </c:pt>
                <c:pt idx="11">
                  <c:v>17109</c:v>
                </c:pt>
                <c:pt idx="12">
                  <c:v>554</c:v>
                </c:pt>
                <c:pt idx="13">
                  <c:v>11326</c:v>
                </c:pt>
                <c:pt idx="14">
                  <c:v>14278</c:v>
                </c:pt>
                <c:pt idx="15">
                  <c:v>29914</c:v>
                </c:pt>
                <c:pt idx="16">
                  <c:v>5214</c:v>
                </c:pt>
                <c:pt idx="17">
                  <c:v>8052</c:v>
                </c:pt>
                <c:pt idx="18">
                  <c:v>21234</c:v>
                </c:pt>
                <c:pt idx="19">
                  <c:v>9600</c:v>
                </c:pt>
                <c:pt idx="20">
                  <c:v>18200</c:v>
                </c:pt>
                <c:pt idx="21">
                  <c:v>173397</c:v>
                </c:pt>
                <c:pt idx="22">
                  <c:v>12076</c:v>
                </c:pt>
                <c:pt idx="23">
                  <c:v>11862</c:v>
                </c:pt>
                <c:pt idx="24">
                  <c:v>20049</c:v>
                </c:pt>
                <c:pt idx="25">
                  <c:v>27425</c:v>
                </c:pt>
                <c:pt idx="26">
                  <c:v>24099</c:v>
                </c:pt>
                <c:pt idx="27">
                  <c:v>25531</c:v>
                </c:pt>
                <c:pt idx="28">
                  <c:v>22198</c:v>
                </c:pt>
                <c:pt idx="29">
                  <c:v>29648</c:v>
                </c:pt>
                <c:pt idx="30">
                  <c:v>30063</c:v>
                </c:pt>
                <c:pt idx="31">
                  <c:v>30703</c:v>
                </c:pt>
                <c:pt idx="32">
                  <c:v>32123</c:v>
                </c:pt>
                <c:pt idx="33">
                  <c:v>32028</c:v>
                </c:pt>
                <c:pt idx="34">
                  <c:v>29134</c:v>
                </c:pt>
                <c:pt idx="35">
                  <c:v>33838</c:v>
                </c:pt>
                <c:pt idx="36">
                  <c:v>32398</c:v>
                </c:pt>
                <c:pt idx="37">
                  <c:v>37298</c:v>
                </c:pt>
                <c:pt idx="38">
                  <c:v>43094</c:v>
                </c:pt>
                <c:pt idx="39">
                  <c:v>36233</c:v>
                </c:pt>
                <c:pt idx="40">
                  <c:v>41473</c:v>
                </c:pt>
                <c:pt idx="41">
                  <c:v>32222</c:v>
                </c:pt>
                <c:pt idx="42">
                  <c:v>39059</c:v>
                </c:pt>
                <c:pt idx="43">
                  <c:v>29255</c:v>
                </c:pt>
                <c:pt idx="44">
                  <c:v>45220</c:v>
                </c:pt>
                <c:pt idx="45">
                  <c:v>56117</c:v>
                </c:pt>
                <c:pt idx="46">
                  <c:v>57429</c:v>
                </c:pt>
                <c:pt idx="47">
                  <c:v>46644</c:v>
                </c:pt>
                <c:pt idx="48">
                  <c:v>40804</c:v>
                </c:pt>
                <c:pt idx="49">
                  <c:v>41007</c:v>
                </c:pt>
                <c:pt idx="50">
                  <c:v>45646</c:v>
                </c:pt>
                <c:pt idx="51">
                  <c:v>48533</c:v>
                </c:pt>
                <c:pt idx="52">
                  <c:v>67439</c:v>
                </c:pt>
                <c:pt idx="53">
                  <c:v>61357</c:v>
                </c:pt>
                <c:pt idx="54">
                  <c:v>52294</c:v>
                </c:pt>
                <c:pt idx="55">
                  <c:v>40498</c:v>
                </c:pt>
                <c:pt idx="56">
                  <c:v>53665</c:v>
                </c:pt>
                <c:pt idx="57">
                  <c:v>44919</c:v>
                </c:pt>
                <c:pt idx="58">
                  <c:v>53117</c:v>
                </c:pt>
                <c:pt idx="59">
                  <c:v>56253</c:v>
                </c:pt>
                <c:pt idx="60">
                  <c:v>67735</c:v>
                </c:pt>
                <c:pt idx="61">
                  <c:v>59008</c:v>
                </c:pt>
                <c:pt idx="62">
                  <c:v>59703</c:v>
                </c:pt>
                <c:pt idx="63">
                  <c:v>51377</c:v>
                </c:pt>
                <c:pt idx="64">
                  <c:v>55792</c:v>
                </c:pt>
                <c:pt idx="65">
                  <c:v>69837</c:v>
                </c:pt>
                <c:pt idx="66">
                  <c:v>53918</c:v>
                </c:pt>
                <c:pt idx="67">
                  <c:v>68972</c:v>
                </c:pt>
                <c:pt idx="68">
                  <c:v>55055</c:v>
                </c:pt>
                <c:pt idx="69">
                  <c:v>54553</c:v>
                </c:pt>
                <c:pt idx="70">
                  <c:v>56849</c:v>
                </c:pt>
                <c:pt idx="71">
                  <c:v>64611</c:v>
                </c:pt>
                <c:pt idx="72">
                  <c:v>62135</c:v>
                </c:pt>
                <c:pt idx="73">
                  <c:v>77603</c:v>
                </c:pt>
                <c:pt idx="74">
                  <c:v>66186</c:v>
                </c:pt>
                <c:pt idx="75">
                  <c:v>69573</c:v>
                </c:pt>
                <c:pt idx="76">
                  <c:v>60233</c:v>
                </c:pt>
                <c:pt idx="77">
                  <c:v>76542</c:v>
                </c:pt>
                <c:pt idx="78">
                  <c:v>81172</c:v>
                </c:pt>
                <c:pt idx="79">
                  <c:v>78710</c:v>
                </c:pt>
                <c:pt idx="80">
                  <c:v>84844</c:v>
                </c:pt>
                <c:pt idx="81">
                  <c:v>92430</c:v>
                </c:pt>
                <c:pt idx="82">
                  <c:v>85243</c:v>
                </c:pt>
                <c:pt idx="83">
                  <c:v>95970</c:v>
                </c:pt>
                <c:pt idx="84">
                  <c:v>101446</c:v>
                </c:pt>
                <c:pt idx="85" formatCode="General">
                  <c:v>76969</c:v>
                </c:pt>
                <c:pt idx="86" formatCode="General">
                  <c:v>90996</c:v>
                </c:pt>
                <c:pt idx="87" formatCode="General">
                  <c:v>93642</c:v>
                </c:pt>
                <c:pt idx="88" formatCode="General">
                  <c:v>105740</c:v>
                </c:pt>
                <c:pt idx="89" formatCode="General">
                  <c:v>105447</c:v>
                </c:pt>
                <c:pt idx="90" formatCode="General">
                  <c:v>87037</c:v>
                </c:pt>
                <c:pt idx="91" formatCode="General">
                  <c:v>84542</c:v>
                </c:pt>
                <c:pt idx="92" formatCode="General">
                  <c:v>109458</c:v>
                </c:pt>
                <c:pt idx="93" formatCode="General">
                  <c:v>104855</c:v>
                </c:pt>
                <c:pt idx="94" formatCode="General">
                  <c:v>127107</c:v>
                </c:pt>
                <c:pt idx="95" formatCode="General">
                  <c:v>113215</c:v>
                </c:pt>
                <c:pt idx="96" formatCode="General">
                  <c:v>103017</c:v>
                </c:pt>
                <c:pt idx="97" formatCode="General">
                  <c:v>99805</c:v>
                </c:pt>
                <c:pt idx="98" formatCode="General">
                  <c:v>82259</c:v>
                </c:pt>
                <c:pt idx="99" formatCode="General">
                  <c:v>97303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614E-92DF-A4590B2AD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719711"/>
        <c:axId val="1133513631"/>
      </c:lineChart>
      <c:dateAx>
        <c:axId val="1152719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13631"/>
        <c:crosses val="autoZero"/>
        <c:auto val="1"/>
        <c:lblOffset val="100"/>
        <c:baseTimeUnit val="days"/>
      </c:dateAx>
      <c:valAx>
        <c:axId val="11335136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Sheet1!$AZ$2:$BA$109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Sheet1!$BB$2:$BB$109</c:f>
              <c:numCache>
                <c:formatCode>0</c:formatCode>
                <c:ptCount val="108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  <c:pt idx="59" formatCode="General">
                  <c:v>2049</c:v>
                </c:pt>
                <c:pt idx="60" formatCode="General">
                  <c:v>1298</c:v>
                </c:pt>
                <c:pt idx="61" formatCode="General">
                  <c:v>974</c:v>
                </c:pt>
                <c:pt idx="62" formatCode="General">
                  <c:v>1245</c:v>
                </c:pt>
                <c:pt idx="63" formatCode="General">
                  <c:v>1022</c:v>
                </c:pt>
                <c:pt idx="64" formatCode="General">
                  <c:v>1430</c:v>
                </c:pt>
                <c:pt idx="65" formatCode="General">
                  <c:v>1359</c:v>
                </c:pt>
                <c:pt idx="66" formatCode="General">
                  <c:v>1314</c:v>
                </c:pt>
                <c:pt idx="67" formatCode="General">
                  <c:v>1481</c:v>
                </c:pt>
                <c:pt idx="68" formatCode="General">
                  <c:v>884</c:v>
                </c:pt>
                <c:pt idx="69" formatCode="General">
                  <c:v>1193</c:v>
                </c:pt>
                <c:pt idx="70" formatCode="General">
                  <c:v>1191</c:v>
                </c:pt>
                <c:pt idx="71" formatCode="General">
                  <c:v>1789</c:v>
                </c:pt>
                <c:pt idx="72" formatCode="General">
                  <c:v>1578</c:v>
                </c:pt>
                <c:pt idx="73" formatCode="General">
                  <c:v>1553</c:v>
                </c:pt>
                <c:pt idx="74" formatCode="General">
                  <c:v>994</c:v>
                </c:pt>
                <c:pt idx="75" formatCode="General">
                  <c:v>773</c:v>
                </c:pt>
                <c:pt idx="76" formatCode="General">
                  <c:v>1346</c:v>
                </c:pt>
                <c:pt idx="77" formatCode="General">
                  <c:v>2115</c:v>
                </c:pt>
                <c:pt idx="78" formatCode="General">
                  <c:v>1078</c:v>
                </c:pt>
                <c:pt idx="79" formatCode="General">
                  <c:v>1328</c:v>
                </c:pt>
                <c:pt idx="80" formatCode="General">
                  <c:v>2032</c:v>
                </c:pt>
                <c:pt idx="81" formatCode="General">
                  <c:v>1779</c:v>
                </c:pt>
                <c:pt idx="82" formatCode="General">
                  <c:v>2542</c:v>
                </c:pt>
                <c:pt idx="83" formatCode="General">
                  <c:v>2508</c:v>
                </c:pt>
                <c:pt idx="84" formatCode="General">
                  <c:v>1133</c:v>
                </c:pt>
                <c:pt idx="85" formatCode="General">
                  <c:v>1958</c:v>
                </c:pt>
                <c:pt idx="86" formatCode="General">
                  <c:v>1804</c:v>
                </c:pt>
                <c:pt idx="87" formatCode="General">
                  <c:v>2013</c:v>
                </c:pt>
                <c:pt idx="88" formatCode="General">
                  <c:v>2662</c:v>
                </c:pt>
                <c:pt idx="89" formatCode="General">
                  <c:v>2843</c:v>
                </c:pt>
                <c:pt idx="90" formatCode="General">
                  <c:v>2794</c:v>
                </c:pt>
                <c:pt idx="91" formatCode="General">
                  <c:v>1685</c:v>
                </c:pt>
                <c:pt idx="92" formatCode="General">
                  <c:v>1819</c:v>
                </c:pt>
                <c:pt idx="96" formatCode="General">
                  <c:v>1574</c:v>
                </c:pt>
                <c:pt idx="97" formatCode="General">
                  <c:v>4319</c:v>
                </c:pt>
                <c:pt idx="98" formatCode="General">
                  <c:v>2436</c:v>
                </c:pt>
                <c:pt idx="99" formatCode="General">
                  <c:v>1600</c:v>
                </c:pt>
                <c:pt idx="100" formatCode="General">
                  <c:v>2441</c:v>
                </c:pt>
                <c:pt idx="101" formatCode="General">
                  <c:v>2976</c:v>
                </c:pt>
                <c:pt idx="102" formatCode="General">
                  <c:v>3351</c:v>
                </c:pt>
                <c:pt idx="105" formatCode="General">
                  <c:v>2711</c:v>
                </c:pt>
                <c:pt idx="106" formatCode="General">
                  <c:v>4416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FD4B-93C3-5F25B8FA4426}"/>
            </c:ext>
          </c:extLst>
        </c:ser>
        <c:ser>
          <c:idx val="1"/>
          <c:order val="1"/>
          <c:tx>
            <c:strRef>
              <c:f>Sheet1!$BC$1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Sheet1!$AZ$2:$BA$109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Sheet1!$BC$2:$BC$109</c:f>
              <c:numCache>
                <c:formatCode>0</c:formatCode>
                <c:ptCount val="108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  <c:pt idx="59" formatCode="General">
                  <c:v>145</c:v>
                </c:pt>
                <c:pt idx="60" formatCode="General">
                  <c:v>96</c:v>
                </c:pt>
                <c:pt idx="61" formatCode="General">
                  <c:v>73</c:v>
                </c:pt>
                <c:pt idx="62" formatCode="General">
                  <c:v>120</c:v>
                </c:pt>
                <c:pt idx="63" formatCode="General">
                  <c:v>124</c:v>
                </c:pt>
                <c:pt idx="64" formatCode="General">
                  <c:v>142</c:v>
                </c:pt>
                <c:pt idx="65" formatCode="General">
                  <c:v>240</c:v>
                </c:pt>
                <c:pt idx="66" formatCode="General">
                  <c:v>165</c:v>
                </c:pt>
                <c:pt idx="67" formatCode="General">
                  <c:v>131</c:v>
                </c:pt>
                <c:pt idx="68" formatCode="General">
                  <c:v>143</c:v>
                </c:pt>
                <c:pt idx="69" formatCode="General">
                  <c:v>110</c:v>
                </c:pt>
                <c:pt idx="70" formatCode="General">
                  <c:v>108</c:v>
                </c:pt>
                <c:pt idx="71" formatCode="General">
                  <c:v>161</c:v>
                </c:pt>
                <c:pt idx="72" formatCode="General">
                  <c:v>132</c:v>
                </c:pt>
                <c:pt idx="73" formatCode="General">
                  <c:v>184</c:v>
                </c:pt>
                <c:pt idx="74" formatCode="General">
                  <c:v>126</c:v>
                </c:pt>
                <c:pt idx="75" formatCode="General">
                  <c:v>170</c:v>
                </c:pt>
                <c:pt idx="76" formatCode="General">
                  <c:v>120</c:v>
                </c:pt>
                <c:pt idx="77" formatCode="General">
                  <c:v>124</c:v>
                </c:pt>
                <c:pt idx="78" formatCode="General">
                  <c:v>238</c:v>
                </c:pt>
                <c:pt idx="79" formatCode="General">
                  <c:v>258</c:v>
                </c:pt>
                <c:pt idx="80" formatCode="General">
                  <c:v>134</c:v>
                </c:pt>
                <c:pt idx="81" formatCode="General">
                  <c:v>310</c:v>
                </c:pt>
                <c:pt idx="82" formatCode="General">
                  <c:v>302</c:v>
                </c:pt>
                <c:pt idx="83" formatCode="General">
                  <c:v>198</c:v>
                </c:pt>
                <c:pt idx="84" formatCode="General">
                  <c:v>332</c:v>
                </c:pt>
                <c:pt idx="85" formatCode="General">
                  <c:v>335</c:v>
                </c:pt>
                <c:pt idx="86" formatCode="General">
                  <c:v>439</c:v>
                </c:pt>
                <c:pt idx="87" formatCode="General">
                  <c:v>434</c:v>
                </c:pt>
                <c:pt idx="88" formatCode="General">
                  <c:v>497</c:v>
                </c:pt>
                <c:pt idx="89" formatCode="General">
                  <c:v>501</c:v>
                </c:pt>
                <c:pt idx="90" formatCode="General">
                  <c:v>316</c:v>
                </c:pt>
                <c:pt idx="91" formatCode="General">
                  <c:v>474</c:v>
                </c:pt>
                <c:pt idx="92" formatCode="General">
                  <c:v>584</c:v>
                </c:pt>
                <c:pt idx="93" formatCode="General">
                  <c:v>490</c:v>
                </c:pt>
                <c:pt idx="94" formatCode="General">
                  <c:v>468</c:v>
                </c:pt>
                <c:pt idx="95" formatCode="General">
                  <c:v>562</c:v>
                </c:pt>
                <c:pt idx="96" formatCode="General">
                  <c:v>274</c:v>
                </c:pt>
                <c:pt idx="97" formatCode="General">
                  <c:v>578</c:v>
                </c:pt>
                <c:pt idx="98" formatCode="General">
                  <c:v>264</c:v>
                </c:pt>
                <c:pt idx="99" formatCode="General">
                  <c:v>560</c:v>
                </c:pt>
                <c:pt idx="100" formatCode="General">
                  <c:v>458</c:v>
                </c:pt>
                <c:pt idx="101" formatCode="General">
                  <c:v>509</c:v>
                </c:pt>
                <c:pt idx="102" formatCode="General">
                  <c:v>558</c:v>
                </c:pt>
                <c:pt idx="105" formatCode="General">
                  <c:v>561</c:v>
                </c:pt>
                <c:pt idx="106" formatCode="General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A-FD4B-93C3-5F25B8FA4426}"/>
            </c:ext>
          </c:extLst>
        </c:ser>
        <c:ser>
          <c:idx val="2"/>
          <c:order val="2"/>
          <c:tx>
            <c:strRef>
              <c:f>Sheet1!$BD$1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Sheet1!$AZ$2:$BA$109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Sheet1!$BD$2:$BD$109</c:f>
              <c:numCache>
                <c:formatCode>0</c:formatCode>
                <c:ptCount val="108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  <c:pt idx="59" formatCode="General">
                  <c:v>116</c:v>
                </c:pt>
                <c:pt idx="60" formatCode="General">
                  <c:v>212</c:v>
                </c:pt>
                <c:pt idx="61" formatCode="General">
                  <c:v>217</c:v>
                </c:pt>
                <c:pt idx="62" formatCode="General">
                  <c:v>170</c:v>
                </c:pt>
                <c:pt idx="63" formatCode="General">
                  <c:v>117</c:v>
                </c:pt>
                <c:pt idx="64" formatCode="General">
                  <c:v>265</c:v>
                </c:pt>
                <c:pt idx="65" formatCode="General">
                  <c:v>227</c:v>
                </c:pt>
                <c:pt idx="66" formatCode="General">
                  <c:v>235</c:v>
                </c:pt>
                <c:pt idx="67" formatCode="General">
                  <c:v>170</c:v>
                </c:pt>
                <c:pt idx="68" formatCode="General">
                  <c:v>141</c:v>
                </c:pt>
                <c:pt idx="69" formatCode="General">
                  <c:v>265</c:v>
                </c:pt>
                <c:pt idx="70" formatCode="General">
                  <c:v>346</c:v>
                </c:pt>
                <c:pt idx="71" formatCode="General">
                  <c:v>157</c:v>
                </c:pt>
                <c:pt idx="72" formatCode="General">
                  <c:v>602</c:v>
                </c:pt>
                <c:pt idx="73" formatCode="General">
                  <c:v>315</c:v>
                </c:pt>
                <c:pt idx="74" formatCode="General">
                  <c:v>287</c:v>
                </c:pt>
                <c:pt idx="75" formatCode="General">
                  <c:v>158</c:v>
                </c:pt>
                <c:pt idx="76" formatCode="General">
                  <c:v>262</c:v>
                </c:pt>
                <c:pt idx="77" formatCode="General">
                  <c:v>221</c:v>
                </c:pt>
                <c:pt idx="78" formatCode="General">
                  <c:v>551</c:v>
                </c:pt>
                <c:pt idx="79" formatCode="General">
                  <c:v>300</c:v>
                </c:pt>
                <c:pt idx="80" formatCode="General">
                  <c:v>311</c:v>
                </c:pt>
                <c:pt idx="81" formatCode="General">
                  <c:v>507</c:v>
                </c:pt>
                <c:pt idx="82" formatCode="General">
                  <c:v>420</c:v>
                </c:pt>
                <c:pt idx="83" formatCode="General">
                  <c:v>521</c:v>
                </c:pt>
                <c:pt idx="84" formatCode="General">
                  <c:v>477</c:v>
                </c:pt>
                <c:pt idx="85" formatCode="General">
                  <c:v>278</c:v>
                </c:pt>
                <c:pt idx="86" formatCode="General">
                  <c:v>634</c:v>
                </c:pt>
                <c:pt idx="87" formatCode="General">
                  <c:v>351</c:v>
                </c:pt>
                <c:pt idx="88" formatCode="General">
                  <c:v>639</c:v>
                </c:pt>
                <c:pt idx="89" formatCode="General">
                  <c:v>835</c:v>
                </c:pt>
                <c:pt idx="90" formatCode="General">
                  <c:v>973</c:v>
                </c:pt>
                <c:pt idx="91" formatCode="General">
                  <c:v>881</c:v>
                </c:pt>
                <c:pt idx="92" formatCode="General">
                  <c:v>716</c:v>
                </c:pt>
                <c:pt idx="93" formatCode="General">
                  <c:v>918</c:v>
                </c:pt>
                <c:pt idx="94" formatCode="General">
                  <c:v>337</c:v>
                </c:pt>
                <c:pt idx="96" formatCode="General">
                  <c:v>974</c:v>
                </c:pt>
                <c:pt idx="97" formatCode="General">
                  <c:v>794</c:v>
                </c:pt>
                <c:pt idx="98" formatCode="General">
                  <c:v>763</c:v>
                </c:pt>
                <c:pt idx="99" formatCode="General">
                  <c:v>938</c:v>
                </c:pt>
                <c:pt idx="100" formatCode="General">
                  <c:v>501</c:v>
                </c:pt>
                <c:pt idx="101" formatCode="General">
                  <c:v>513</c:v>
                </c:pt>
                <c:pt idx="102" formatCode="General">
                  <c:v>410</c:v>
                </c:pt>
                <c:pt idx="105" formatCode="General">
                  <c:v>642</c:v>
                </c:pt>
                <c:pt idx="106" formatCode="General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A-FD4B-93C3-5F25B8FA4426}"/>
            </c:ext>
          </c:extLst>
        </c:ser>
        <c:ser>
          <c:idx val="3"/>
          <c:order val="3"/>
          <c:tx>
            <c:strRef>
              <c:f>Sheet1!$BE$1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Sheet1!$AZ$2:$BA$109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Sheet1!$BE$2:$BE$109</c:f>
              <c:numCache>
                <c:formatCode>0</c:formatCode>
                <c:ptCount val="108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  <c:pt idx="59" formatCode="General">
                  <c:v>34</c:v>
                </c:pt>
                <c:pt idx="60" formatCode="General">
                  <c:v>44</c:v>
                </c:pt>
                <c:pt idx="61" formatCode="General">
                  <c:v>12</c:v>
                </c:pt>
                <c:pt idx="62" formatCode="General">
                  <c:v>22</c:v>
                </c:pt>
                <c:pt idx="63" formatCode="General">
                  <c:v>17</c:v>
                </c:pt>
                <c:pt idx="64" formatCode="General">
                  <c:v>35</c:v>
                </c:pt>
                <c:pt idx="65" formatCode="General">
                  <c:v>31</c:v>
                </c:pt>
                <c:pt idx="66" formatCode="General">
                  <c:v>32</c:v>
                </c:pt>
                <c:pt idx="67" formatCode="General">
                  <c:v>13</c:v>
                </c:pt>
                <c:pt idx="68" formatCode="General">
                  <c:v>24</c:v>
                </c:pt>
                <c:pt idx="69" formatCode="General">
                  <c:v>35</c:v>
                </c:pt>
                <c:pt idx="70" formatCode="General">
                  <c:v>26</c:v>
                </c:pt>
                <c:pt idx="71" formatCode="General">
                  <c:v>17</c:v>
                </c:pt>
                <c:pt idx="72" formatCode="General">
                  <c:v>50</c:v>
                </c:pt>
                <c:pt idx="73" formatCode="General">
                  <c:v>42</c:v>
                </c:pt>
                <c:pt idx="74" formatCode="General">
                  <c:v>37</c:v>
                </c:pt>
                <c:pt idx="75" formatCode="General">
                  <c:v>26</c:v>
                </c:pt>
                <c:pt idx="76" formatCode="General">
                  <c:v>24</c:v>
                </c:pt>
                <c:pt idx="77" formatCode="General">
                  <c:v>36</c:v>
                </c:pt>
                <c:pt idx="78" formatCode="General">
                  <c:v>74</c:v>
                </c:pt>
                <c:pt idx="79" formatCode="General">
                  <c:v>38</c:v>
                </c:pt>
                <c:pt idx="80" formatCode="General">
                  <c:v>59</c:v>
                </c:pt>
                <c:pt idx="81" formatCode="General">
                  <c:v>79</c:v>
                </c:pt>
                <c:pt idx="82" formatCode="General">
                  <c:v>66</c:v>
                </c:pt>
                <c:pt idx="83" formatCode="General">
                  <c:v>120</c:v>
                </c:pt>
                <c:pt idx="84" formatCode="General">
                  <c:v>112</c:v>
                </c:pt>
                <c:pt idx="85" formatCode="General">
                  <c:v>59</c:v>
                </c:pt>
                <c:pt idx="86" formatCode="General">
                  <c:v>97</c:v>
                </c:pt>
                <c:pt idx="87" formatCode="General">
                  <c:v>52</c:v>
                </c:pt>
                <c:pt idx="88" formatCode="General">
                  <c:v>111</c:v>
                </c:pt>
                <c:pt idx="89" formatCode="General">
                  <c:v>100</c:v>
                </c:pt>
                <c:pt idx="90" formatCode="General">
                  <c:v>115</c:v>
                </c:pt>
                <c:pt idx="91" formatCode="General">
                  <c:v>201</c:v>
                </c:pt>
                <c:pt idx="92" formatCode="General">
                  <c:v>175</c:v>
                </c:pt>
                <c:pt idx="93" formatCode="General">
                  <c:v>98</c:v>
                </c:pt>
                <c:pt idx="94" formatCode="General">
                  <c:v>225</c:v>
                </c:pt>
                <c:pt idx="95" formatCode="General">
                  <c:v>192</c:v>
                </c:pt>
                <c:pt idx="96" formatCode="General">
                  <c:v>132</c:v>
                </c:pt>
                <c:pt idx="97" formatCode="General">
                  <c:v>69</c:v>
                </c:pt>
                <c:pt idx="98" formatCode="General">
                  <c:v>72</c:v>
                </c:pt>
                <c:pt idx="99" formatCode="General">
                  <c:v>128</c:v>
                </c:pt>
                <c:pt idx="100" formatCode="General">
                  <c:v>181</c:v>
                </c:pt>
                <c:pt idx="101" formatCode="General">
                  <c:v>140</c:v>
                </c:pt>
                <c:pt idx="102" formatCode="General">
                  <c:v>293</c:v>
                </c:pt>
                <c:pt idx="105" formatCode="General">
                  <c:v>214</c:v>
                </c:pt>
                <c:pt idx="106" formatCode="General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FD4B-93C3-5F25B8FA4426}"/>
            </c:ext>
          </c:extLst>
        </c:ser>
        <c:ser>
          <c:idx val="4"/>
          <c:order val="4"/>
          <c:tx>
            <c:strRef>
              <c:f>Sheet1!$BF$1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Sheet1!$AZ$2:$BA$109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Sheet1!$BF$2:$BF$109</c:f>
              <c:numCache>
                <c:formatCode>0</c:formatCode>
                <c:ptCount val="108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  <c:pt idx="59" formatCode="General">
                  <c:v>178</c:v>
                </c:pt>
                <c:pt idx="60" formatCode="General">
                  <c:v>178</c:v>
                </c:pt>
                <c:pt idx="61" formatCode="General">
                  <c:v>108</c:v>
                </c:pt>
                <c:pt idx="62" formatCode="General">
                  <c:v>150</c:v>
                </c:pt>
                <c:pt idx="63" formatCode="General">
                  <c:v>149</c:v>
                </c:pt>
                <c:pt idx="64" formatCode="General">
                  <c:v>253</c:v>
                </c:pt>
                <c:pt idx="65" formatCode="General">
                  <c:v>199</c:v>
                </c:pt>
                <c:pt idx="66" formatCode="General">
                  <c:v>185</c:v>
                </c:pt>
                <c:pt idx="67" formatCode="General">
                  <c:v>67</c:v>
                </c:pt>
                <c:pt idx="68" formatCode="General">
                  <c:v>143</c:v>
                </c:pt>
                <c:pt idx="69" formatCode="General">
                  <c:v>205</c:v>
                </c:pt>
                <c:pt idx="70" formatCode="General">
                  <c:v>231</c:v>
                </c:pt>
                <c:pt idx="71" formatCode="General">
                  <c:v>82</c:v>
                </c:pt>
                <c:pt idx="72" formatCode="General">
                  <c:v>136</c:v>
                </c:pt>
                <c:pt idx="73" formatCode="General">
                  <c:v>141</c:v>
                </c:pt>
                <c:pt idx="74" formatCode="General">
                  <c:v>163</c:v>
                </c:pt>
                <c:pt idx="75" formatCode="General">
                  <c:v>200</c:v>
                </c:pt>
                <c:pt idx="76" formatCode="General">
                  <c:v>219</c:v>
                </c:pt>
                <c:pt idx="77" formatCode="General">
                  <c:v>115</c:v>
                </c:pt>
                <c:pt idx="78" formatCode="General">
                  <c:v>319</c:v>
                </c:pt>
                <c:pt idx="79" formatCode="General">
                  <c:v>375</c:v>
                </c:pt>
                <c:pt idx="80" formatCode="General">
                  <c:v>312</c:v>
                </c:pt>
                <c:pt idx="81" formatCode="General">
                  <c:v>279</c:v>
                </c:pt>
                <c:pt idx="82" formatCode="General">
                  <c:v>148</c:v>
                </c:pt>
                <c:pt idx="83" formatCode="General">
                  <c:v>360</c:v>
                </c:pt>
                <c:pt idx="84" formatCode="General">
                  <c:v>733</c:v>
                </c:pt>
                <c:pt idx="85" formatCode="General">
                  <c:v>417</c:v>
                </c:pt>
                <c:pt idx="86" formatCode="General">
                  <c:v>438</c:v>
                </c:pt>
                <c:pt idx="87" formatCode="General">
                  <c:v>292</c:v>
                </c:pt>
                <c:pt idx="88" formatCode="General">
                  <c:v>262</c:v>
                </c:pt>
                <c:pt idx="89" formatCode="General">
                  <c:v>469</c:v>
                </c:pt>
                <c:pt idx="90" formatCode="General">
                  <c:v>672</c:v>
                </c:pt>
                <c:pt idx="91" formatCode="General">
                  <c:v>1308</c:v>
                </c:pt>
                <c:pt idx="92" formatCode="General">
                  <c:v>1394</c:v>
                </c:pt>
                <c:pt idx="93" formatCode="General">
                  <c:v>1763</c:v>
                </c:pt>
                <c:pt idx="94" formatCode="General">
                  <c:v>428</c:v>
                </c:pt>
                <c:pt idx="95" formatCode="General">
                  <c:v>183</c:v>
                </c:pt>
                <c:pt idx="96" formatCode="General">
                  <c:v>737</c:v>
                </c:pt>
                <c:pt idx="97" formatCode="General">
                  <c:v>1574</c:v>
                </c:pt>
                <c:pt idx="98" formatCode="General">
                  <c:v>347</c:v>
                </c:pt>
                <c:pt idx="99" formatCode="General">
                  <c:v>872</c:v>
                </c:pt>
                <c:pt idx="100" formatCode="General">
                  <c:v>732</c:v>
                </c:pt>
                <c:pt idx="101" formatCode="General">
                  <c:v>738</c:v>
                </c:pt>
                <c:pt idx="102" formatCode="General">
                  <c:v>969</c:v>
                </c:pt>
                <c:pt idx="105" formatCode="General">
                  <c:v>803</c:v>
                </c:pt>
                <c:pt idx="106" formatCode="General">
                  <c:v>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A-FD4B-93C3-5F25B8FA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305503"/>
        <c:axId val="1153307135"/>
      </c:lineChart>
      <c:dateAx>
        <c:axId val="11533055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7135"/>
        <c:crosses val="autoZero"/>
        <c:auto val="1"/>
        <c:lblOffset val="100"/>
        <c:baseTimeUnit val="days"/>
      </c:dateAx>
      <c:valAx>
        <c:axId val="11533071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BERGEN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Sheet1!$N$2:$N$108</c:f>
              <c:numCache>
                <c:formatCode>0</c:formatCode>
                <c:ptCount val="107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  <c:pt idx="61" formatCode="General">
                  <c:v>30</c:v>
                </c:pt>
                <c:pt idx="62" formatCode="General">
                  <c:v>31</c:v>
                </c:pt>
                <c:pt idx="63" formatCode="General">
                  <c:v>43</c:v>
                </c:pt>
                <c:pt idx="64" formatCode="General">
                  <c:v>32</c:v>
                </c:pt>
                <c:pt idx="65" formatCode="General">
                  <c:v>55</c:v>
                </c:pt>
                <c:pt idx="66" formatCode="General">
                  <c:v>29</c:v>
                </c:pt>
                <c:pt idx="67" formatCode="General">
                  <c:v>20</c:v>
                </c:pt>
                <c:pt idx="68" formatCode="General">
                  <c:v>26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52</c:v>
                </c:pt>
                <c:pt idx="72" formatCode="General">
                  <c:v>24</c:v>
                </c:pt>
                <c:pt idx="73" formatCode="General">
                  <c:v>62</c:v>
                </c:pt>
                <c:pt idx="74" formatCode="General">
                  <c:v>13</c:v>
                </c:pt>
                <c:pt idx="75" formatCode="General">
                  <c:v>30</c:v>
                </c:pt>
                <c:pt idx="76" formatCode="General">
                  <c:v>53</c:v>
                </c:pt>
                <c:pt idx="77" formatCode="General">
                  <c:v>27</c:v>
                </c:pt>
                <c:pt idx="78" formatCode="General">
                  <c:v>21</c:v>
                </c:pt>
                <c:pt idx="79" formatCode="General">
                  <c:v>18</c:v>
                </c:pt>
                <c:pt idx="80" formatCode="General">
                  <c:v>29</c:v>
                </c:pt>
                <c:pt idx="81" formatCode="General">
                  <c:v>23</c:v>
                </c:pt>
                <c:pt idx="82" formatCode="General">
                  <c:v>18</c:v>
                </c:pt>
                <c:pt idx="83" formatCode="General">
                  <c:v>32</c:v>
                </c:pt>
                <c:pt idx="84" formatCode="General">
                  <c:v>28</c:v>
                </c:pt>
                <c:pt idx="85" formatCode="General">
                  <c:v>70</c:v>
                </c:pt>
                <c:pt idx="86" formatCode="General">
                  <c:v>97</c:v>
                </c:pt>
                <c:pt idx="87" formatCode="General">
                  <c:v>11</c:v>
                </c:pt>
                <c:pt idx="88" formatCode="General">
                  <c:v>79</c:v>
                </c:pt>
                <c:pt idx="89" formatCode="General">
                  <c:v>21</c:v>
                </c:pt>
                <c:pt idx="90" formatCode="General">
                  <c:v>48</c:v>
                </c:pt>
                <c:pt idx="91" formatCode="General">
                  <c:v>22</c:v>
                </c:pt>
                <c:pt idx="92" formatCode="General">
                  <c:v>29</c:v>
                </c:pt>
                <c:pt idx="93" formatCode="General">
                  <c:v>58</c:v>
                </c:pt>
                <c:pt idx="94" formatCode="General">
                  <c:v>30</c:v>
                </c:pt>
                <c:pt idx="95" formatCode="General">
                  <c:v>63</c:v>
                </c:pt>
                <c:pt idx="96" formatCode="General">
                  <c:v>30</c:v>
                </c:pt>
                <c:pt idx="97" formatCode="General">
                  <c:v>21</c:v>
                </c:pt>
                <c:pt idx="98" formatCode="General">
                  <c:v>56</c:v>
                </c:pt>
                <c:pt idx="99" formatCode="General">
                  <c:v>39</c:v>
                </c:pt>
                <c:pt idx="100" formatCode="General">
                  <c:v>56</c:v>
                </c:pt>
                <c:pt idx="101" formatCode="General">
                  <c:v>20</c:v>
                </c:pt>
                <c:pt idx="102" formatCode="General">
                  <c:v>24</c:v>
                </c:pt>
                <c:pt idx="103" formatCode="General">
                  <c:v>20</c:v>
                </c:pt>
                <c:pt idx="106" formatCode="General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Sheet1!$O$2:$O$108</c:f>
              <c:numCache>
                <c:formatCode>0</c:formatCode>
                <c:ptCount val="107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  <c:pt idx="60" formatCode="General">
                  <c:v>76</c:v>
                </c:pt>
                <c:pt idx="61" formatCode="General">
                  <c:v>9</c:v>
                </c:pt>
                <c:pt idx="62" formatCode="General">
                  <c:v>27</c:v>
                </c:pt>
                <c:pt idx="63" formatCode="General">
                  <c:v>5</c:v>
                </c:pt>
                <c:pt idx="64" formatCode="General">
                  <c:v>5</c:v>
                </c:pt>
                <c:pt idx="65" formatCode="General">
                  <c:v>53</c:v>
                </c:pt>
                <c:pt idx="66" formatCode="General">
                  <c:v>30</c:v>
                </c:pt>
                <c:pt idx="67" formatCode="General">
                  <c:v>17</c:v>
                </c:pt>
                <c:pt idx="68" formatCode="General">
                  <c:v>19</c:v>
                </c:pt>
                <c:pt idx="69" formatCode="General">
                  <c:v>23</c:v>
                </c:pt>
                <c:pt idx="70" formatCode="General">
                  <c:v>40</c:v>
                </c:pt>
                <c:pt idx="71" formatCode="General">
                  <c:v>28</c:v>
                </c:pt>
                <c:pt idx="72" formatCode="General">
                  <c:v>18</c:v>
                </c:pt>
                <c:pt idx="73" formatCode="General">
                  <c:v>24</c:v>
                </c:pt>
                <c:pt idx="74" formatCode="General">
                  <c:v>29</c:v>
                </c:pt>
                <c:pt idx="75" formatCode="General">
                  <c:v>19</c:v>
                </c:pt>
                <c:pt idx="77" formatCode="General">
                  <c:v>11</c:v>
                </c:pt>
                <c:pt idx="79" formatCode="General">
                  <c:v>8</c:v>
                </c:pt>
                <c:pt idx="80" formatCode="General">
                  <c:v>14</c:v>
                </c:pt>
                <c:pt idx="82" formatCode="General">
                  <c:v>11</c:v>
                </c:pt>
                <c:pt idx="83" formatCode="General">
                  <c:v>18</c:v>
                </c:pt>
                <c:pt idx="85" formatCode="General">
                  <c:v>4</c:v>
                </c:pt>
                <c:pt idx="86" formatCode="General">
                  <c:v>13</c:v>
                </c:pt>
                <c:pt idx="87" formatCode="General">
                  <c:v>26</c:v>
                </c:pt>
                <c:pt idx="88" formatCode="General">
                  <c:v>20</c:v>
                </c:pt>
                <c:pt idx="89" formatCode="General">
                  <c:v>4</c:v>
                </c:pt>
                <c:pt idx="90" formatCode="General">
                  <c:v>3</c:v>
                </c:pt>
                <c:pt idx="91" formatCode="General">
                  <c:v>1</c:v>
                </c:pt>
                <c:pt idx="92" formatCode="General">
                  <c:v>32</c:v>
                </c:pt>
                <c:pt idx="93" formatCode="General">
                  <c:v>39</c:v>
                </c:pt>
                <c:pt idx="94" formatCode="General">
                  <c:v>32</c:v>
                </c:pt>
                <c:pt idx="95" formatCode="General">
                  <c:v>31</c:v>
                </c:pt>
                <c:pt idx="96" formatCode="General">
                  <c:v>14</c:v>
                </c:pt>
                <c:pt idx="99" formatCode="General">
                  <c:v>13</c:v>
                </c:pt>
                <c:pt idx="100" formatCode="General">
                  <c:v>19</c:v>
                </c:pt>
                <c:pt idx="101" formatCode="General">
                  <c:v>33</c:v>
                </c:pt>
                <c:pt idx="102" formatCode="General">
                  <c:v>32</c:v>
                </c:pt>
                <c:pt idx="103" formatCode="General">
                  <c:v>14</c:v>
                </c:pt>
                <c:pt idx="106" formatCode="General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Sheet1!$P$2:$P$108</c:f>
              <c:numCache>
                <c:formatCode>0</c:formatCode>
                <c:ptCount val="107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  <c:pt idx="60" formatCode="General">
                  <c:v>35</c:v>
                </c:pt>
                <c:pt idx="61" formatCode="General">
                  <c:v>66</c:v>
                </c:pt>
                <c:pt idx="62" formatCode="General">
                  <c:v>57</c:v>
                </c:pt>
                <c:pt idx="63" formatCode="General">
                  <c:v>59</c:v>
                </c:pt>
                <c:pt idx="64" formatCode="General">
                  <c:v>101</c:v>
                </c:pt>
                <c:pt idx="65" formatCode="General">
                  <c:v>107</c:v>
                </c:pt>
                <c:pt idx="66" formatCode="General">
                  <c:v>47</c:v>
                </c:pt>
                <c:pt idx="67" formatCode="General">
                  <c:v>11</c:v>
                </c:pt>
                <c:pt idx="68" formatCode="General">
                  <c:v>40</c:v>
                </c:pt>
                <c:pt idx="69" formatCode="General">
                  <c:v>34</c:v>
                </c:pt>
                <c:pt idx="70" formatCode="General">
                  <c:v>55</c:v>
                </c:pt>
                <c:pt idx="71" formatCode="General">
                  <c:v>28</c:v>
                </c:pt>
                <c:pt idx="72" formatCode="General">
                  <c:v>61</c:v>
                </c:pt>
                <c:pt idx="73" formatCode="General">
                  <c:v>41</c:v>
                </c:pt>
                <c:pt idx="74" formatCode="General">
                  <c:v>28</c:v>
                </c:pt>
                <c:pt idx="75" formatCode="General">
                  <c:v>11</c:v>
                </c:pt>
                <c:pt idx="76" formatCode="General">
                  <c:v>13</c:v>
                </c:pt>
                <c:pt idx="77" formatCode="General">
                  <c:v>33</c:v>
                </c:pt>
                <c:pt idx="78" formatCode="General">
                  <c:v>78</c:v>
                </c:pt>
                <c:pt idx="79" formatCode="General">
                  <c:v>34</c:v>
                </c:pt>
                <c:pt idx="81" formatCode="General">
                  <c:v>36</c:v>
                </c:pt>
                <c:pt idx="82" formatCode="General">
                  <c:v>27</c:v>
                </c:pt>
                <c:pt idx="83" formatCode="General">
                  <c:v>14</c:v>
                </c:pt>
                <c:pt idx="84" formatCode="General">
                  <c:v>25</c:v>
                </c:pt>
                <c:pt idx="85" formatCode="General">
                  <c:v>20</c:v>
                </c:pt>
                <c:pt idx="86" formatCode="General">
                  <c:v>29</c:v>
                </c:pt>
                <c:pt idx="87" formatCode="General">
                  <c:v>30</c:v>
                </c:pt>
                <c:pt idx="88" formatCode="General">
                  <c:v>20</c:v>
                </c:pt>
                <c:pt idx="89" formatCode="General">
                  <c:v>15</c:v>
                </c:pt>
                <c:pt idx="90" formatCode="General">
                  <c:v>27</c:v>
                </c:pt>
                <c:pt idx="91" formatCode="General">
                  <c:v>13</c:v>
                </c:pt>
                <c:pt idx="92" formatCode="General">
                  <c:v>33</c:v>
                </c:pt>
                <c:pt idx="93" formatCode="General">
                  <c:v>38</c:v>
                </c:pt>
                <c:pt idx="94" formatCode="General">
                  <c:v>17</c:v>
                </c:pt>
                <c:pt idx="95" formatCode="General">
                  <c:v>28</c:v>
                </c:pt>
                <c:pt idx="96" formatCode="General">
                  <c:v>8</c:v>
                </c:pt>
                <c:pt idx="97" formatCode="General">
                  <c:v>23</c:v>
                </c:pt>
                <c:pt idx="98" formatCode="General">
                  <c:v>2</c:v>
                </c:pt>
                <c:pt idx="99" formatCode="General">
                  <c:v>8</c:v>
                </c:pt>
                <c:pt idx="100" formatCode="General">
                  <c:v>26</c:v>
                </c:pt>
                <c:pt idx="101" formatCode="General">
                  <c:v>34</c:v>
                </c:pt>
                <c:pt idx="102" formatCode="General">
                  <c:v>20</c:v>
                </c:pt>
                <c:pt idx="103" formatCode="General">
                  <c:v>31</c:v>
                </c:pt>
                <c:pt idx="106" formatCode="General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Sheet1!$Q$2:$Q$108</c:f>
              <c:numCache>
                <c:formatCode>0</c:formatCode>
                <c:ptCount val="107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  <c:pt idx="61" formatCode="General">
                  <c:v>37</c:v>
                </c:pt>
                <c:pt idx="62" formatCode="General">
                  <c:v>10</c:v>
                </c:pt>
                <c:pt idx="63" formatCode="General">
                  <c:v>43</c:v>
                </c:pt>
                <c:pt idx="64" formatCode="General">
                  <c:v>42</c:v>
                </c:pt>
                <c:pt idx="65" formatCode="General">
                  <c:v>85</c:v>
                </c:pt>
                <c:pt idx="66" formatCode="General">
                  <c:v>78</c:v>
                </c:pt>
                <c:pt idx="67" formatCode="General">
                  <c:v>70</c:v>
                </c:pt>
                <c:pt idx="68" formatCode="General">
                  <c:v>55</c:v>
                </c:pt>
                <c:pt idx="69" formatCode="General">
                  <c:v>61</c:v>
                </c:pt>
                <c:pt idx="70" formatCode="General">
                  <c:v>15</c:v>
                </c:pt>
                <c:pt idx="71" formatCode="General">
                  <c:v>20</c:v>
                </c:pt>
                <c:pt idx="72" formatCode="General">
                  <c:v>14</c:v>
                </c:pt>
                <c:pt idx="76" formatCode="General">
                  <c:v>12</c:v>
                </c:pt>
                <c:pt idx="80" formatCode="General">
                  <c:v>7</c:v>
                </c:pt>
                <c:pt idx="81" formatCode="General">
                  <c:v>24</c:v>
                </c:pt>
                <c:pt idx="82" formatCode="General">
                  <c:v>18</c:v>
                </c:pt>
                <c:pt idx="83" formatCode="General">
                  <c:v>1</c:v>
                </c:pt>
                <c:pt idx="85" formatCode="General">
                  <c:v>4</c:v>
                </c:pt>
                <c:pt idx="86" formatCode="General">
                  <c:v>22</c:v>
                </c:pt>
                <c:pt idx="88" formatCode="General">
                  <c:v>15</c:v>
                </c:pt>
                <c:pt idx="89" formatCode="General">
                  <c:v>9</c:v>
                </c:pt>
                <c:pt idx="90" formatCode="General">
                  <c:v>9</c:v>
                </c:pt>
                <c:pt idx="92" formatCode="General">
                  <c:v>10</c:v>
                </c:pt>
                <c:pt idx="93" formatCode="General">
                  <c:v>22</c:v>
                </c:pt>
                <c:pt idx="94" formatCode="General">
                  <c:v>25</c:v>
                </c:pt>
                <c:pt idx="95" formatCode="General">
                  <c:v>14</c:v>
                </c:pt>
                <c:pt idx="97" formatCode="General">
                  <c:v>18</c:v>
                </c:pt>
                <c:pt idx="99" formatCode="General">
                  <c:v>19</c:v>
                </c:pt>
                <c:pt idx="101" formatCode="General">
                  <c:v>11</c:v>
                </c:pt>
                <c:pt idx="102" formatCode="General">
                  <c:v>30</c:v>
                </c:pt>
                <c:pt idx="103" formatCode="General">
                  <c:v>18</c:v>
                </c:pt>
                <c:pt idx="106" formatCode="General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PASSAIC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Sheet1!$R$2:$R$108</c:f>
              <c:numCache>
                <c:formatCode>0</c:formatCode>
                <c:ptCount val="107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  <c:pt idx="60" formatCode="General">
                  <c:v>71</c:v>
                </c:pt>
                <c:pt idx="61" formatCode="General">
                  <c:v>30</c:v>
                </c:pt>
                <c:pt idx="62" formatCode="General">
                  <c:v>34</c:v>
                </c:pt>
                <c:pt idx="63" formatCode="General">
                  <c:v>43</c:v>
                </c:pt>
                <c:pt idx="64" formatCode="General">
                  <c:v>34</c:v>
                </c:pt>
                <c:pt idx="65" formatCode="General">
                  <c:v>76</c:v>
                </c:pt>
                <c:pt idx="66" formatCode="General">
                  <c:v>49</c:v>
                </c:pt>
                <c:pt idx="67" formatCode="General">
                  <c:v>13</c:v>
                </c:pt>
                <c:pt idx="68" formatCode="General">
                  <c:v>12</c:v>
                </c:pt>
                <c:pt idx="69" formatCode="General">
                  <c:v>31</c:v>
                </c:pt>
                <c:pt idx="70" formatCode="General">
                  <c:v>32</c:v>
                </c:pt>
                <c:pt idx="71" formatCode="General">
                  <c:v>31</c:v>
                </c:pt>
                <c:pt idx="72" formatCode="General">
                  <c:v>26</c:v>
                </c:pt>
                <c:pt idx="73" formatCode="General">
                  <c:v>31</c:v>
                </c:pt>
                <c:pt idx="74" formatCode="General">
                  <c:v>15</c:v>
                </c:pt>
                <c:pt idx="75" formatCode="General">
                  <c:v>22</c:v>
                </c:pt>
                <c:pt idx="76" formatCode="General">
                  <c:v>15</c:v>
                </c:pt>
                <c:pt idx="77" formatCode="General">
                  <c:v>19</c:v>
                </c:pt>
                <c:pt idx="78" formatCode="General">
                  <c:v>23</c:v>
                </c:pt>
                <c:pt idx="79" formatCode="General">
                  <c:v>19</c:v>
                </c:pt>
                <c:pt idx="80" formatCode="General">
                  <c:v>10</c:v>
                </c:pt>
                <c:pt idx="81" formatCode="General">
                  <c:v>34</c:v>
                </c:pt>
                <c:pt idx="82" formatCode="General">
                  <c:v>3</c:v>
                </c:pt>
                <c:pt idx="83" formatCode="General">
                  <c:v>22</c:v>
                </c:pt>
                <c:pt idx="85" formatCode="General">
                  <c:v>31</c:v>
                </c:pt>
                <c:pt idx="86" formatCode="General">
                  <c:v>24</c:v>
                </c:pt>
                <c:pt idx="87" formatCode="General">
                  <c:v>25</c:v>
                </c:pt>
                <c:pt idx="89" formatCode="General">
                  <c:v>9</c:v>
                </c:pt>
                <c:pt idx="90" formatCode="General">
                  <c:v>3</c:v>
                </c:pt>
                <c:pt idx="91" formatCode="General">
                  <c:v>15</c:v>
                </c:pt>
                <c:pt idx="92" formatCode="General">
                  <c:v>26</c:v>
                </c:pt>
                <c:pt idx="93" formatCode="General">
                  <c:v>7</c:v>
                </c:pt>
                <c:pt idx="94" formatCode="General">
                  <c:v>14</c:v>
                </c:pt>
                <c:pt idx="95" formatCode="General">
                  <c:v>13</c:v>
                </c:pt>
                <c:pt idx="96" formatCode="General">
                  <c:v>9</c:v>
                </c:pt>
                <c:pt idx="97" formatCode="General">
                  <c:v>11</c:v>
                </c:pt>
                <c:pt idx="98" formatCode="General">
                  <c:v>4</c:v>
                </c:pt>
                <c:pt idx="99" formatCode="General">
                  <c:v>22</c:v>
                </c:pt>
                <c:pt idx="100" formatCode="General">
                  <c:v>30</c:v>
                </c:pt>
                <c:pt idx="101" formatCode="General">
                  <c:v>20</c:v>
                </c:pt>
                <c:pt idx="102" formatCode="General">
                  <c:v>14</c:v>
                </c:pt>
                <c:pt idx="103" formatCode="General">
                  <c:v>16</c:v>
                </c:pt>
                <c:pt idx="106" formatCode="General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4271"/>
        <c:axId val="287539375"/>
      </c:lineChart>
      <c:date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COVID-19 TESTS PERFORMED BY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Sheet1!$AR$478:$AR$578</c:f>
              <c:strCache>
                <c:ptCount val="101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</c:strCache>
            </c:strRef>
          </c:cat>
          <c:val>
            <c:numRef>
              <c:f>Sheet1!$AS$478:$AS$578</c:f>
              <c:numCache>
                <c:formatCode>General</c:formatCode>
                <c:ptCount val="101"/>
                <c:pt idx="2" formatCode="0">
                  <c:v>43338</c:v>
                </c:pt>
                <c:pt idx="3" formatCode="0">
                  <c:v>50440</c:v>
                </c:pt>
                <c:pt idx="4" formatCode="0">
                  <c:v>127985</c:v>
                </c:pt>
                <c:pt idx="5" formatCode="0">
                  <c:v>43278</c:v>
                </c:pt>
                <c:pt idx="6" formatCode="0">
                  <c:v>40942</c:v>
                </c:pt>
                <c:pt idx="7" formatCode="0">
                  <c:v>54729</c:v>
                </c:pt>
                <c:pt idx="8" formatCode="0">
                  <c:v>56999</c:v>
                </c:pt>
                <c:pt idx="9" formatCode="0">
                  <c:v>66919</c:v>
                </c:pt>
                <c:pt idx="10" formatCode="0">
                  <c:v>53851</c:v>
                </c:pt>
                <c:pt idx="11" formatCode="0">
                  <c:v>55629</c:v>
                </c:pt>
                <c:pt idx="12" formatCode="0">
                  <c:v>60386</c:v>
                </c:pt>
                <c:pt idx="13" formatCode="0">
                  <c:v>33472</c:v>
                </c:pt>
                <c:pt idx="14" formatCode="0">
                  <c:v>54340</c:v>
                </c:pt>
                <c:pt idx="15" formatCode="0">
                  <c:v>58290</c:v>
                </c:pt>
                <c:pt idx="16" formatCode="0">
                  <c:v>79515</c:v>
                </c:pt>
                <c:pt idx="17" formatCode="0">
                  <c:v>52024</c:v>
                </c:pt>
                <c:pt idx="18" formatCode="0">
                  <c:v>51102</c:v>
                </c:pt>
                <c:pt idx="19" formatCode="0">
                  <c:v>70397</c:v>
                </c:pt>
                <c:pt idx="20" formatCode="0">
                  <c:v>48937</c:v>
                </c:pt>
                <c:pt idx="21" formatCode="0">
                  <c:v>53734</c:v>
                </c:pt>
                <c:pt idx="22" formatCode="0">
                  <c:v>211082</c:v>
                </c:pt>
                <c:pt idx="23" formatCode="0">
                  <c:v>78371</c:v>
                </c:pt>
                <c:pt idx="24" formatCode="0">
                  <c:v>87553</c:v>
                </c:pt>
                <c:pt idx="25" formatCode="0">
                  <c:v>100857</c:v>
                </c:pt>
                <c:pt idx="26" formatCode="0">
                  <c:v>86540</c:v>
                </c:pt>
                <c:pt idx="27" formatCode="0">
                  <c:v>69845</c:v>
                </c:pt>
                <c:pt idx="28" formatCode="0">
                  <c:v>73338</c:v>
                </c:pt>
                <c:pt idx="29" formatCode="0">
                  <c:v>81104</c:v>
                </c:pt>
                <c:pt idx="30" formatCode="0">
                  <c:v>88829</c:v>
                </c:pt>
                <c:pt idx="31" formatCode="0">
                  <c:v>95802</c:v>
                </c:pt>
                <c:pt idx="32" formatCode="0">
                  <c:v>96539</c:v>
                </c:pt>
                <c:pt idx="33" formatCode="0">
                  <c:v>103511</c:v>
                </c:pt>
                <c:pt idx="34" formatCode="0">
                  <c:v>80009</c:v>
                </c:pt>
                <c:pt idx="35" formatCode="0">
                  <c:v>75499</c:v>
                </c:pt>
                <c:pt idx="36" formatCode="0">
                  <c:v>84300</c:v>
                </c:pt>
                <c:pt idx="37" formatCode="0">
                  <c:v>102403</c:v>
                </c:pt>
                <c:pt idx="38" formatCode="0">
                  <c:v>110388</c:v>
                </c:pt>
                <c:pt idx="39" formatCode="0">
                  <c:v>112052</c:v>
                </c:pt>
                <c:pt idx="40" formatCode="0">
                  <c:v>104024</c:v>
                </c:pt>
                <c:pt idx="41" formatCode="0">
                  <c:v>87209</c:v>
                </c:pt>
                <c:pt idx="42" formatCode="0">
                  <c:v>75517</c:v>
                </c:pt>
                <c:pt idx="43" formatCode="0">
                  <c:v>96668</c:v>
                </c:pt>
                <c:pt idx="44" formatCode="0">
                  <c:v>129629</c:v>
                </c:pt>
                <c:pt idx="45" formatCode="0">
                  <c:v>137355</c:v>
                </c:pt>
                <c:pt idx="46" formatCode="0">
                  <c:v>129452</c:v>
                </c:pt>
                <c:pt idx="47" formatCode="0">
                  <c:v>161291</c:v>
                </c:pt>
                <c:pt idx="48" formatCode="0">
                  <c:v>120107</c:v>
                </c:pt>
                <c:pt idx="49" formatCode="0">
                  <c:v>113157</c:v>
                </c:pt>
                <c:pt idx="50" formatCode="0">
                  <c:v>125402</c:v>
                </c:pt>
                <c:pt idx="51" formatCode="0">
                  <c:v>148247</c:v>
                </c:pt>
                <c:pt idx="52" formatCode="0">
                  <c:v>142608</c:v>
                </c:pt>
                <c:pt idx="53" formatCode="0">
                  <c:v>160921</c:v>
                </c:pt>
                <c:pt idx="54" formatCode="0">
                  <c:v>153224</c:v>
                </c:pt>
                <c:pt idx="55" formatCode="0">
                  <c:v>127114</c:v>
                </c:pt>
                <c:pt idx="56" formatCode="0">
                  <c:v>108969</c:v>
                </c:pt>
                <c:pt idx="57" formatCode="0">
                  <c:v>143085</c:v>
                </c:pt>
                <c:pt idx="58" formatCode="0">
                  <c:v>163520</c:v>
                </c:pt>
                <c:pt idx="59" formatCode="0">
                  <c:v>188442</c:v>
                </c:pt>
                <c:pt idx="60" formatCode="0">
                  <c:v>183821</c:v>
                </c:pt>
                <c:pt idx="61" formatCode="0">
                  <c:v>152331</c:v>
                </c:pt>
                <c:pt idx="62" formatCode="0">
                  <c:v>178874</c:v>
                </c:pt>
                <c:pt idx="63" formatCode="0">
                  <c:v>161473</c:v>
                </c:pt>
                <c:pt idx="64" formatCode="0">
                  <c:v>166824</c:v>
                </c:pt>
                <c:pt idx="65" formatCode="0">
                  <c:v>162209</c:v>
                </c:pt>
                <c:pt idx="66" formatCode="0">
                  <c:v>225803</c:v>
                </c:pt>
                <c:pt idx="67" formatCode="0">
                  <c:v>153235</c:v>
                </c:pt>
                <c:pt idx="68" formatCode="0">
                  <c:v>187749</c:v>
                </c:pt>
                <c:pt idx="69" formatCode="0">
                  <c:v>150437</c:v>
                </c:pt>
                <c:pt idx="70" formatCode="0">
                  <c:v>145926</c:v>
                </c:pt>
                <c:pt idx="71" formatCode="0">
                  <c:v>158881</c:v>
                </c:pt>
                <c:pt idx="72" formatCode="0">
                  <c:v>201269</c:v>
                </c:pt>
                <c:pt idx="73" formatCode="0">
                  <c:v>197718</c:v>
                </c:pt>
                <c:pt idx="74" formatCode="0">
                  <c:v>180466</c:v>
                </c:pt>
                <c:pt idx="75" formatCode="0">
                  <c:v>159854</c:v>
                </c:pt>
                <c:pt idx="76" formatCode="0">
                  <c:v>169479</c:v>
                </c:pt>
                <c:pt idx="77" formatCode="0">
                  <c:v>164420</c:v>
                </c:pt>
                <c:pt idx="78" formatCode="0">
                  <c:v>184345</c:v>
                </c:pt>
                <c:pt idx="79" formatCode="0">
                  <c:v>193985</c:v>
                </c:pt>
                <c:pt idx="80" formatCode="0">
                  <c:v>232985</c:v>
                </c:pt>
                <c:pt idx="81" formatCode="0">
                  <c:v>206977</c:v>
                </c:pt>
                <c:pt idx="82" formatCode="0">
                  <c:v>207205</c:v>
                </c:pt>
                <c:pt idx="83" formatCode="0">
                  <c:v>211897</c:v>
                </c:pt>
                <c:pt idx="84" formatCode="0">
                  <c:v>190169</c:v>
                </c:pt>
                <c:pt idx="85" formatCode="0">
                  <c:v>204595</c:v>
                </c:pt>
                <c:pt idx="86" formatCode="0">
                  <c:v>139979</c:v>
                </c:pt>
                <c:pt idx="87" formatCode="0">
                  <c:v>158450</c:v>
                </c:pt>
                <c:pt idx="88">
                  <c:v>231476</c:v>
                </c:pt>
                <c:pt idx="89">
                  <c:v>224707</c:v>
                </c:pt>
                <c:pt idx="90">
                  <c:v>197092</c:v>
                </c:pt>
                <c:pt idx="91">
                  <c:v>190245</c:v>
                </c:pt>
                <c:pt idx="92">
                  <c:v>201424</c:v>
                </c:pt>
                <c:pt idx="93">
                  <c:v>244912</c:v>
                </c:pt>
                <c:pt idx="94">
                  <c:v>241278</c:v>
                </c:pt>
                <c:pt idx="95">
                  <c:v>253065</c:v>
                </c:pt>
                <c:pt idx="96">
                  <c:v>235157</c:v>
                </c:pt>
                <c:pt idx="97">
                  <c:v>200808</c:v>
                </c:pt>
                <c:pt idx="98">
                  <c:v>208673</c:v>
                </c:pt>
                <c:pt idx="99">
                  <c:v>206608</c:v>
                </c:pt>
                <c:pt idx="100">
                  <c:v>231131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D-E04E-B434-CAE391DB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5550543"/>
        <c:axId val="1395552175"/>
      </c:barChart>
      <c:catAx>
        <c:axId val="13955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2175"/>
        <c:crosses val="autoZero"/>
        <c:auto val="1"/>
        <c:lblAlgn val="ctr"/>
        <c:lblOffset val="100"/>
        <c:noMultiLvlLbl val="0"/>
      </c:catAx>
      <c:valAx>
        <c:axId val="13955521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DAILY COVID-19 RELATED DEATHS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Sheet1!$EF$316:$EF$416</c:f>
              <c:strCache>
                <c:ptCount val="101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</c:strCache>
            </c:strRef>
          </c:cat>
          <c:val>
            <c:numRef>
              <c:f>Sheet1!$EG$316:$EG$416</c:f>
              <c:numCache>
                <c:formatCode>General</c:formatCode>
                <c:ptCount val="101"/>
                <c:pt idx="2" formatCode="0">
                  <c:v>474</c:v>
                </c:pt>
                <c:pt idx="3" formatCode="0">
                  <c:v>488</c:v>
                </c:pt>
                <c:pt idx="4" formatCode="0">
                  <c:v>923</c:v>
                </c:pt>
                <c:pt idx="5" formatCode="0">
                  <c:v>320</c:v>
                </c:pt>
                <c:pt idx="6" formatCode="0">
                  <c:v>609</c:v>
                </c:pt>
                <c:pt idx="7" formatCode="0">
                  <c:v>1193</c:v>
                </c:pt>
                <c:pt idx="8" formatCode="0">
                  <c:v>1076</c:v>
                </c:pt>
                <c:pt idx="9" formatCode="0">
                  <c:v>845</c:v>
                </c:pt>
                <c:pt idx="10" formatCode="0">
                  <c:v>1116</c:v>
                </c:pt>
                <c:pt idx="11" formatCode="0">
                  <c:v>793</c:v>
                </c:pt>
                <c:pt idx="12" formatCode="0">
                  <c:v>760</c:v>
                </c:pt>
                <c:pt idx="13" formatCode="0">
                  <c:v>778</c:v>
                </c:pt>
                <c:pt idx="14" formatCode="0">
                  <c:v>765</c:v>
                </c:pt>
                <c:pt idx="15" formatCode="0">
                  <c:v>994</c:v>
                </c:pt>
                <c:pt idx="16" formatCode="0">
                  <c:v>1186</c:v>
                </c:pt>
                <c:pt idx="17" formatCode="0">
                  <c:v>692</c:v>
                </c:pt>
                <c:pt idx="18" formatCode="0">
                  <c:v>715</c:v>
                </c:pt>
                <c:pt idx="19" formatCode="0">
                  <c:v>913</c:v>
                </c:pt>
                <c:pt idx="20" formatCode="0">
                  <c:v>352</c:v>
                </c:pt>
                <c:pt idx="21" formatCode="0">
                  <c:v>315</c:v>
                </c:pt>
                <c:pt idx="22" formatCode="0">
                  <c:v>900</c:v>
                </c:pt>
                <c:pt idx="23" formatCode="0">
                  <c:v>805</c:v>
                </c:pt>
                <c:pt idx="24" formatCode="0">
                  <c:v>755</c:v>
                </c:pt>
                <c:pt idx="25" formatCode="0">
                  <c:v>591</c:v>
                </c:pt>
                <c:pt idx="26" formatCode="0">
                  <c:v>547</c:v>
                </c:pt>
                <c:pt idx="27" formatCode="0">
                  <c:v>513</c:v>
                </c:pt>
                <c:pt idx="28" formatCode="0">
                  <c:v>845</c:v>
                </c:pt>
                <c:pt idx="29" formatCode="0">
                  <c:v>1025</c:v>
                </c:pt>
                <c:pt idx="30" formatCode="0">
                  <c:v>858</c:v>
                </c:pt>
                <c:pt idx="31" formatCode="0">
                  <c:v>656</c:v>
                </c:pt>
                <c:pt idx="32" formatCode="0">
                  <c:v>681</c:v>
                </c:pt>
                <c:pt idx="33" formatCode="0">
                  <c:v>440</c:v>
                </c:pt>
                <c:pt idx="34" formatCode="0">
                  <c:v>322</c:v>
                </c:pt>
                <c:pt idx="35" formatCode="0">
                  <c:v>676</c:v>
                </c:pt>
                <c:pt idx="36" formatCode="0">
                  <c:v>780</c:v>
                </c:pt>
                <c:pt idx="37" formatCode="0">
                  <c:v>847</c:v>
                </c:pt>
                <c:pt idx="38" formatCode="0">
                  <c:v>500</c:v>
                </c:pt>
                <c:pt idx="39" formatCode="0">
                  <c:v>528</c:v>
                </c:pt>
                <c:pt idx="40" formatCode="0">
                  <c:v>338</c:v>
                </c:pt>
                <c:pt idx="41" formatCode="0">
                  <c:v>286</c:v>
                </c:pt>
                <c:pt idx="42" formatCode="0">
                  <c:v>369</c:v>
                </c:pt>
                <c:pt idx="43" formatCode="0">
                  <c:v>545</c:v>
                </c:pt>
                <c:pt idx="44" formatCode="0">
                  <c:v>545</c:v>
                </c:pt>
                <c:pt idx="45" formatCode="0">
                  <c:v>364</c:v>
                </c:pt>
                <c:pt idx="46" formatCode="0">
                  <c:v>326</c:v>
                </c:pt>
                <c:pt idx="47" formatCode="0">
                  <c:v>227</c:v>
                </c:pt>
                <c:pt idx="48" formatCode="0">
                  <c:v>320</c:v>
                </c:pt>
                <c:pt idx="49" formatCode="0">
                  <c:v>357</c:v>
                </c:pt>
                <c:pt idx="50" formatCode="0">
                  <c:v>471</c:v>
                </c:pt>
                <c:pt idx="51" formatCode="0">
                  <c:v>331</c:v>
                </c:pt>
                <c:pt idx="52" formatCode="0">
                  <c:v>319</c:v>
                </c:pt>
                <c:pt idx="53" formatCode="0">
                  <c:v>214</c:v>
                </c:pt>
                <c:pt idx="54" formatCode="0">
                  <c:v>141</c:v>
                </c:pt>
                <c:pt idx="55" formatCode="0">
                  <c:v>80</c:v>
                </c:pt>
                <c:pt idx="56" formatCode="0">
                  <c:v>169</c:v>
                </c:pt>
                <c:pt idx="57" formatCode="0">
                  <c:v>337</c:v>
                </c:pt>
                <c:pt idx="58" formatCode="0">
                  <c:v>269</c:v>
                </c:pt>
                <c:pt idx="59" formatCode="0">
                  <c:v>266</c:v>
                </c:pt>
                <c:pt idx="60" formatCode="0">
                  <c:v>192</c:v>
                </c:pt>
                <c:pt idx="61" formatCode="0">
                  <c:v>148</c:v>
                </c:pt>
                <c:pt idx="62" formatCode="0">
                  <c:v>209</c:v>
                </c:pt>
                <c:pt idx="63" formatCode="0">
                  <c:v>194</c:v>
                </c:pt>
                <c:pt idx="64" formatCode="0">
                  <c:v>221</c:v>
                </c:pt>
                <c:pt idx="65" formatCode="0">
                  <c:v>251</c:v>
                </c:pt>
                <c:pt idx="66" formatCode="0">
                  <c:v>191</c:v>
                </c:pt>
                <c:pt idx="67" formatCode="0">
                  <c:v>146</c:v>
                </c:pt>
                <c:pt idx="68" formatCode="0">
                  <c:v>76</c:v>
                </c:pt>
                <c:pt idx="69" formatCode="0">
                  <c:v>101</c:v>
                </c:pt>
                <c:pt idx="70" formatCode="0">
                  <c:v>199</c:v>
                </c:pt>
                <c:pt idx="71" formatCode="0">
                  <c:v>233</c:v>
                </c:pt>
                <c:pt idx="72" formatCode="0">
                  <c:v>145</c:v>
                </c:pt>
                <c:pt idx="73" formatCode="0">
                  <c:v>153</c:v>
                </c:pt>
                <c:pt idx="74" formatCode="0">
                  <c:v>189</c:v>
                </c:pt>
                <c:pt idx="75" formatCode="0">
                  <c:v>86</c:v>
                </c:pt>
                <c:pt idx="76" formatCode="0">
                  <c:v>84</c:v>
                </c:pt>
                <c:pt idx="77" formatCode="0">
                  <c:v>124</c:v>
                </c:pt>
                <c:pt idx="78" formatCode="0">
                  <c:v>129</c:v>
                </c:pt>
                <c:pt idx="79" formatCode="0">
                  <c:v>91</c:v>
                </c:pt>
                <c:pt idx="80" formatCode="0">
                  <c:v>91</c:v>
                </c:pt>
                <c:pt idx="81" formatCode="0">
                  <c:v>124</c:v>
                </c:pt>
                <c:pt idx="82" formatCode="0">
                  <c:v>52</c:v>
                </c:pt>
                <c:pt idx="83" formatCode="0">
                  <c:v>69</c:v>
                </c:pt>
                <c:pt idx="84" formatCode="0">
                  <c:v>93</c:v>
                </c:pt>
                <c:pt idx="85" formatCode="0">
                  <c:v>139</c:v>
                </c:pt>
                <c:pt idx="86" formatCode="0">
                  <c:v>120</c:v>
                </c:pt>
                <c:pt idx="87" formatCode="0">
                  <c:v>111</c:v>
                </c:pt>
                <c:pt idx="88" formatCode="0">
                  <c:v>90</c:v>
                </c:pt>
                <c:pt idx="89" formatCode="0">
                  <c:v>47</c:v>
                </c:pt>
                <c:pt idx="90" formatCode="0">
                  <c:v>60</c:v>
                </c:pt>
                <c:pt idx="91" formatCode="0">
                  <c:v>99</c:v>
                </c:pt>
                <c:pt idx="92" formatCode="0">
                  <c:v>104</c:v>
                </c:pt>
                <c:pt idx="93" formatCode="0">
                  <c:v>142</c:v>
                </c:pt>
                <c:pt idx="94" formatCode="0">
                  <c:v>75</c:v>
                </c:pt>
                <c:pt idx="95" formatCode="0">
                  <c:v>15</c:v>
                </c:pt>
                <c:pt idx="96" formatCode="0">
                  <c:v>22</c:v>
                </c:pt>
                <c:pt idx="97" formatCode="0">
                  <c:v>110</c:v>
                </c:pt>
                <c:pt idx="98" formatCode="0">
                  <c:v>145</c:v>
                </c:pt>
                <c:pt idx="99" formatCode="0">
                  <c:v>159</c:v>
                </c:pt>
                <c:pt idx="100" formatCode="0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B-694E-ACF1-2ED56692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0225391"/>
        <c:axId val="1417984911"/>
      </c:barChart>
      <c:catAx>
        <c:axId val="140022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84911"/>
        <c:crosses val="autoZero"/>
        <c:auto val="1"/>
        <c:lblAlgn val="ctr"/>
        <c:lblOffset val="100"/>
        <c:noMultiLvlLbl val="0"/>
      </c:catAx>
      <c:valAx>
        <c:axId val="14179849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DAILY COVID-19 CASES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Sheet1!$DF$315:$DF$415</c:f>
              <c:strCache>
                <c:ptCount val="101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</c:strCache>
            </c:strRef>
          </c:cat>
          <c:val>
            <c:numRef>
              <c:f>Sheet1!$DG$315:$DG$415</c:f>
              <c:numCache>
                <c:formatCode>General</c:formatCode>
                <c:ptCount val="101"/>
                <c:pt idx="2" formatCode="0">
                  <c:v>11727</c:v>
                </c:pt>
                <c:pt idx="3" formatCode="0">
                  <c:v>16021</c:v>
                </c:pt>
                <c:pt idx="4" formatCode="0">
                  <c:v>16229</c:v>
                </c:pt>
                <c:pt idx="5" formatCode="0">
                  <c:v>10253</c:v>
                </c:pt>
                <c:pt idx="6" formatCode="0">
                  <c:v>6471</c:v>
                </c:pt>
                <c:pt idx="7" formatCode="0">
                  <c:v>14975</c:v>
                </c:pt>
                <c:pt idx="8" formatCode="0">
                  <c:v>12912</c:v>
                </c:pt>
                <c:pt idx="9" formatCode="0">
                  <c:v>15460</c:v>
                </c:pt>
                <c:pt idx="10" formatCode="0">
                  <c:v>14621</c:v>
                </c:pt>
                <c:pt idx="11" formatCode="0">
                  <c:v>6082</c:v>
                </c:pt>
                <c:pt idx="12" formatCode="0">
                  <c:v>12039</c:v>
                </c:pt>
                <c:pt idx="13" formatCode="0">
                  <c:v>9557</c:v>
                </c:pt>
                <c:pt idx="14" formatCode="0">
                  <c:v>7868</c:v>
                </c:pt>
                <c:pt idx="15" formatCode="0">
                  <c:v>15942</c:v>
                </c:pt>
                <c:pt idx="16" formatCode="0">
                  <c:v>12472</c:v>
                </c:pt>
                <c:pt idx="17" formatCode="0">
                  <c:v>12443</c:v>
                </c:pt>
                <c:pt idx="18" formatCode="0">
                  <c:v>8809</c:v>
                </c:pt>
                <c:pt idx="19" formatCode="0">
                  <c:v>5228</c:v>
                </c:pt>
                <c:pt idx="20" formatCode="0">
                  <c:v>5409</c:v>
                </c:pt>
                <c:pt idx="21" formatCode="0">
                  <c:v>8482</c:v>
                </c:pt>
                <c:pt idx="22" formatCode="0">
                  <c:v>9739</c:v>
                </c:pt>
                <c:pt idx="23" formatCode="0">
                  <c:v>12113</c:v>
                </c:pt>
                <c:pt idx="24" formatCode="0">
                  <c:v>13895</c:v>
                </c:pt>
                <c:pt idx="25" formatCode="0">
                  <c:v>11570</c:v>
                </c:pt>
                <c:pt idx="26" formatCode="0">
                  <c:v>8301</c:v>
                </c:pt>
                <c:pt idx="27" formatCode="0">
                  <c:v>5020</c:v>
                </c:pt>
                <c:pt idx="28" formatCode="0">
                  <c:v>5380</c:v>
                </c:pt>
                <c:pt idx="29" formatCode="0">
                  <c:v>9072</c:v>
                </c:pt>
                <c:pt idx="30" formatCode="0">
                  <c:v>7998</c:v>
                </c:pt>
                <c:pt idx="31" formatCode="0">
                  <c:v>7865</c:v>
                </c:pt>
                <c:pt idx="32" formatCode="0">
                  <c:v>7701</c:v>
                </c:pt>
                <c:pt idx="33" formatCode="0">
                  <c:v>6414</c:v>
                </c:pt>
                <c:pt idx="34" formatCode="0">
                  <c:v>4375</c:v>
                </c:pt>
                <c:pt idx="35" formatCode="0">
                  <c:v>5312</c:v>
                </c:pt>
                <c:pt idx="36" formatCode="0">
                  <c:v>4303</c:v>
                </c:pt>
                <c:pt idx="37" formatCode="0">
                  <c:v>3566</c:v>
                </c:pt>
                <c:pt idx="38" formatCode="0">
                  <c:v>6128</c:v>
                </c:pt>
                <c:pt idx="39" formatCode="0">
                  <c:v>4906</c:v>
                </c:pt>
                <c:pt idx="40" formatCode="0">
                  <c:v>3911</c:v>
                </c:pt>
                <c:pt idx="41" formatCode="0">
                  <c:v>2352</c:v>
                </c:pt>
                <c:pt idx="42" formatCode="0">
                  <c:v>2387</c:v>
                </c:pt>
                <c:pt idx="43" formatCode="0">
                  <c:v>4772</c:v>
                </c:pt>
                <c:pt idx="44" formatCode="0">
                  <c:v>4523</c:v>
                </c:pt>
                <c:pt idx="45" formatCode="0">
                  <c:v>4190</c:v>
                </c:pt>
                <c:pt idx="46" formatCode="0">
                  <c:v>5108</c:v>
                </c:pt>
                <c:pt idx="47" formatCode="0">
                  <c:v>4018</c:v>
                </c:pt>
                <c:pt idx="48" formatCode="0">
                  <c:v>2840</c:v>
                </c:pt>
                <c:pt idx="49" formatCode="0">
                  <c:v>3435</c:v>
                </c:pt>
                <c:pt idx="50" formatCode="0">
                  <c:v>3782</c:v>
                </c:pt>
                <c:pt idx="51" formatCode="0">
                  <c:v>4238</c:v>
                </c:pt>
                <c:pt idx="52" formatCode="0">
                  <c:v>3760</c:v>
                </c:pt>
                <c:pt idx="53" formatCode="0">
                  <c:v>3403</c:v>
                </c:pt>
                <c:pt idx="54" formatCode="0">
                  <c:v>3500</c:v>
                </c:pt>
                <c:pt idx="55" formatCode="0">
                  <c:v>3366</c:v>
                </c:pt>
                <c:pt idx="56" formatCode="0">
                  <c:v>3489</c:v>
                </c:pt>
                <c:pt idx="57" formatCode="0">
                  <c:v>3410</c:v>
                </c:pt>
                <c:pt idx="58" formatCode="0">
                  <c:v>4146</c:v>
                </c:pt>
                <c:pt idx="59" formatCode="0">
                  <c:v>4556</c:v>
                </c:pt>
                <c:pt idx="60" formatCode="0">
                  <c:v>1646</c:v>
                </c:pt>
                <c:pt idx="61" formatCode="0">
                  <c:v>3629</c:v>
                </c:pt>
                <c:pt idx="62" formatCode="0">
                  <c:v>5216</c:v>
                </c:pt>
                <c:pt idx="63" formatCode="0">
                  <c:v>3402</c:v>
                </c:pt>
                <c:pt idx="64" formatCode="0">
                  <c:v>2917</c:v>
                </c:pt>
                <c:pt idx="65" formatCode="0">
                  <c:v>3508</c:v>
                </c:pt>
                <c:pt idx="66" formatCode="0">
                  <c:v>1524</c:v>
                </c:pt>
                <c:pt idx="67" formatCode="0">
                  <c:v>3506</c:v>
                </c:pt>
                <c:pt idx="68" formatCode="0">
                  <c:v>2893</c:v>
                </c:pt>
                <c:pt idx="69" formatCode="0">
                  <c:v>2195</c:v>
                </c:pt>
                <c:pt idx="70" formatCode="0">
                  <c:v>2770</c:v>
                </c:pt>
                <c:pt idx="71" formatCode="0">
                  <c:v>2993</c:v>
                </c:pt>
                <c:pt idx="72" formatCode="0">
                  <c:v>3473</c:v>
                </c:pt>
                <c:pt idx="73" formatCode="0">
                  <c:v>3745</c:v>
                </c:pt>
                <c:pt idx="74" formatCode="0">
                  <c:v>3329</c:v>
                </c:pt>
                <c:pt idx="75" formatCode="0">
                  <c:v>2312</c:v>
                </c:pt>
                <c:pt idx="76" formatCode="0">
                  <c:v>1983</c:v>
                </c:pt>
                <c:pt idx="77" formatCode="0">
                  <c:v>2821</c:v>
                </c:pt>
                <c:pt idx="78" formatCode="0">
                  <c:v>3573</c:v>
                </c:pt>
                <c:pt idx="79" formatCode="0">
                  <c:v>2932</c:v>
                </c:pt>
                <c:pt idx="80" formatCode="0">
                  <c:v>3194</c:v>
                </c:pt>
                <c:pt idx="81" formatCode="0">
                  <c:v>3804</c:v>
                </c:pt>
                <c:pt idx="82" formatCode="0">
                  <c:v>3701</c:v>
                </c:pt>
                <c:pt idx="83" formatCode="0">
                  <c:v>4159</c:v>
                </c:pt>
                <c:pt idx="84" formatCode="0">
                  <c:v>4500</c:v>
                </c:pt>
                <c:pt idx="85" formatCode="0">
                  <c:v>3624</c:v>
                </c:pt>
                <c:pt idx="86" formatCode="0">
                  <c:v>4099</c:v>
                </c:pt>
                <c:pt idx="87" formatCode="0">
                  <c:v>4510</c:v>
                </c:pt>
                <c:pt idx="88" formatCode="0">
                  <c:v>3920</c:v>
                </c:pt>
                <c:pt idx="89" formatCode="0">
                  <c:v>4772</c:v>
                </c:pt>
                <c:pt idx="90" formatCode="0">
                  <c:v>5196</c:v>
                </c:pt>
                <c:pt idx="91" formatCode="0">
                  <c:v>5632</c:v>
                </c:pt>
                <c:pt idx="92" formatCode="0">
                  <c:v>5370</c:v>
                </c:pt>
                <c:pt idx="93" formatCode="0">
                  <c:v>5907</c:v>
                </c:pt>
                <c:pt idx="97" formatCode="0">
                  <c:v>4198</c:v>
                </c:pt>
                <c:pt idx="98" formatCode="0">
                  <c:v>8388</c:v>
                </c:pt>
                <c:pt idx="99" formatCode="0">
                  <c:v>4934</c:v>
                </c:pt>
                <c:pt idx="100" formatCode="0">
                  <c:v>5180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6-B942-BE9F-3E06815D5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0622015"/>
        <c:axId val="1472310095"/>
      </c:barChart>
      <c:catAx>
        <c:axId val="14306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10095"/>
        <c:crosses val="autoZero"/>
        <c:auto val="1"/>
        <c:lblAlgn val="ctr"/>
        <c:lblOffset val="100"/>
        <c:noMultiLvlLbl val="0"/>
      </c:catAx>
      <c:valAx>
        <c:axId val="14723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2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</a:t>
            </a:r>
            <a:r>
              <a:rPr lang="en-US" baseline="0"/>
              <a:t>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SUFFOLK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Sheet1!$W$2:$W$108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Sheet1!$X$2:$X$108</c:f>
              <c:numCache>
                <c:formatCode>0</c:formatCode>
                <c:ptCount val="107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  <c:pt idx="60" formatCode="General">
                  <c:v>63</c:v>
                </c:pt>
                <c:pt idx="61" formatCode="General">
                  <c:v>645</c:v>
                </c:pt>
                <c:pt idx="62" formatCode="General">
                  <c:v>55</c:v>
                </c:pt>
                <c:pt idx="63" formatCode="General">
                  <c:v>97</c:v>
                </c:pt>
                <c:pt idx="64" formatCode="General">
                  <c:v>57</c:v>
                </c:pt>
                <c:pt idx="65" formatCode="General">
                  <c:v>68</c:v>
                </c:pt>
                <c:pt idx="66" formatCode="General">
                  <c:v>97</c:v>
                </c:pt>
                <c:pt idx="67" formatCode="General">
                  <c:v>46</c:v>
                </c:pt>
                <c:pt idx="68" formatCode="General">
                  <c:v>27</c:v>
                </c:pt>
                <c:pt idx="69" formatCode="General">
                  <c:v>39</c:v>
                </c:pt>
                <c:pt idx="70" formatCode="General">
                  <c:v>32</c:v>
                </c:pt>
                <c:pt idx="71" formatCode="General">
                  <c:v>96</c:v>
                </c:pt>
                <c:pt idx="72" formatCode="General">
                  <c:v>54</c:v>
                </c:pt>
                <c:pt idx="73" formatCode="General">
                  <c:v>50</c:v>
                </c:pt>
                <c:pt idx="74" formatCode="General">
                  <c:v>36</c:v>
                </c:pt>
                <c:pt idx="76" formatCode="General">
                  <c:v>33</c:v>
                </c:pt>
                <c:pt idx="77" formatCode="General">
                  <c:v>67</c:v>
                </c:pt>
                <c:pt idx="78" formatCode="General">
                  <c:v>43</c:v>
                </c:pt>
                <c:pt idx="79" formatCode="General">
                  <c:v>16</c:v>
                </c:pt>
                <c:pt idx="80" formatCode="General">
                  <c:v>35</c:v>
                </c:pt>
                <c:pt idx="81" formatCode="General">
                  <c:v>23</c:v>
                </c:pt>
                <c:pt idx="82" formatCode="General">
                  <c:v>16</c:v>
                </c:pt>
                <c:pt idx="83" formatCode="General">
                  <c:v>34</c:v>
                </c:pt>
                <c:pt idx="84" formatCode="General">
                  <c:v>27</c:v>
                </c:pt>
                <c:pt idx="85" formatCode="General">
                  <c:v>36</c:v>
                </c:pt>
                <c:pt idx="86" formatCode="General">
                  <c:v>43</c:v>
                </c:pt>
                <c:pt idx="87" formatCode="General">
                  <c:v>57</c:v>
                </c:pt>
                <c:pt idx="88" formatCode="General">
                  <c:v>31</c:v>
                </c:pt>
                <c:pt idx="89" formatCode="General">
                  <c:v>0</c:v>
                </c:pt>
                <c:pt idx="90" formatCode="General">
                  <c:v>24</c:v>
                </c:pt>
                <c:pt idx="91" formatCode="General">
                  <c:v>34</c:v>
                </c:pt>
                <c:pt idx="92" formatCode="General">
                  <c:v>39</c:v>
                </c:pt>
                <c:pt idx="93" formatCode="General">
                  <c:v>44</c:v>
                </c:pt>
                <c:pt idx="94" formatCode="General">
                  <c:v>36</c:v>
                </c:pt>
                <c:pt idx="95" formatCode="General">
                  <c:v>13</c:v>
                </c:pt>
                <c:pt idx="96" formatCode="General">
                  <c:v>29</c:v>
                </c:pt>
                <c:pt idx="97" formatCode="General">
                  <c:v>34</c:v>
                </c:pt>
                <c:pt idx="98" formatCode="General">
                  <c:v>72</c:v>
                </c:pt>
                <c:pt idx="99" formatCode="General">
                  <c:v>52</c:v>
                </c:pt>
                <c:pt idx="100" formatCode="General">
                  <c:v>56</c:v>
                </c:pt>
                <c:pt idx="101" formatCode="General">
                  <c:v>44</c:v>
                </c:pt>
                <c:pt idx="102" formatCode="General">
                  <c:v>29</c:v>
                </c:pt>
                <c:pt idx="103" formatCode="General">
                  <c:v>41</c:v>
                </c:pt>
                <c:pt idx="104" formatCode="General">
                  <c:v>44</c:v>
                </c:pt>
                <c:pt idx="105" formatCode="General">
                  <c:v>25</c:v>
                </c:pt>
                <c:pt idx="106" formatCode="General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8-4A44-9817-530114913F54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MIDDLESEX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Sheet1!$W$2:$W$108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Sheet1!$Y$2:$Y$108</c:f>
              <c:numCache>
                <c:formatCode>0</c:formatCode>
                <c:ptCount val="107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  <c:pt idx="60" formatCode="General">
                  <c:v>163</c:v>
                </c:pt>
                <c:pt idx="61" formatCode="General">
                  <c:v>937</c:v>
                </c:pt>
                <c:pt idx="62" formatCode="General">
                  <c:v>72</c:v>
                </c:pt>
                <c:pt idx="63" formatCode="General">
                  <c:v>107</c:v>
                </c:pt>
                <c:pt idx="64" formatCode="General">
                  <c:v>82</c:v>
                </c:pt>
                <c:pt idx="65" formatCode="General">
                  <c:v>98</c:v>
                </c:pt>
                <c:pt idx="66" formatCode="General">
                  <c:v>103</c:v>
                </c:pt>
                <c:pt idx="67" formatCode="General">
                  <c:v>68</c:v>
                </c:pt>
                <c:pt idx="68" formatCode="General">
                  <c:v>58</c:v>
                </c:pt>
                <c:pt idx="69" formatCode="General">
                  <c:v>33</c:v>
                </c:pt>
                <c:pt idx="70" formatCode="General">
                  <c:v>44</c:v>
                </c:pt>
                <c:pt idx="71" formatCode="General">
                  <c:v>107</c:v>
                </c:pt>
                <c:pt idx="72" formatCode="General">
                  <c:v>79</c:v>
                </c:pt>
                <c:pt idx="73" formatCode="General">
                  <c:v>81</c:v>
                </c:pt>
                <c:pt idx="74" formatCode="General">
                  <c:v>39</c:v>
                </c:pt>
                <c:pt idx="75" formatCode="General">
                  <c:v>32</c:v>
                </c:pt>
                <c:pt idx="76" formatCode="General">
                  <c:v>42</c:v>
                </c:pt>
                <c:pt idx="77" formatCode="General">
                  <c:v>77</c:v>
                </c:pt>
                <c:pt idx="78" formatCode="General">
                  <c:v>61</c:v>
                </c:pt>
                <c:pt idx="79" formatCode="General">
                  <c:v>57</c:v>
                </c:pt>
                <c:pt idx="80" formatCode="General">
                  <c:v>80</c:v>
                </c:pt>
                <c:pt idx="81" formatCode="General">
                  <c:v>30</c:v>
                </c:pt>
                <c:pt idx="82" formatCode="General">
                  <c:v>35</c:v>
                </c:pt>
                <c:pt idx="83" formatCode="General">
                  <c:v>38</c:v>
                </c:pt>
                <c:pt idx="84" formatCode="General">
                  <c:v>50</c:v>
                </c:pt>
                <c:pt idx="85" formatCode="General">
                  <c:v>44</c:v>
                </c:pt>
                <c:pt idx="86" formatCode="General">
                  <c:v>45</c:v>
                </c:pt>
                <c:pt idx="87" formatCode="General">
                  <c:v>73</c:v>
                </c:pt>
                <c:pt idx="88" formatCode="General">
                  <c:v>56</c:v>
                </c:pt>
                <c:pt idx="89" formatCode="General">
                  <c:v>31</c:v>
                </c:pt>
                <c:pt idx="90" formatCode="General">
                  <c:v>16</c:v>
                </c:pt>
                <c:pt idx="91" formatCode="General">
                  <c:v>36</c:v>
                </c:pt>
                <c:pt idx="92" formatCode="General">
                  <c:v>41</c:v>
                </c:pt>
                <c:pt idx="93" formatCode="General">
                  <c:v>44</c:v>
                </c:pt>
                <c:pt idx="94" formatCode="General">
                  <c:v>32</c:v>
                </c:pt>
                <c:pt idx="95" formatCode="General">
                  <c:v>38</c:v>
                </c:pt>
                <c:pt idx="96" formatCode="General">
                  <c:v>40</c:v>
                </c:pt>
                <c:pt idx="97" formatCode="General">
                  <c:v>50</c:v>
                </c:pt>
                <c:pt idx="98" formatCode="General">
                  <c:v>57</c:v>
                </c:pt>
                <c:pt idx="99" formatCode="General">
                  <c:v>48</c:v>
                </c:pt>
                <c:pt idx="100" formatCode="General">
                  <c:v>29</c:v>
                </c:pt>
                <c:pt idx="101" formatCode="General">
                  <c:v>59</c:v>
                </c:pt>
                <c:pt idx="102" formatCode="General">
                  <c:v>47</c:v>
                </c:pt>
                <c:pt idx="103" formatCode="General">
                  <c:v>53</c:v>
                </c:pt>
                <c:pt idx="104" formatCode="General">
                  <c:v>64</c:v>
                </c:pt>
                <c:pt idx="105" formatCode="General">
                  <c:v>52</c:v>
                </c:pt>
                <c:pt idx="106" formatCode="General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8-4A44-9817-530114913F54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ESSEX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Sheet1!$W$2:$W$108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Sheet1!$Z$2:$Z$108</c:f>
              <c:numCache>
                <c:formatCode>0</c:formatCode>
                <c:ptCount val="107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  <c:pt idx="60" formatCode="General">
                  <c:v>126</c:v>
                </c:pt>
                <c:pt idx="61" formatCode="General">
                  <c:v>496</c:v>
                </c:pt>
                <c:pt idx="62" formatCode="General">
                  <c:v>74</c:v>
                </c:pt>
                <c:pt idx="63" formatCode="General">
                  <c:v>62</c:v>
                </c:pt>
                <c:pt idx="64" formatCode="General">
                  <c:v>112</c:v>
                </c:pt>
                <c:pt idx="65" formatCode="General">
                  <c:v>95</c:v>
                </c:pt>
                <c:pt idx="66" formatCode="General">
                  <c:v>106</c:v>
                </c:pt>
                <c:pt idx="67" formatCode="General">
                  <c:v>47</c:v>
                </c:pt>
                <c:pt idx="68" formatCode="General">
                  <c:v>19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100</c:v>
                </c:pt>
                <c:pt idx="72" formatCode="General">
                  <c:v>53</c:v>
                </c:pt>
                <c:pt idx="73" formatCode="General">
                  <c:v>55</c:v>
                </c:pt>
                <c:pt idx="74" formatCode="General">
                  <c:v>31</c:v>
                </c:pt>
                <c:pt idx="75" formatCode="General">
                  <c:v>23</c:v>
                </c:pt>
                <c:pt idx="76" formatCode="General">
                  <c:v>40</c:v>
                </c:pt>
                <c:pt idx="77" formatCode="General">
                  <c:v>36</c:v>
                </c:pt>
                <c:pt idx="78" formatCode="General">
                  <c:v>36</c:v>
                </c:pt>
                <c:pt idx="79" formatCode="General">
                  <c:v>39</c:v>
                </c:pt>
                <c:pt idx="80" formatCode="General">
                  <c:v>39</c:v>
                </c:pt>
                <c:pt idx="81" formatCode="General">
                  <c:v>12</c:v>
                </c:pt>
                <c:pt idx="82" formatCode="General">
                  <c:v>22</c:v>
                </c:pt>
                <c:pt idx="83" formatCode="General">
                  <c:v>34</c:v>
                </c:pt>
                <c:pt idx="84" formatCode="General">
                  <c:v>35</c:v>
                </c:pt>
                <c:pt idx="85" formatCode="General">
                  <c:v>32</c:v>
                </c:pt>
                <c:pt idx="86" formatCode="General">
                  <c:v>23</c:v>
                </c:pt>
                <c:pt idx="87" formatCode="General">
                  <c:v>53</c:v>
                </c:pt>
                <c:pt idx="88" formatCode="General">
                  <c:v>25</c:v>
                </c:pt>
                <c:pt idx="89" formatCode="General">
                  <c:v>16</c:v>
                </c:pt>
                <c:pt idx="90" formatCode="General">
                  <c:v>19</c:v>
                </c:pt>
                <c:pt idx="91" formatCode="General">
                  <c:v>34</c:v>
                </c:pt>
                <c:pt idx="92" formatCode="General">
                  <c:v>54</c:v>
                </c:pt>
                <c:pt idx="93" formatCode="General">
                  <c:v>34</c:v>
                </c:pt>
                <c:pt idx="94" formatCode="General">
                  <c:v>25</c:v>
                </c:pt>
                <c:pt idx="95" formatCode="General">
                  <c:v>19</c:v>
                </c:pt>
                <c:pt idx="96" formatCode="General">
                  <c:v>29</c:v>
                </c:pt>
                <c:pt idx="97" formatCode="General">
                  <c:v>35</c:v>
                </c:pt>
                <c:pt idx="98" formatCode="General">
                  <c:v>24</c:v>
                </c:pt>
                <c:pt idx="99" formatCode="General">
                  <c:v>37</c:v>
                </c:pt>
                <c:pt idx="100" formatCode="General">
                  <c:v>35</c:v>
                </c:pt>
                <c:pt idx="101" formatCode="General">
                  <c:v>38</c:v>
                </c:pt>
                <c:pt idx="102" formatCode="General">
                  <c:v>17</c:v>
                </c:pt>
                <c:pt idx="103" formatCode="General">
                  <c:v>16</c:v>
                </c:pt>
                <c:pt idx="104" formatCode="General">
                  <c:v>45</c:v>
                </c:pt>
                <c:pt idx="105" formatCode="General">
                  <c:v>34</c:v>
                </c:pt>
                <c:pt idx="106" formatCode="General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8-4A44-9817-530114913F54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NORFOLK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Sheet1!$W$2:$W$108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Sheet1!$AA$2:$AA$108</c:f>
              <c:numCache>
                <c:formatCode>0</c:formatCode>
                <c:ptCount val="107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  <c:pt idx="60">
                  <c:v>63</c:v>
                </c:pt>
                <c:pt idx="61">
                  <c:v>507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21</c:v>
                </c:pt>
                <c:pt idx="66">
                  <c:v>43</c:v>
                </c:pt>
                <c:pt idx="67">
                  <c:v>24</c:v>
                </c:pt>
                <c:pt idx="68">
                  <c:v>2</c:v>
                </c:pt>
                <c:pt idx="69">
                  <c:v>38</c:v>
                </c:pt>
                <c:pt idx="70">
                  <c:v>21</c:v>
                </c:pt>
                <c:pt idx="71">
                  <c:v>35</c:v>
                </c:pt>
                <c:pt idx="72">
                  <c:v>33</c:v>
                </c:pt>
                <c:pt idx="73">
                  <c:v>18</c:v>
                </c:pt>
                <c:pt idx="74">
                  <c:v>6</c:v>
                </c:pt>
                <c:pt idx="75">
                  <c:v>6</c:v>
                </c:pt>
                <c:pt idx="76">
                  <c:v>20</c:v>
                </c:pt>
                <c:pt idx="77">
                  <c:v>16</c:v>
                </c:pt>
                <c:pt idx="78">
                  <c:v>27</c:v>
                </c:pt>
                <c:pt idx="79">
                  <c:v>27</c:v>
                </c:pt>
                <c:pt idx="80">
                  <c:v>21</c:v>
                </c:pt>
                <c:pt idx="81">
                  <c:v>11</c:v>
                </c:pt>
                <c:pt idx="82">
                  <c:v>16</c:v>
                </c:pt>
                <c:pt idx="83">
                  <c:v>32</c:v>
                </c:pt>
                <c:pt idx="84">
                  <c:v>14</c:v>
                </c:pt>
                <c:pt idx="85">
                  <c:v>26</c:v>
                </c:pt>
                <c:pt idx="86">
                  <c:v>18</c:v>
                </c:pt>
                <c:pt idx="87">
                  <c:v>25</c:v>
                </c:pt>
                <c:pt idx="88">
                  <c:v>26</c:v>
                </c:pt>
                <c:pt idx="89">
                  <c:v>10</c:v>
                </c:pt>
                <c:pt idx="90">
                  <c:v>5</c:v>
                </c:pt>
                <c:pt idx="91">
                  <c:v>18</c:v>
                </c:pt>
                <c:pt idx="92">
                  <c:v>16</c:v>
                </c:pt>
                <c:pt idx="93">
                  <c:v>42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22</c:v>
                </c:pt>
                <c:pt idx="98">
                  <c:v>33</c:v>
                </c:pt>
                <c:pt idx="99">
                  <c:v>45</c:v>
                </c:pt>
                <c:pt idx="100">
                  <c:v>19</c:v>
                </c:pt>
                <c:pt idx="101">
                  <c:v>37</c:v>
                </c:pt>
                <c:pt idx="102">
                  <c:v>22</c:v>
                </c:pt>
                <c:pt idx="103">
                  <c:v>23</c:v>
                </c:pt>
                <c:pt idx="104">
                  <c:v>45</c:v>
                </c:pt>
                <c:pt idx="105">
                  <c:v>30</c:v>
                </c:pt>
                <c:pt idx="10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8-4A44-9817-530114913F54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WORCESTER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Sheet1!$W$2:$W$108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Sheet1!$AB$2:$AB$108</c:f>
              <c:numCache>
                <c:formatCode>0</c:formatCode>
                <c:ptCount val="107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  <c:pt idx="60" formatCode="General">
                  <c:v>117</c:v>
                </c:pt>
                <c:pt idx="61" formatCode="General">
                  <c:v>334</c:v>
                </c:pt>
                <c:pt idx="62" formatCode="General">
                  <c:v>86</c:v>
                </c:pt>
                <c:pt idx="63" formatCode="General">
                  <c:v>27</c:v>
                </c:pt>
                <c:pt idx="64" formatCode="General">
                  <c:v>64</c:v>
                </c:pt>
                <c:pt idx="65" formatCode="General">
                  <c:v>71</c:v>
                </c:pt>
                <c:pt idx="66" formatCode="General">
                  <c:v>96</c:v>
                </c:pt>
                <c:pt idx="67" formatCode="General">
                  <c:v>36</c:v>
                </c:pt>
                <c:pt idx="68" formatCode="General">
                  <c:v>26</c:v>
                </c:pt>
                <c:pt idx="69" formatCode="General">
                  <c:v>45</c:v>
                </c:pt>
                <c:pt idx="70" formatCode="General">
                  <c:v>17</c:v>
                </c:pt>
                <c:pt idx="71" formatCode="General">
                  <c:v>65</c:v>
                </c:pt>
                <c:pt idx="72" formatCode="General">
                  <c:v>52</c:v>
                </c:pt>
                <c:pt idx="73" formatCode="General">
                  <c:v>24</c:v>
                </c:pt>
                <c:pt idx="74" formatCode="General">
                  <c:v>14</c:v>
                </c:pt>
                <c:pt idx="75" formatCode="General">
                  <c:v>16</c:v>
                </c:pt>
                <c:pt idx="76" formatCode="General">
                  <c:v>23</c:v>
                </c:pt>
                <c:pt idx="77" formatCode="General">
                  <c:v>18</c:v>
                </c:pt>
                <c:pt idx="78" formatCode="General">
                  <c:v>18</c:v>
                </c:pt>
                <c:pt idx="79" formatCode="General">
                  <c:v>35</c:v>
                </c:pt>
                <c:pt idx="80" formatCode="General">
                  <c:v>37</c:v>
                </c:pt>
                <c:pt idx="81" formatCode="General">
                  <c:v>8</c:v>
                </c:pt>
                <c:pt idx="82" formatCode="General">
                  <c:v>13</c:v>
                </c:pt>
                <c:pt idx="83" formatCode="General">
                  <c:v>49</c:v>
                </c:pt>
                <c:pt idx="84" formatCode="General">
                  <c:v>15</c:v>
                </c:pt>
                <c:pt idx="85" formatCode="General">
                  <c:v>29</c:v>
                </c:pt>
                <c:pt idx="86" formatCode="General">
                  <c:v>4</c:v>
                </c:pt>
                <c:pt idx="87" formatCode="General">
                  <c:v>63</c:v>
                </c:pt>
                <c:pt idx="88" formatCode="General">
                  <c:v>21</c:v>
                </c:pt>
                <c:pt idx="89" formatCode="General">
                  <c:v>18</c:v>
                </c:pt>
                <c:pt idx="90" formatCode="General">
                  <c:v>8</c:v>
                </c:pt>
                <c:pt idx="91" formatCode="General">
                  <c:v>26</c:v>
                </c:pt>
                <c:pt idx="92" formatCode="General">
                  <c:v>31</c:v>
                </c:pt>
                <c:pt idx="93" formatCode="General">
                  <c:v>36</c:v>
                </c:pt>
                <c:pt idx="94" formatCode="General">
                  <c:v>38</c:v>
                </c:pt>
                <c:pt idx="95" formatCode="General">
                  <c:v>18</c:v>
                </c:pt>
                <c:pt idx="96" formatCode="General">
                  <c:v>16</c:v>
                </c:pt>
                <c:pt idx="97" formatCode="General">
                  <c:v>19</c:v>
                </c:pt>
                <c:pt idx="98" formatCode="General">
                  <c:v>28</c:v>
                </c:pt>
                <c:pt idx="99" formatCode="General">
                  <c:v>21</c:v>
                </c:pt>
                <c:pt idx="100" formatCode="General">
                  <c:v>20</c:v>
                </c:pt>
                <c:pt idx="101" formatCode="General">
                  <c:v>26</c:v>
                </c:pt>
                <c:pt idx="102" formatCode="General">
                  <c:v>19</c:v>
                </c:pt>
                <c:pt idx="103" formatCode="General">
                  <c:v>31</c:v>
                </c:pt>
                <c:pt idx="104" formatCode="General">
                  <c:v>31</c:v>
                </c:pt>
                <c:pt idx="105" formatCode="General">
                  <c:v>14</c:v>
                </c:pt>
                <c:pt idx="106" formatCode="General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F8-4A44-9817-53011491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130095"/>
        <c:axId val="1427586271"/>
      </c:lineChart>
      <c:dateAx>
        <c:axId val="13421300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86271"/>
        <c:crosses val="autoZero"/>
        <c:auto val="1"/>
        <c:lblOffset val="100"/>
        <c:baseTimeUnit val="days"/>
      </c:dateAx>
      <c:valAx>
        <c:axId val="14275862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3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WAYNE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Sheet1!$AH$2:$AH$108</c:f>
              <c:numCache>
                <c:formatCode>0</c:formatCode>
                <c:ptCount val="107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  <c:pt idx="60" formatCode="General">
                  <c:v>161</c:v>
                </c:pt>
                <c:pt idx="61" formatCode="General">
                  <c:v>31</c:v>
                </c:pt>
                <c:pt idx="62" formatCode="General">
                  <c:v>22</c:v>
                </c:pt>
                <c:pt idx="63" formatCode="General">
                  <c:v>73</c:v>
                </c:pt>
                <c:pt idx="64" formatCode="General">
                  <c:v>49</c:v>
                </c:pt>
                <c:pt idx="65" formatCode="General">
                  <c:v>73</c:v>
                </c:pt>
                <c:pt idx="66" formatCode="General">
                  <c:v>51</c:v>
                </c:pt>
                <c:pt idx="67" formatCode="General">
                  <c:v>31</c:v>
                </c:pt>
                <c:pt idx="68" formatCode="General">
                  <c:v>35</c:v>
                </c:pt>
                <c:pt idx="69" formatCode="General">
                  <c:v>49</c:v>
                </c:pt>
                <c:pt idx="70" formatCode="General">
                  <c:v>38</c:v>
                </c:pt>
                <c:pt idx="71" formatCode="General">
                  <c:v>49</c:v>
                </c:pt>
                <c:pt idx="72" formatCode="General">
                  <c:v>32</c:v>
                </c:pt>
                <c:pt idx="73" formatCode="General">
                  <c:v>55</c:v>
                </c:pt>
                <c:pt idx="74" formatCode="General">
                  <c:v>20</c:v>
                </c:pt>
                <c:pt idx="75" formatCode="General">
                  <c:v>38</c:v>
                </c:pt>
                <c:pt idx="77" formatCode="General">
                  <c:v>78</c:v>
                </c:pt>
                <c:pt idx="78" formatCode="General">
                  <c:v>40</c:v>
                </c:pt>
                <c:pt idx="79" formatCode="General">
                  <c:v>40</c:v>
                </c:pt>
                <c:pt idx="80" formatCode="General">
                  <c:v>75</c:v>
                </c:pt>
                <c:pt idx="81" formatCode="General">
                  <c:v>43</c:v>
                </c:pt>
                <c:pt idx="82" formatCode="General">
                  <c:v>36</c:v>
                </c:pt>
                <c:pt idx="83" formatCode="General">
                  <c:v>62</c:v>
                </c:pt>
                <c:pt idx="84" formatCode="General">
                  <c:v>78</c:v>
                </c:pt>
                <c:pt idx="85" formatCode="General">
                  <c:v>68</c:v>
                </c:pt>
                <c:pt idx="86" formatCode="General">
                  <c:v>71</c:v>
                </c:pt>
                <c:pt idx="87" formatCode="General">
                  <c:v>86</c:v>
                </c:pt>
                <c:pt idx="88" formatCode="General">
                  <c:v>39</c:v>
                </c:pt>
                <c:pt idx="89" formatCode="General">
                  <c:v>38</c:v>
                </c:pt>
                <c:pt idx="90" formatCode="General">
                  <c:v>65</c:v>
                </c:pt>
                <c:pt idx="91" formatCode="General">
                  <c:v>60</c:v>
                </c:pt>
                <c:pt idx="92" formatCode="General">
                  <c:v>115</c:v>
                </c:pt>
                <c:pt idx="93" formatCode="General">
                  <c:v>64</c:v>
                </c:pt>
                <c:pt idx="94" formatCode="General">
                  <c:v>68</c:v>
                </c:pt>
                <c:pt idx="95" formatCode="General">
                  <c:v>60</c:v>
                </c:pt>
                <c:pt idx="96" formatCode="General">
                  <c:v>68</c:v>
                </c:pt>
                <c:pt idx="97" formatCode="General">
                  <c:v>90</c:v>
                </c:pt>
                <c:pt idx="98" formatCode="General">
                  <c:v>161</c:v>
                </c:pt>
                <c:pt idx="99" formatCode="General">
                  <c:v>88</c:v>
                </c:pt>
                <c:pt idx="100" formatCode="General">
                  <c:v>110</c:v>
                </c:pt>
                <c:pt idx="101" formatCode="General">
                  <c:v>78</c:v>
                </c:pt>
                <c:pt idx="102" formatCode="General">
                  <c:v>98</c:v>
                </c:pt>
                <c:pt idx="103" formatCode="General">
                  <c:v>81</c:v>
                </c:pt>
                <c:pt idx="106" formatCode="General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OAKLAND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Sheet1!$AI$2:$AI$108</c:f>
              <c:numCache>
                <c:formatCode>0</c:formatCode>
                <c:ptCount val="107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77</c:v>
                </c:pt>
                <c:pt idx="61" formatCode="General">
                  <c:v>11</c:v>
                </c:pt>
                <c:pt idx="62" formatCode="General">
                  <c:v>5</c:v>
                </c:pt>
                <c:pt idx="63" formatCode="General">
                  <c:v>13</c:v>
                </c:pt>
                <c:pt idx="64" formatCode="General">
                  <c:v>13</c:v>
                </c:pt>
                <c:pt idx="65" formatCode="General">
                  <c:v>19</c:v>
                </c:pt>
                <c:pt idx="66" formatCode="General">
                  <c:v>17</c:v>
                </c:pt>
                <c:pt idx="67" formatCode="General">
                  <c:v>7</c:v>
                </c:pt>
                <c:pt idx="68" formatCode="General">
                  <c:v>7</c:v>
                </c:pt>
                <c:pt idx="69" formatCode="General">
                  <c:v>7</c:v>
                </c:pt>
                <c:pt idx="70" formatCode="General">
                  <c:v>9</c:v>
                </c:pt>
                <c:pt idx="71" formatCode="General">
                  <c:v>14</c:v>
                </c:pt>
                <c:pt idx="72" formatCode="General">
                  <c:v>15</c:v>
                </c:pt>
                <c:pt idx="73" formatCode="General">
                  <c:v>19</c:v>
                </c:pt>
                <c:pt idx="74" formatCode="General">
                  <c:v>7</c:v>
                </c:pt>
                <c:pt idx="75" formatCode="General">
                  <c:v>5</c:v>
                </c:pt>
                <c:pt idx="76" formatCode="General">
                  <c:v>31</c:v>
                </c:pt>
                <c:pt idx="77" formatCode="General">
                  <c:v>97</c:v>
                </c:pt>
                <c:pt idx="79" formatCode="General">
                  <c:v>12</c:v>
                </c:pt>
                <c:pt idx="80" formatCode="General">
                  <c:v>19</c:v>
                </c:pt>
                <c:pt idx="81" formatCode="General">
                  <c:v>19</c:v>
                </c:pt>
                <c:pt idx="82" formatCode="General">
                  <c:v>7</c:v>
                </c:pt>
                <c:pt idx="83" formatCode="General">
                  <c:v>9</c:v>
                </c:pt>
                <c:pt idx="84" formatCode="General">
                  <c:v>22</c:v>
                </c:pt>
                <c:pt idx="85" formatCode="General">
                  <c:v>28</c:v>
                </c:pt>
                <c:pt idx="86" formatCode="General">
                  <c:v>21</c:v>
                </c:pt>
                <c:pt idx="87" formatCode="General">
                  <c:v>39</c:v>
                </c:pt>
                <c:pt idx="88" formatCode="General">
                  <c:v>30</c:v>
                </c:pt>
                <c:pt idx="89" formatCode="General">
                  <c:v>25</c:v>
                </c:pt>
                <c:pt idx="90" formatCode="General">
                  <c:v>50</c:v>
                </c:pt>
                <c:pt idx="91" formatCode="General">
                  <c:v>24</c:v>
                </c:pt>
                <c:pt idx="92" formatCode="General">
                  <c:v>58</c:v>
                </c:pt>
                <c:pt idx="93" formatCode="General">
                  <c:v>53</c:v>
                </c:pt>
                <c:pt idx="94" formatCode="General">
                  <c:v>45</c:v>
                </c:pt>
                <c:pt idx="95" formatCode="General">
                  <c:v>26</c:v>
                </c:pt>
                <c:pt idx="96" formatCode="General">
                  <c:v>24</c:v>
                </c:pt>
                <c:pt idx="97" formatCode="General">
                  <c:v>47</c:v>
                </c:pt>
                <c:pt idx="98" formatCode="General">
                  <c:v>69</c:v>
                </c:pt>
                <c:pt idx="99" formatCode="General">
                  <c:v>79</c:v>
                </c:pt>
                <c:pt idx="100" formatCode="General">
                  <c:v>83</c:v>
                </c:pt>
                <c:pt idx="101" formatCode="General">
                  <c:v>75</c:v>
                </c:pt>
                <c:pt idx="102" formatCode="General">
                  <c:v>54</c:v>
                </c:pt>
                <c:pt idx="103" formatCode="General">
                  <c:v>50</c:v>
                </c:pt>
                <c:pt idx="106" formatCode="General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MACOMB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Sheet1!$AJ$2:$AJ$108</c:f>
              <c:numCache>
                <c:formatCode>0</c:formatCode>
                <c:ptCount val="107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71</c:v>
                </c:pt>
                <c:pt idx="61" formatCode="General">
                  <c:v>12</c:v>
                </c:pt>
                <c:pt idx="62" formatCode="General">
                  <c:v>13</c:v>
                </c:pt>
                <c:pt idx="63" formatCode="General">
                  <c:v>49</c:v>
                </c:pt>
                <c:pt idx="64" formatCode="General">
                  <c:v>21</c:v>
                </c:pt>
                <c:pt idx="65" formatCode="General">
                  <c:v>25</c:v>
                </c:pt>
                <c:pt idx="70" formatCode="General">
                  <c:v>1</c:v>
                </c:pt>
                <c:pt idx="71" formatCode="General">
                  <c:v>7</c:v>
                </c:pt>
                <c:pt idx="72" formatCode="General">
                  <c:v>10</c:v>
                </c:pt>
                <c:pt idx="73" formatCode="General">
                  <c:v>20</c:v>
                </c:pt>
                <c:pt idx="74" formatCode="General">
                  <c:v>9</c:v>
                </c:pt>
                <c:pt idx="75" formatCode="General">
                  <c:v>9</c:v>
                </c:pt>
                <c:pt idx="76" formatCode="General">
                  <c:v>31</c:v>
                </c:pt>
                <c:pt idx="77" formatCode="General">
                  <c:v>11</c:v>
                </c:pt>
                <c:pt idx="78" formatCode="General">
                  <c:v>6</c:v>
                </c:pt>
                <c:pt idx="79" formatCode="General">
                  <c:v>12</c:v>
                </c:pt>
                <c:pt idx="80" formatCode="General">
                  <c:v>17</c:v>
                </c:pt>
                <c:pt idx="81" formatCode="General">
                  <c:v>6</c:v>
                </c:pt>
                <c:pt idx="82" formatCode="General">
                  <c:v>5</c:v>
                </c:pt>
                <c:pt idx="83" formatCode="General">
                  <c:v>13</c:v>
                </c:pt>
                <c:pt idx="84" formatCode="General">
                  <c:v>21</c:v>
                </c:pt>
                <c:pt idx="85" formatCode="General">
                  <c:v>30</c:v>
                </c:pt>
                <c:pt idx="86" formatCode="General">
                  <c:v>27</c:v>
                </c:pt>
                <c:pt idx="87" formatCode="General">
                  <c:v>18</c:v>
                </c:pt>
                <c:pt idx="88" formatCode="General">
                  <c:v>26</c:v>
                </c:pt>
                <c:pt idx="89" formatCode="General">
                  <c:v>18</c:v>
                </c:pt>
                <c:pt idx="90" formatCode="General">
                  <c:v>32</c:v>
                </c:pt>
                <c:pt idx="91" formatCode="General">
                  <c:v>26</c:v>
                </c:pt>
                <c:pt idx="92" formatCode="General">
                  <c:v>34</c:v>
                </c:pt>
                <c:pt idx="93" formatCode="General">
                  <c:v>34</c:v>
                </c:pt>
                <c:pt idx="94" formatCode="General">
                  <c:v>19</c:v>
                </c:pt>
                <c:pt idx="95" formatCode="General">
                  <c:v>20</c:v>
                </c:pt>
                <c:pt idx="96" formatCode="General">
                  <c:v>40</c:v>
                </c:pt>
                <c:pt idx="97" formatCode="General">
                  <c:v>33</c:v>
                </c:pt>
                <c:pt idx="98" formatCode="General">
                  <c:v>30</c:v>
                </c:pt>
                <c:pt idx="99" formatCode="General">
                  <c:v>39</c:v>
                </c:pt>
                <c:pt idx="100" formatCode="General">
                  <c:v>47</c:v>
                </c:pt>
                <c:pt idx="101" formatCode="General">
                  <c:v>49</c:v>
                </c:pt>
                <c:pt idx="102" formatCode="General">
                  <c:v>43</c:v>
                </c:pt>
                <c:pt idx="103" formatCode="General">
                  <c:v>43</c:v>
                </c:pt>
                <c:pt idx="106" formatCode="General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GENESEE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Sheet1!$AK$2:$AK$108</c:f>
              <c:numCache>
                <c:formatCode>0</c:formatCode>
                <c:ptCount val="107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  <c:pt idx="60" formatCode="General">
                  <c:v>9</c:v>
                </c:pt>
                <c:pt idx="61" formatCode="General">
                  <c:v>2</c:v>
                </c:pt>
                <c:pt idx="62" formatCode="General">
                  <c:v>6</c:v>
                </c:pt>
                <c:pt idx="63" formatCode="General">
                  <c:v>28</c:v>
                </c:pt>
                <c:pt idx="66" formatCode="General">
                  <c:v>8</c:v>
                </c:pt>
                <c:pt idx="67" formatCode="General">
                  <c:v>4</c:v>
                </c:pt>
                <c:pt idx="68" formatCode="General">
                  <c:v>2</c:v>
                </c:pt>
                <c:pt idx="69" formatCode="General">
                  <c:v>4</c:v>
                </c:pt>
                <c:pt idx="70" formatCode="General">
                  <c:v>5</c:v>
                </c:pt>
                <c:pt idx="71" formatCode="General">
                  <c:v>4</c:v>
                </c:pt>
                <c:pt idx="72" formatCode="General">
                  <c:v>1</c:v>
                </c:pt>
                <c:pt idx="73" formatCode="General">
                  <c:v>6</c:v>
                </c:pt>
                <c:pt idx="74" formatCode="General">
                  <c:v>0</c:v>
                </c:pt>
                <c:pt idx="75" formatCode="General">
                  <c:v>2</c:v>
                </c:pt>
                <c:pt idx="76" formatCode="General">
                  <c:v>5</c:v>
                </c:pt>
                <c:pt idx="77" formatCode="General">
                  <c:v>6</c:v>
                </c:pt>
                <c:pt idx="78" formatCode="General">
                  <c:v>5</c:v>
                </c:pt>
                <c:pt idx="79" formatCode="General">
                  <c:v>9</c:v>
                </c:pt>
                <c:pt idx="80" formatCode="General">
                  <c:v>4</c:v>
                </c:pt>
                <c:pt idx="81" formatCode="General">
                  <c:v>2</c:v>
                </c:pt>
                <c:pt idx="82" formatCode="General">
                  <c:v>4</c:v>
                </c:pt>
                <c:pt idx="83" formatCode="General">
                  <c:v>5</c:v>
                </c:pt>
                <c:pt idx="84" formatCode="General">
                  <c:v>7</c:v>
                </c:pt>
                <c:pt idx="85" formatCode="General">
                  <c:v>11</c:v>
                </c:pt>
                <c:pt idx="86" formatCode="General">
                  <c:v>14</c:v>
                </c:pt>
                <c:pt idx="87" formatCode="General">
                  <c:v>3</c:v>
                </c:pt>
                <c:pt idx="88" formatCode="General">
                  <c:v>9</c:v>
                </c:pt>
                <c:pt idx="89" formatCode="General">
                  <c:v>7</c:v>
                </c:pt>
                <c:pt idx="90" formatCode="General">
                  <c:v>9</c:v>
                </c:pt>
                <c:pt idx="91" formatCode="General">
                  <c:v>10</c:v>
                </c:pt>
                <c:pt idx="92" formatCode="General">
                  <c:v>14</c:v>
                </c:pt>
                <c:pt idx="93" formatCode="General">
                  <c:v>11</c:v>
                </c:pt>
                <c:pt idx="94" formatCode="General">
                  <c:v>8</c:v>
                </c:pt>
                <c:pt idx="95" formatCode="General">
                  <c:v>10</c:v>
                </c:pt>
                <c:pt idx="96" formatCode="General">
                  <c:v>5</c:v>
                </c:pt>
                <c:pt idx="97" formatCode="General">
                  <c:v>7</c:v>
                </c:pt>
                <c:pt idx="98" formatCode="General">
                  <c:v>24</c:v>
                </c:pt>
                <c:pt idx="99" formatCode="General">
                  <c:v>7</c:v>
                </c:pt>
                <c:pt idx="100" formatCode="General">
                  <c:v>20</c:v>
                </c:pt>
                <c:pt idx="101" formatCode="General">
                  <c:v>8</c:v>
                </c:pt>
                <c:pt idx="102" formatCode="General">
                  <c:v>12</c:v>
                </c:pt>
                <c:pt idx="103" formatCode="General">
                  <c:v>1</c:v>
                </c:pt>
                <c:pt idx="106" formatCode="General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WASHTENAW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Sheet1!$AL$2:$AL$108</c:f>
              <c:numCache>
                <c:formatCode>0</c:formatCode>
                <c:ptCount val="107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  <c:pt idx="60" formatCode="General">
                  <c:v>5</c:v>
                </c:pt>
                <c:pt idx="61" formatCode="General">
                  <c:v>1</c:v>
                </c:pt>
                <c:pt idx="62" formatCode="General">
                  <c:v>3</c:v>
                </c:pt>
                <c:pt idx="63" formatCode="General">
                  <c:v>1</c:v>
                </c:pt>
                <c:pt idx="64" formatCode="General">
                  <c:v>6</c:v>
                </c:pt>
                <c:pt idx="65" formatCode="General">
                  <c:v>1</c:v>
                </c:pt>
                <c:pt idx="66" formatCode="General">
                  <c:v>2</c:v>
                </c:pt>
                <c:pt idx="67" formatCode="General">
                  <c:v>1</c:v>
                </c:pt>
                <c:pt idx="68" formatCode="General">
                  <c:v>0</c:v>
                </c:pt>
                <c:pt idx="69" formatCode="General">
                  <c:v>2</c:v>
                </c:pt>
                <c:pt idx="70" formatCode="General">
                  <c:v>5</c:v>
                </c:pt>
                <c:pt idx="71" formatCode="General">
                  <c:v>8</c:v>
                </c:pt>
                <c:pt idx="72" formatCode="General">
                  <c:v>1</c:v>
                </c:pt>
                <c:pt idx="73" formatCode="General">
                  <c:v>0</c:v>
                </c:pt>
                <c:pt idx="74" formatCode="General">
                  <c:v>6</c:v>
                </c:pt>
                <c:pt idx="75" formatCode="General">
                  <c:v>2</c:v>
                </c:pt>
                <c:pt idx="76" formatCode="General">
                  <c:v>7</c:v>
                </c:pt>
                <c:pt idx="77" formatCode="General">
                  <c:v>7</c:v>
                </c:pt>
                <c:pt idx="78" formatCode="General">
                  <c:v>5</c:v>
                </c:pt>
                <c:pt idx="79" formatCode="General">
                  <c:v>3</c:v>
                </c:pt>
                <c:pt idx="80" formatCode="General">
                  <c:v>7</c:v>
                </c:pt>
                <c:pt idx="81" formatCode="General">
                  <c:v>4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6</c:v>
                </c:pt>
                <c:pt idx="85" formatCode="General">
                  <c:v>6</c:v>
                </c:pt>
                <c:pt idx="86" formatCode="General">
                  <c:v>10</c:v>
                </c:pt>
                <c:pt idx="87" formatCode="General">
                  <c:v>7</c:v>
                </c:pt>
                <c:pt idx="88" formatCode="General">
                  <c:v>10</c:v>
                </c:pt>
                <c:pt idx="89" formatCode="General">
                  <c:v>9</c:v>
                </c:pt>
                <c:pt idx="90" formatCode="General">
                  <c:v>13</c:v>
                </c:pt>
                <c:pt idx="91" formatCode="General">
                  <c:v>13</c:v>
                </c:pt>
                <c:pt idx="92" formatCode="General">
                  <c:v>15</c:v>
                </c:pt>
                <c:pt idx="93" formatCode="General">
                  <c:v>14</c:v>
                </c:pt>
                <c:pt idx="94" formatCode="General">
                  <c:v>3</c:v>
                </c:pt>
                <c:pt idx="95" formatCode="General">
                  <c:v>12</c:v>
                </c:pt>
                <c:pt idx="96" formatCode="General">
                  <c:v>10</c:v>
                </c:pt>
                <c:pt idx="97" formatCode="General">
                  <c:v>14</c:v>
                </c:pt>
                <c:pt idx="98" formatCode="General">
                  <c:v>27</c:v>
                </c:pt>
                <c:pt idx="99" formatCode="General">
                  <c:v>21</c:v>
                </c:pt>
                <c:pt idx="100" formatCode="General">
                  <c:v>40</c:v>
                </c:pt>
                <c:pt idx="101" formatCode="General">
                  <c:v>25</c:v>
                </c:pt>
                <c:pt idx="102" formatCode="General">
                  <c:v>5</c:v>
                </c:pt>
                <c:pt idx="106" formatCode="General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94943"/>
        <c:axId val="300142431"/>
      </c:lineChart>
      <c:date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Sheet1!$AR$2:$AR$108</c:f>
              <c:numCache>
                <c:formatCode>0</c:formatCode>
                <c:ptCount val="107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  <c:pt idx="60" formatCode="General">
                  <c:v>79</c:v>
                </c:pt>
                <c:pt idx="61" formatCode="General">
                  <c:v>91</c:v>
                </c:pt>
                <c:pt idx="62" formatCode="General">
                  <c:v>186</c:v>
                </c:pt>
                <c:pt idx="63" formatCode="General">
                  <c:v>82</c:v>
                </c:pt>
                <c:pt idx="64" formatCode="General">
                  <c:v>103</c:v>
                </c:pt>
                <c:pt idx="65" formatCode="General">
                  <c:v>89</c:v>
                </c:pt>
                <c:pt idx="66" formatCode="General">
                  <c:v>133</c:v>
                </c:pt>
                <c:pt idx="67" formatCode="General">
                  <c:v>103</c:v>
                </c:pt>
                <c:pt idx="68" formatCode="General">
                  <c:v>82</c:v>
                </c:pt>
                <c:pt idx="69" formatCode="General">
                  <c:v>93</c:v>
                </c:pt>
                <c:pt idx="70" formatCode="General">
                  <c:v>93</c:v>
                </c:pt>
                <c:pt idx="71" formatCode="General">
                  <c:v>91</c:v>
                </c:pt>
                <c:pt idx="72" formatCode="General">
                  <c:v>174</c:v>
                </c:pt>
                <c:pt idx="73" formatCode="General">
                  <c:v>110</c:v>
                </c:pt>
                <c:pt idx="74" formatCode="General">
                  <c:v>77</c:v>
                </c:pt>
                <c:pt idx="75" formatCode="General">
                  <c:v>74</c:v>
                </c:pt>
                <c:pt idx="76" formatCode="General">
                  <c:v>89</c:v>
                </c:pt>
                <c:pt idx="77" formatCode="General">
                  <c:v>88</c:v>
                </c:pt>
                <c:pt idx="78" formatCode="General">
                  <c:v>92</c:v>
                </c:pt>
                <c:pt idx="79" formatCode="General">
                  <c:v>128</c:v>
                </c:pt>
                <c:pt idx="80" formatCode="General">
                  <c:v>113</c:v>
                </c:pt>
                <c:pt idx="81" formatCode="General">
                  <c:v>119</c:v>
                </c:pt>
                <c:pt idx="82" formatCode="General">
                  <c:v>90</c:v>
                </c:pt>
                <c:pt idx="83" formatCode="General">
                  <c:v>97</c:v>
                </c:pt>
                <c:pt idx="84" formatCode="General">
                  <c:v>126</c:v>
                </c:pt>
                <c:pt idx="85" formatCode="General">
                  <c:v>123</c:v>
                </c:pt>
                <c:pt idx="86" formatCode="General">
                  <c:v>131</c:v>
                </c:pt>
                <c:pt idx="90" formatCode="General">
                  <c:v>88</c:v>
                </c:pt>
                <c:pt idx="91" formatCode="General">
                  <c:v>124</c:v>
                </c:pt>
                <c:pt idx="92" formatCode="General">
                  <c:v>138</c:v>
                </c:pt>
                <c:pt idx="93" formatCode="General">
                  <c:v>23</c:v>
                </c:pt>
                <c:pt idx="94" formatCode="General">
                  <c:v>133</c:v>
                </c:pt>
                <c:pt idx="97" formatCode="General">
                  <c:v>288</c:v>
                </c:pt>
                <c:pt idx="98" formatCode="General">
                  <c:v>90</c:v>
                </c:pt>
                <c:pt idx="99" formatCode="General">
                  <c:v>161</c:v>
                </c:pt>
                <c:pt idx="100" formatCode="General">
                  <c:v>182</c:v>
                </c:pt>
                <c:pt idx="101" formatCode="General">
                  <c:v>105</c:v>
                </c:pt>
                <c:pt idx="106" formatCode="General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Sheet1!$AS$1</c:f>
              <c:strCache>
                <c:ptCount val="1"/>
                <c:pt idx="0">
                  <c:v>MONTGOMERY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Sheet1!$AS$2:$AS$108</c:f>
              <c:numCache>
                <c:formatCode>0</c:formatCode>
                <c:ptCount val="107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  <c:pt idx="60" formatCode="General">
                  <c:v>55</c:v>
                </c:pt>
                <c:pt idx="61" formatCode="General">
                  <c:v>32</c:v>
                </c:pt>
                <c:pt idx="62" formatCode="General">
                  <c:v>79</c:v>
                </c:pt>
                <c:pt idx="63" formatCode="General">
                  <c:v>70</c:v>
                </c:pt>
                <c:pt idx="64" formatCode="General">
                  <c:v>109</c:v>
                </c:pt>
                <c:pt idx="65" formatCode="General">
                  <c:v>65</c:v>
                </c:pt>
                <c:pt idx="66" formatCode="General">
                  <c:v>126</c:v>
                </c:pt>
                <c:pt idx="67" formatCode="General">
                  <c:v>40</c:v>
                </c:pt>
                <c:pt idx="68" formatCode="General">
                  <c:v>28</c:v>
                </c:pt>
                <c:pt idx="69" formatCode="General">
                  <c:v>62</c:v>
                </c:pt>
                <c:pt idx="70" formatCode="General">
                  <c:v>37</c:v>
                </c:pt>
                <c:pt idx="71" formatCode="General">
                  <c:v>45</c:v>
                </c:pt>
                <c:pt idx="72" formatCode="General">
                  <c:v>80</c:v>
                </c:pt>
                <c:pt idx="73" formatCode="General">
                  <c:v>31</c:v>
                </c:pt>
                <c:pt idx="74" formatCode="General">
                  <c:v>33</c:v>
                </c:pt>
                <c:pt idx="75" formatCode="General">
                  <c:v>32</c:v>
                </c:pt>
                <c:pt idx="76" formatCode="General">
                  <c:v>20</c:v>
                </c:pt>
                <c:pt idx="77" formatCode="General">
                  <c:v>40</c:v>
                </c:pt>
                <c:pt idx="78" formatCode="General">
                  <c:v>24</c:v>
                </c:pt>
                <c:pt idx="79" formatCode="General">
                  <c:v>32</c:v>
                </c:pt>
                <c:pt idx="80" formatCode="General">
                  <c:v>30</c:v>
                </c:pt>
                <c:pt idx="81" formatCode="General">
                  <c:v>27</c:v>
                </c:pt>
                <c:pt idx="82" formatCode="General">
                  <c:v>20</c:v>
                </c:pt>
                <c:pt idx="83" formatCode="General">
                  <c:v>36</c:v>
                </c:pt>
                <c:pt idx="84" formatCode="General">
                  <c:v>29</c:v>
                </c:pt>
                <c:pt idx="85" formatCode="General">
                  <c:v>56</c:v>
                </c:pt>
                <c:pt idx="86" formatCode="General">
                  <c:v>57</c:v>
                </c:pt>
                <c:pt idx="90" formatCode="General">
                  <c:v>35</c:v>
                </c:pt>
                <c:pt idx="91" formatCode="General">
                  <c:v>35</c:v>
                </c:pt>
                <c:pt idx="92" formatCode="General">
                  <c:v>31</c:v>
                </c:pt>
                <c:pt idx="93" formatCode="General">
                  <c:v>48</c:v>
                </c:pt>
                <c:pt idx="94" formatCode="General">
                  <c:v>27</c:v>
                </c:pt>
                <c:pt idx="95" formatCode="General">
                  <c:v>21</c:v>
                </c:pt>
                <c:pt idx="96" formatCode="General">
                  <c:v>24</c:v>
                </c:pt>
                <c:pt idx="97" formatCode="General">
                  <c:v>48</c:v>
                </c:pt>
                <c:pt idx="98" formatCode="General">
                  <c:v>36</c:v>
                </c:pt>
                <c:pt idx="99" formatCode="General">
                  <c:v>31</c:v>
                </c:pt>
                <c:pt idx="100" formatCode="General">
                  <c:v>41</c:v>
                </c:pt>
                <c:pt idx="101" formatCode="General">
                  <c:v>38</c:v>
                </c:pt>
                <c:pt idx="106" formatCode="General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Sheet1!$AT$1</c:f>
              <c:strCache>
                <c:ptCount val="1"/>
                <c:pt idx="0">
                  <c:v>DELEWARE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Sheet1!$AT$2:$AT$108</c:f>
              <c:numCache>
                <c:formatCode>0</c:formatCode>
                <c:ptCount val="107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  <c:pt idx="60" formatCode="General">
                  <c:v>41</c:v>
                </c:pt>
                <c:pt idx="61" formatCode="General">
                  <c:v>20</c:v>
                </c:pt>
                <c:pt idx="62" formatCode="General">
                  <c:v>15</c:v>
                </c:pt>
                <c:pt idx="63" formatCode="General">
                  <c:v>52</c:v>
                </c:pt>
                <c:pt idx="64" formatCode="General">
                  <c:v>39</c:v>
                </c:pt>
                <c:pt idx="65" formatCode="General">
                  <c:v>21</c:v>
                </c:pt>
                <c:pt idx="66" formatCode="General">
                  <c:v>51</c:v>
                </c:pt>
                <c:pt idx="67" formatCode="General">
                  <c:v>29</c:v>
                </c:pt>
                <c:pt idx="68" formatCode="General">
                  <c:v>10</c:v>
                </c:pt>
                <c:pt idx="69" formatCode="General">
                  <c:v>35</c:v>
                </c:pt>
                <c:pt idx="70" formatCode="General">
                  <c:v>21</c:v>
                </c:pt>
                <c:pt idx="71" formatCode="General">
                  <c:v>51</c:v>
                </c:pt>
                <c:pt idx="72" formatCode="General">
                  <c:v>32</c:v>
                </c:pt>
                <c:pt idx="73" formatCode="General">
                  <c:v>31</c:v>
                </c:pt>
                <c:pt idx="74" formatCode="General">
                  <c:v>20</c:v>
                </c:pt>
                <c:pt idx="75" formatCode="General">
                  <c:v>33</c:v>
                </c:pt>
                <c:pt idx="76" formatCode="General">
                  <c:v>15</c:v>
                </c:pt>
                <c:pt idx="77" formatCode="General">
                  <c:v>31</c:v>
                </c:pt>
                <c:pt idx="78" formatCode="General">
                  <c:v>14</c:v>
                </c:pt>
                <c:pt idx="79" formatCode="General">
                  <c:v>22</c:v>
                </c:pt>
                <c:pt idx="80" formatCode="General">
                  <c:v>20</c:v>
                </c:pt>
                <c:pt idx="81" formatCode="General">
                  <c:v>15</c:v>
                </c:pt>
                <c:pt idx="82" formatCode="General">
                  <c:v>13</c:v>
                </c:pt>
                <c:pt idx="83" formatCode="General">
                  <c:v>14</c:v>
                </c:pt>
                <c:pt idx="84" formatCode="General">
                  <c:v>14</c:v>
                </c:pt>
                <c:pt idx="85" formatCode="General">
                  <c:v>16</c:v>
                </c:pt>
                <c:pt idx="86" formatCode="General">
                  <c:v>22</c:v>
                </c:pt>
                <c:pt idx="90" formatCode="General">
                  <c:v>31</c:v>
                </c:pt>
                <c:pt idx="91" formatCode="General">
                  <c:v>29</c:v>
                </c:pt>
                <c:pt idx="92" formatCode="General">
                  <c:v>23</c:v>
                </c:pt>
                <c:pt idx="93" formatCode="General">
                  <c:v>35</c:v>
                </c:pt>
                <c:pt idx="94" formatCode="General">
                  <c:v>15</c:v>
                </c:pt>
                <c:pt idx="95" formatCode="General">
                  <c:v>31</c:v>
                </c:pt>
                <c:pt idx="96" formatCode="General">
                  <c:v>15</c:v>
                </c:pt>
                <c:pt idx="97" formatCode="General">
                  <c:v>35</c:v>
                </c:pt>
                <c:pt idx="98" formatCode="General">
                  <c:v>43</c:v>
                </c:pt>
                <c:pt idx="99" formatCode="General">
                  <c:v>20</c:v>
                </c:pt>
                <c:pt idx="100" formatCode="General">
                  <c:v>48</c:v>
                </c:pt>
                <c:pt idx="101" formatCode="General">
                  <c:v>18</c:v>
                </c:pt>
                <c:pt idx="106" formatCode="General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Sheet1!$AU$1</c:f>
              <c:strCache>
                <c:ptCount val="1"/>
                <c:pt idx="0">
                  <c:v>LEHIGH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Sheet1!$AU$2:$AU$108</c:f>
              <c:numCache>
                <c:formatCode>0</c:formatCode>
                <c:ptCount val="107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  <c:pt idx="60" formatCode="General">
                  <c:v>18</c:v>
                </c:pt>
                <c:pt idx="61" formatCode="General">
                  <c:v>5</c:v>
                </c:pt>
                <c:pt idx="62" formatCode="General">
                  <c:v>10</c:v>
                </c:pt>
                <c:pt idx="63" formatCode="General">
                  <c:v>22</c:v>
                </c:pt>
                <c:pt idx="64" formatCode="General">
                  <c:v>15</c:v>
                </c:pt>
                <c:pt idx="65" formatCode="General">
                  <c:v>12</c:v>
                </c:pt>
                <c:pt idx="66" formatCode="General">
                  <c:v>17</c:v>
                </c:pt>
                <c:pt idx="67" formatCode="General">
                  <c:v>12</c:v>
                </c:pt>
                <c:pt idx="68" formatCode="General">
                  <c:v>13</c:v>
                </c:pt>
                <c:pt idx="69" formatCode="General">
                  <c:v>19</c:v>
                </c:pt>
                <c:pt idx="70" formatCode="General">
                  <c:v>5</c:v>
                </c:pt>
                <c:pt idx="71" formatCode="General">
                  <c:v>12</c:v>
                </c:pt>
                <c:pt idx="72" formatCode="General">
                  <c:v>19</c:v>
                </c:pt>
                <c:pt idx="73" formatCode="General">
                  <c:v>13</c:v>
                </c:pt>
                <c:pt idx="74" formatCode="General">
                  <c:v>14</c:v>
                </c:pt>
                <c:pt idx="75" formatCode="General">
                  <c:v>4</c:v>
                </c:pt>
                <c:pt idx="76" formatCode="General">
                  <c:v>16</c:v>
                </c:pt>
                <c:pt idx="77" formatCode="General">
                  <c:v>5</c:v>
                </c:pt>
                <c:pt idx="78" formatCode="General">
                  <c:v>19</c:v>
                </c:pt>
                <c:pt idx="79" formatCode="General">
                  <c:v>27</c:v>
                </c:pt>
                <c:pt idx="80" formatCode="General">
                  <c:v>48</c:v>
                </c:pt>
                <c:pt idx="81" formatCode="General">
                  <c:v>13</c:v>
                </c:pt>
                <c:pt idx="82" formatCode="General">
                  <c:v>6</c:v>
                </c:pt>
                <c:pt idx="83" formatCode="General">
                  <c:v>18</c:v>
                </c:pt>
                <c:pt idx="84" formatCode="General">
                  <c:v>21</c:v>
                </c:pt>
                <c:pt idx="85" formatCode="General">
                  <c:v>34</c:v>
                </c:pt>
                <c:pt idx="86" formatCode="General">
                  <c:v>23</c:v>
                </c:pt>
                <c:pt idx="90" formatCode="General">
                  <c:v>15</c:v>
                </c:pt>
                <c:pt idx="91" formatCode="General">
                  <c:v>23</c:v>
                </c:pt>
                <c:pt idx="92" formatCode="General">
                  <c:v>22</c:v>
                </c:pt>
                <c:pt idx="93" formatCode="General">
                  <c:v>12</c:v>
                </c:pt>
                <c:pt idx="94" formatCode="General">
                  <c:v>11</c:v>
                </c:pt>
                <c:pt idx="95" formatCode="General">
                  <c:v>8</c:v>
                </c:pt>
                <c:pt idx="96" formatCode="General">
                  <c:v>6</c:v>
                </c:pt>
                <c:pt idx="97" formatCode="General">
                  <c:v>17</c:v>
                </c:pt>
                <c:pt idx="98" formatCode="General">
                  <c:v>20</c:v>
                </c:pt>
                <c:pt idx="99" formatCode="General">
                  <c:v>16</c:v>
                </c:pt>
                <c:pt idx="100" formatCode="General">
                  <c:v>21</c:v>
                </c:pt>
                <c:pt idx="101" formatCode="General">
                  <c:v>33</c:v>
                </c:pt>
                <c:pt idx="106" formatCode="General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Sheet1!$AV$1</c:f>
              <c:strCache>
                <c:ptCount val="1"/>
                <c:pt idx="0">
                  <c:v>BERKS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Sheet1!$AV$2:$AV$108</c:f>
              <c:numCache>
                <c:formatCode>0</c:formatCode>
                <c:ptCount val="107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  <c:pt idx="60" formatCode="General">
                  <c:v>59</c:v>
                </c:pt>
                <c:pt idx="61" formatCode="General">
                  <c:v>13</c:v>
                </c:pt>
                <c:pt idx="62" formatCode="General">
                  <c:v>33</c:v>
                </c:pt>
                <c:pt idx="63" formatCode="General">
                  <c:v>45</c:v>
                </c:pt>
                <c:pt idx="64" formatCode="General">
                  <c:v>0</c:v>
                </c:pt>
                <c:pt idx="65" formatCode="General">
                  <c:v>15</c:v>
                </c:pt>
                <c:pt idx="66" formatCode="General">
                  <c:v>17</c:v>
                </c:pt>
                <c:pt idx="67" formatCode="General">
                  <c:v>17</c:v>
                </c:pt>
                <c:pt idx="68" formatCode="General">
                  <c:v>17</c:v>
                </c:pt>
                <c:pt idx="69" formatCode="General">
                  <c:v>18</c:v>
                </c:pt>
                <c:pt idx="70" formatCode="General">
                  <c:v>15</c:v>
                </c:pt>
                <c:pt idx="71" formatCode="General">
                  <c:v>11</c:v>
                </c:pt>
                <c:pt idx="72" formatCode="General">
                  <c:v>19</c:v>
                </c:pt>
                <c:pt idx="73" formatCode="General">
                  <c:v>22</c:v>
                </c:pt>
                <c:pt idx="74" formatCode="General">
                  <c:v>16</c:v>
                </c:pt>
                <c:pt idx="75" formatCode="General">
                  <c:v>5</c:v>
                </c:pt>
                <c:pt idx="76" formatCode="General">
                  <c:v>17</c:v>
                </c:pt>
                <c:pt idx="77" formatCode="General">
                  <c:v>9</c:v>
                </c:pt>
                <c:pt idx="78" formatCode="General">
                  <c:v>9</c:v>
                </c:pt>
                <c:pt idx="79" formatCode="General">
                  <c:v>15</c:v>
                </c:pt>
                <c:pt idx="80" formatCode="General">
                  <c:v>14</c:v>
                </c:pt>
                <c:pt idx="81" formatCode="General">
                  <c:v>19</c:v>
                </c:pt>
                <c:pt idx="82" formatCode="General">
                  <c:v>12</c:v>
                </c:pt>
                <c:pt idx="83" formatCode="General">
                  <c:v>25</c:v>
                </c:pt>
                <c:pt idx="84" formatCode="General">
                  <c:v>9</c:v>
                </c:pt>
                <c:pt idx="85" formatCode="General">
                  <c:v>8</c:v>
                </c:pt>
                <c:pt idx="86" formatCode="General">
                  <c:v>13</c:v>
                </c:pt>
                <c:pt idx="90" formatCode="General">
                  <c:v>6</c:v>
                </c:pt>
                <c:pt idx="91" formatCode="General">
                  <c:v>32</c:v>
                </c:pt>
                <c:pt idx="92" formatCode="General">
                  <c:v>4</c:v>
                </c:pt>
                <c:pt idx="93" formatCode="General">
                  <c:v>6</c:v>
                </c:pt>
                <c:pt idx="94" formatCode="General">
                  <c:v>2</c:v>
                </c:pt>
                <c:pt idx="95" formatCode="General">
                  <c:v>7</c:v>
                </c:pt>
                <c:pt idx="96" formatCode="General">
                  <c:v>3</c:v>
                </c:pt>
                <c:pt idx="97" formatCode="General">
                  <c:v>25</c:v>
                </c:pt>
                <c:pt idx="98" formatCode="General">
                  <c:v>17</c:v>
                </c:pt>
                <c:pt idx="99" formatCode="General">
                  <c:v>24</c:v>
                </c:pt>
                <c:pt idx="100" formatCode="General">
                  <c:v>16</c:v>
                </c:pt>
                <c:pt idx="101" formatCode="General">
                  <c:v>17</c:v>
                </c:pt>
                <c:pt idx="106" formatCode="General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18527"/>
        <c:axId val="297905071"/>
      </c:lineChart>
      <c:date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 of COVID-19 Among the Top 5 Infected Counties of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Sheet1!$DI$210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Sheet1!$DH$211:$DH$310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Sheet1!$DI$211:$DI$310</c:f>
              <c:numCache>
                <c:formatCode>0</c:formatCode>
                <c:ptCount val="100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6439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2036</c:v>
                </c:pt>
                <c:pt idx="14">
                  <c:v>10422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  <c:pt idx="60">
                  <c:v>694</c:v>
                </c:pt>
                <c:pt idx="61">
                  <c:v>523</c:v>
                </c:pt>
                <c:pt idx="62">
                  <c:v>863</c:v>
                </c:pt>
                <c:pt idx="63">
                  <c:v>554</c:v>
                </c:pt>
                <c:pt idx="64">
                  <c:v>576</c:v>
                </c:pt>
                <c:pt idx="65">
                  <c:v>593</c:v>
                </c:pt>
                <c:pt idx="66">
                  <c:v>553</c:v>
                </c:pt>
                <c:pt idx="67">
                  <c:v>478</c:v>
                </c:pt>
                <c:pt idx="68">
                  <c:v>426</c:v>
                </c:pt>
                <c:pt idx="69">
                  <c:v>361</c:v>
                </c:pt>
                <c:pt idx="70">
                  <c:v>418</c:v>
                </c:pt>
                <c:pt idx="71">
                  <c:v>413</c:v>
                </c:pt>
                <c:pt idx="72">
                  <c:v>450</c:v>
                </c:pt>
                <c:pt idx="73">
                  <c:v>559</c:v>
                </c:pt>
                <c:pt idx="74">
                  <c:v>377</c:v>
                </c:pt>
                <c:pt idx="75">
                  <c:v>375</c:v>
                </c:pt>
                <c:pt idx="76">
                  <c:v>368</c:v>
                </c:pt>
                <c:pt idx="77">
                  <c:v>376</c:v>
                </c:pt>
                <c:pt idx="78">
                  <c:v>329</c:v>
                </c:pt>
                <c:pt idx="79">
                  <c:v>421</c:v>
                </c:pt>
                <c:pt idx="80">
                  <c:v>397</c:v>
                </c:pt>
                <c:pt idx="81">
                  <c:v>396</c:v>
                </c:pt>
                <c:pt idx="82">
                  <c:v>303</c:v>
                </c:pt>
                <c:pt idx="83">
                  <c:v>322</c:v>
                </c:pt>
                <c:pt idx="84">
                  <c:v>310</c:v>
                </c:pt>
                <c:pt idx="85">
                  <c:v>376</c:v>
                </c:pt>
                <c:pt idx="86">
                  <c:v>391</c:v>
                </c:pt>
                <c:pt idx="87">
                  <c:v>354</c:v>
                </c:pt>
                <c:pt idx="88">
                  <c:v>328</c:v>
                </c:pt>
                <c:pt idx="89">
                  <c:v>218</c:v>
                </c:pt>
                <c:pt idx="90">
                  <c:v>256</c:v>
                </c:pt>
                <c:pt idx="91">
                  <c:v>297</c:v>
                </c:pt>
                <c:pt idx="92">
                  <c:v>454</c:v>
                </c:pt>
                <c:pt idx="93">
                  <c:v>403</c:v>
                </c:pt>
                <c:pt idx="94">
                  <c:v>368</c:v>
                </c:pt>
                <c:pt idx="95">
                  <c:v>283</c:v>
                </c:pt>
                <c:pt idx="96">
                  <c:v>235</c:v>
                </c:pt>
                <c:pt idx="97">
                  <c:v>290</c:v>
                </c:pt>
                <c:pt idx="98">
                  <c:v>321</c:v>
                </c:pt>
                <c:pt idx="99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1542-84D8-9154527E031C}"/>
            </c:ext>
          </c:extLst>
        </c:ser>
        <c:ser>
          <c:idx val="1"/>
          <c:order val="1"/>
          <c:tx>
            <c:strRef>
              <c:f>Sheet1!$DJ$210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Sheet1!$DH$211:$DH$310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Sheet1!$DJ$211:$DJ$310</c:f>
              <c:numCache>
                <c:formatCode>0</c:formatCode>
                <c:ptCount val="100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  <c:pt idx="61" formatCode="General">
                  <c:v>172</c:v>
                </c:pt>
                <c:pt idx="62" formatCode="General">
                  <c:v>159</c:v>
                </c:pt>
                <c:pt idx="63" formatCode="General">
                  <c:v>193</c:v>
                </c:pt>
                <c:pt idx="64" formatCode="General">
                  <c:v>214</c:v>
                </c:pt>
                <c:pt idx="65" formatCode="General">
                  <c:v>376</c:v>
                </c:pt>
                <c:pt idx="66" formatCode="General">
                  <c:v>233</c:v>
                </c:pt>
                <c:pt idx="67" formatCode="General">
                  <c:v>131</c:v>
                </c:pt>
                <c:pt idx="68" formatCode="General">
                  <c:v>152</c:v>
                </c:pt>
                <c:pt idx="69" formatCode="General">
                  <c:v>184</c:v>
                </c:pt>
                <c:pt idx="70" formatCode="General">
                  <c:v>236</c:v>
                </c:pt>
                <c:pt idx="71" formatCode="General">
                  <c:v>159</c:v>
                </c:pt>
                <c:pt idx="72" formatCode="General">
                  <c:v>143</c:v>
                </c:pt>
                <c:pt idx="76" formatCode="General">
                  <c:v>93</c:v>
                </c:pt>
                <c:pt idx="82" formatCode="General">
                  <c:v>77</c:v>
                </c:pt>
                <c:pt idx="84" formatCode="General">
                  <c:v>53</c:v>
                </c:pt>
                <c:pt idx="85" formatCode="General">
                  <c:v>129</c:v>
                </c:pt>
                <c:pt idx="86" formatCode="General">
                  <c:v>185</c:v>
                </c:pt>
                <c:pt idx="89" formatCode="General">
                  <c:v>58</c:v>
                </c:pt>
                <c:pt idx="90" formatCode="General">
                  <c:v>90</c:v>
                </c:pt>
                <c:pt idx="92" formatCode="General">
                  <c:v>130</c:v>
                </c:pt>
                <c:pt idx="93" formatCode="General">
                  <c:v>164</c:v>
                </c:pt>
                <c:pt idx="94" formatCode="General">
                  <c:v>118</c:v>
                </c:pt>
                <c:pt idx="95" formatCode="General">
                  <c:v>149</c:v>
                </c:pt>
                <c:pt idx="99" formatCode="General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8-1542-84D8-9154527E031C}"/>
            </c:ext>
          </c:extLst>
        </c:ser>
        <c:ser>
          <c:idx val="2"/>
          <c:order val="2"/>
          <c:tx>
            <c:strRef>
              <c:f>Sheet1!$DK$210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Sheet1!$DH$211:$DH$310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Sheet1!$DK$211:$DK$310</c:f>
              <c:numCache>
                <c:formatCode>0</c:formatCode>
                <c:ptCount val="100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3431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  <c:pt idx="60">
                  <c:v>532</c:v>
                </c:pt>
                <c:pt idx="61">
                  <c:v>2919</c:v>
                </c:pt>
                <c:pt idx="62">
                  <c:v>301</c:v>
                </c:pt>
                <c:pt idx="63">
                  <c:v>306</c:v>
                </c:pt>
                <c:pt idx="64">
                  <c:v>327</c:v>
                </c:pt>
                <c:pt idx="65">
                  <c:v>353</c:v>
                </c:pt>
                <c:pt idx="66">
                  <c:v>445</c:v>
                </c:pt>
                <c:pt idx="67">
                  <c:v>221</c:v>
                </c:pt>
                <c:pt idx="68">
                  <c:v>132</c:v>
                </c:pt>
                <c:pt idx="69">
                  <c:v>190</c:v>
                </c:pt>
                <c:pt idx="70">
                  <c:v>208</c:v>
                </c:pt>
                <c:pt idx="71">
                  <c:v>403</c:v>
                </c:pt>
                <c:pt idx="72">
                  <c:v>271</c:v>
                </c:pt>
                <c:pt idx="73">
                  <c:v>228</c:v>
                </c:pt>
                <c:pt idx="74">
                  <c:v>126</c:v>
                </c:pt>
                <c:pt idx="75">
                  <c:v>77</c:v>
                </c:pt>
                <c:pt idx="76">
                  <c:v>158</c:v>
                </c:pt>
                <c:pt idx="77">
                  <c:v>214</c:v>
                </c:pt>
                <c:pt idx="78">
                  <c:v>185</c:v>
                </c:pt>
                <c:pt idx="79">
                  <c:v>174</c:v>
                </c:pt>
                <c:pt idx="80">
                  <c:v>212</c:v>
                </c:pt>
                <c:pt idx="81">
                  <c:v>84</c:v>
                </c:pt>
                <c:pt idx="82">
                  <c:v>102</c:v>
                </c:pt>
                <c:pt idx="83">
                  <c:v>187</c:v>
                </c:pt>
                <c:pt idx="84">
                  <c:v>141</c:v>
                </c:pt>
                <c:pt idx="85">
                  <c:v>167</c:v>
                </c:pt>
                <c:pt idx="86">
                  <c:v>133</c:v>
                </c:pt>
                <c:pt idx="87">
                  <c:v>271</c:v>
                </c:pt>
                <c:pt idx="88">
                  <c:v>159</c:v>
                </c:pt>
                <c:pt idx="89">
                  <c:v>75</c:v>
                </c:pt>
                <c:pt idx="90">
                  <c:v>72</c:v>
                </c:pt>
                <c:pt idx="91">
                  <c:v>148</c:v>
                </c:pt>
                <c:pt idx="92">
                  <c:v>181</c:v>
                </c:pt>
                <c:pt idx="93">
                  <c:v>200</c:v>
                </c:pt>
                <c:pt idx="94">
                  <c:v>149</c:v>
                </c:pt>
                <c:pt idx="95">
                  <c:v>101</c:v>
                </c:pt>
                <c:pt idx="96">
                  <c:v>125</c:v>
                </c:pt>
                <c:pt idx="97">
                  <c:v>160</c:v>
                </c:pt>
                <c:pt idx="98">
                  <c:v>214</c:v>
                </c:pt>
                <c:pt idx="9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8-1542-84D8-9154527E031C}"/>
            </c:ext>
          </c:extLst>
        </c:ser>
        <c:ser>
          <c:idx val="3"/>
          <c:order val="3"/>
          <c:tx>
            <c:strRef>
              <c:f>Sheet1!$DL$210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Sheet1!$DH$211:$DH$310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Sheet1!$DL$211:$DL$310</c:f>
              <c:numCache>
                <c:formatCode>0</c:formatCode>
                <c:ptCount val="100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4">
                  <c:v>855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  <c:pt idx="60" formatCode="General">
                  <c:v>323</c:v>
                </c:pt>
                <c:pt idx="61" formatCode="General">
                  <c:v>57</c:v>
                </c:pt>
                <c:pt idx="62" formatCode="General">
                  <c:v>49</c:v>
                </c:pt>
                <c:pt idx="63" formatCode="General">
                  <c:v>164</c:v>
                </c:pt>
                <c:pt idx="70" formatCode="General">
                  <c:v>58</c:v>
                </c:pt>
                <c:pt idx="71" formatCode="General">
                  <c:v>82</c:v>
                </c:pt>
                <c:pt idx="72" formatCode="General">
                  <c:v>59</c:v>
                </c:pt>
                <c:pt idx="73" formatCode="General">
                  <c:v>100</c:v>
                </c:pt>
                <c:pt idx="74" formatCode="General">
                  <c:v>42</c:v>
                </c:pt>
                <c:pt idx="75" formatCode="General">
                  <c:v>56</c:v>
                </c:pt>
                <c:pt idx="76" formatCode="General">
                  <c:v>74</c:v>
                </c:pt>
                <c:pt idx="77" formatCode="General">
                  <c:v>199</c:v>
                </c:pt>
                <c:pt idx="79" formatCode="General">
                  <c:v>76</c:v>
                </c:pt>
                <c:pt idx="80" formatCode="General">
                  <c:v>122</c:v>
                </c:pt>
                <c:pt idx="81" formatCode="General">
                  <c:v>74</c:v>
                </c:pt>
                <c:pt idx="82" formatCode="General">
                  <c:v>58</c:v>
                </c:pt>
                <c:pt idx="83" formatCode="General">
                  <c:v>94</c:v>
                </c:pt>
                <c:pt idx="84" formatCode="General">
                  <c:v>134</c:v>
                </c:pt>
                <c:pt idx="85" formatCode="General">
                  <c:v>143</c:v>
                </c:pt>
                <c:pt idx="86" formatCode="General">
                  <c:v>143</c:v>
                </c:pt>
                <c:pt idx="87" formatCode="General">
                  <c:v>153</c:v>
                </c:pt>
                <c:pt idx="88" formatCode="General">
                  <c:v>114</c:v>
                </c:pt>
                <c:pt idx="89" formatCode="General">
                  <c:v>97</c:v>
                </c:pt>
                <c:pt idx="90" formatCode="General">
                  <c:v>169</c:v>
                </c:pt>
                <c:pt idx="91" formatCode="General">
                  <c:v>133</c:v>
                </c:pt>
                <c:pt idx="92" formatCode="General">
                  <c:v>236</c:v>
                </c:pt>
                <c:pt idx="93" formatCode="General">
                  <c:v>176</c:v>
                </c:pt>
                <c:pt idx="94" formatCode="General">
                  <c:v>143</c:v>
                </c:pt>
                <c:pt idx="95" formatCode="General">
                  <c:v>128</c:v>
                </c:pt>
                <c:pt idx="96" formatCode="General">
                  <c:v>147</c:v>
                </c:pt>
                <c:pt idx="97" formatCode="General">
                  <c:v>191</c:v>
                </c:pt>
                <c:pt idx="98" formatCode="General">
                  <c:v>311</c:v>
                </c:pt>
                <c:pt idx="99" formatCode="General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8-1542-84D8-9154527E031C}"/>
            </c:ext>
          </c:extLst>
        </c:ser>
        <c:ser>
          <c:idx val="4"/>
          <c:order val="4"/>
          <c:tx>
            <c:strRef>
              <c:f>Sheet1!$DM$210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Sheet1!$DH$211:$DH$310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Sheet1!$DM$211:$DM$310</c:f>
              <c:numCache>
                <c:formatCode>0</c:formatCode>
                <c:ptCount val="100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3">
                  <c:v>337</c:v>
                </c:pt>
                <c:pt idx="34">
                  <c:v>204</c:v>
                </c:pt>
                <c:pt idx="35">
                  <c:v>352</c:v>
                </c:pt>
                <c:pt idx="36">
                  <c:v>241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2">
                  <c:v>366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  <c:pt idx="60" formatCode="General">
                  <c:v>252</c:v>
                </c:pt>
                <c:pt idx="61" formatCode="General">
                  <c:v>161</c:v>
                </c:pt>
                <c:pt idx="62" formatCode="General">
                  <c:v>323</c:v>
                </c:pt>
                <c:pt idx="63" formatCode="General">
                  <c:v>271</c:v>
                </c:pt>
                <c:pt idx="64" formatCode="General">
                  <c:v>266</c:v>
                </c:pt>
                <c:pt idx="65" formatCode="General">
                  <c:v>202</c:v>
                </c:pt>
                <c:pt idx="66" formatCode="General">
                  <c:v>344</c:v>
                </c:pt>
                <c:pt idx="67" formatCode="General">
                  <c:v>201</c:v>
                </c:pt>
                <c:pt idx="68" formatCode="General">
                  <c:v>150</c:v>
                </c:pt>
                <c:pt idx="69" formatCode="General">
                  <c:v>227</c:v>
                </c:pt>
                <c:pt idx="70" formatCode="General">
                  <c:v>171</c:v>
                </c:pt>
                <c:pt idx="71" formatCode="General">
                  <c:v>210</c:v>
                </c:pt>
                <c:pt idx="72" formatCode="General">
                  <c:v>324</c:v>
                </c:pt>
                <c:pt idx="73" formatCode="General">
                  <c:v>207</c:v>
                </c:pt>
                <c:pt idx="74" formatCode="General">
                  <c:v>160</c:v>
                </c:pt>
                <c:pt idx="75" formatCode="General">
                  <c:v>148</c:v>
                </c:pt>
                <c:pt idx="76" formatCode="General">
                  <c:v>157</c:v>
                </c:pt>
                <c:pt idx="77" formatCode="General">
                  <c:v>173</c:v>
                </c:pt>
                <c:pt idx="78" formatCode="General">
                  <c:v>158</c:v>
                </c:pt>
                <c:pt idx="79" formatCode="General">
                  <c:v>224</c:v>
                </c:pt>
                <c:pt idx="80" formatCode="General">
                  <c:v>225</c:v>
                </c:pt>
                <c:pt idx="81" formatCode="General">
                  <c:v>193</c:v>
                </c:pt>
                <c:pt idx="82" formatCode="General">
                  <c:v>141</c:v>
                </c:pt>
                <c:pt idx="83" formatCode="General">
                  <c:v>190</c:v>
                </c:pt>
                <c:pt idx="84" formatCode="General">
                  <c:v>199</c:v>
                </c:pt>
                <c:pt idx="85" formatCode="General">
                  <c:v>237</c:v>
                </c:pt>
                <c:pt idx="86" formatCode="General">
                  <c:v>246</c:v>
                </c:pt>
                <c:pt idx="90" formatCode="General">
                  <c:v>175</c:v>
                </c:pt>
                <c:pt idx="91" formatCode="General">
                  <c:v>243</c:v>
                </c:pt>
                <c:pt idx="92" formatCode="General">
                  <c:v>218</c:v>
                </c:pt>
                <c:pt idx="93" formatCode="General">
                  <c:v>124</c:v>
                </c:pt>
                <c:pt idx="94" formatCode="General">
                  <c:v>188</c:v>
                </c:pt>
                <c:pt idx="97" formatCode="General">
                  <c:v>413</c:v>
                </c:pt>
                <c:pt idx="98" formatCode="General">
                  <c:v>206</c:v>
                </c:pt>
                <c:pt idx="99" formatCode="General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8-1542-84D8-9154527E031C}"/>
            </c:ext>
          </c:extLst>
        </c:ser>
        <c:ser>
          <c:idx val="5"/>
          <c:order val="5"/>
          <c:tx>
            <c:strRef>
              <c:f>Sheet1!$DN$210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Sheet1!$DH$211:$DH$310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Sheet1!$DN$211:$DN$310</c:f>
              <c:numCache>
                <c:formatCode>0</c:formatCode>
                <c:ptCount val="100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  <c:pt idx="60" formatCode="General">
                  <c:v>1828</c:v>
                </c:pt>
                <c:pt idx="61" formatCode="General">
                  <c:v>1384</c:v>
                </c:pt>
                <c:pt idx="62" formatCode="General">
                  <c:v>1707</c:v>
                </c:pt>
                <c:pt idx="63" formatCode="General">
                  <c:v>1429</c:v>
                </c:pt>
                <c:pt idx="64" formatCode="General">
                  <c:v>2125</c:v>
                </c:pt>
                <c:pt idx="66" formatCode="General">
                  <c:v>1931</c:v>
                </c:pt>
                <c:pt idx="67" formatCode="General">
                  <c:v>1862</c:v>
                </c:pt>
                <c:pt idx="68" formatCode="General">
                  <c:v>1335</c:v>
                </c:pt>
                <c:pt idx="69" formatCode="General">
                  <c:v>1808</c:v>
                </c:pt>
                <c:pt idx="70" formatCode="General">
                  <c:v>1902</c:v>
                </c:pt>
                <c:pt idx="71" formatCode="General">
                  <c:v>2206</c:v>
                </c:pt>
                <c:pt idx="72" formatCode="General">
                  <c:v>2498</c:v>
                </c:pt>
                <c:pt idx="73" formatCode="General">
                  <c:v>2235</c:v>
                </c:pt>
                <c:pt idx="74" formatCode="General">
                  <c:v>1607</c:v>
                </c:pt>
                <c:pt idx="75" formatCode="General">
                  <c:v>1327</c:v>
                </c:pt>
                <c:pt idx="76" formatCode="General">
                  <c:v>1971</c:v>
                </c:pt>
                <c:pt idx="77" formatCode="General">
                  <c:v>2611</c:v>
                </c:pt>
                <c:pt idx="78" formatCode="General">
                  <c:v>2260</c:v>
                </c:pt>
                <c:pt idx="79" formatCode="General">
                  <c:v>2299</c:v>
                </c:pt>
                <c:pt idx="80" formatCode="General">
                  <c:v>2848</c:v>
                </c:pt>
                <c:pt idx="81" formatCode="General">
                  <c:v>2954</c:v>
                </c:pt>
                <c:pt idx="82" formatCode="General">
                  <c:v>3478</c:v>
                </c:pt>
                <c:pt idx="83" formatCode="General">
                  <c:v>3707</c:v>
                </c:pt>
                <c:pt idx="84" formatCode="General">
                  <c:v>2787</c:v>
                </c:pt>
                <c:pt idx="85" formatCode="General">
                  <c:v>3047</c:v>
                </c:pt>
                <c:pt idx="86" formatCode="General">
                  <c:v>3412</c:v>
                </c:pt>
                <c:pt idx="87" formatCode="General">
                  <c:v>3142</c:v>
                </c:pt>
                <c:pt idx="88" formatCode="General">
                  <c:v>4171</c:v>
                </c:pt>
                <c:pt idx="89" formatCode="General">
                  <c:v>4748</c:v>
                </c:pt>
                <c:pt idx="90" formatCode="General">
                  <c:v>4870</c:v>
                </c:pt>
                <c:pt idx="91" formatCode="General">
                  <c:v>4549</c:v>
                </c:pt>
                <c:pt idx="92" formatCode="General">
                  <c:v>4688</c:v>
                </c:pt>
                <c:pt idx="96" formatCode="General">
                  <c:v>3691</c:v>
                </c:pt>
                <c:pt idx="97" formatCode="General">
                  <c:v>7334</c:v>
                </c:pt>
                <c:pt idx="98" formatCode="General">
                  <c:v>3882</c:v>
                </c:pt>
                <c:pt idx="99" formatCode="General">
                  <c:v>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8-1542-84D8-9154527E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89584"/>
        <c:axId val="1266509888"/>
      </c:lineChart>
      <c:dateAx>
        <c:axId val="1260289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888"/>
        <c:crosses val="autoZero"/>
        <c:auto val="1"/>
        <c:lblOffset val="100"/>
        <c:baseTimeUnit val="days"/>
      </c:dateAx>
      <c:valAx>
        <c:axId val="1266509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RELATED DEATHS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Sheet1!$DY$1</c:f>
              <c:strCache>
                <c:ptCount val="1"/>
                <c:pt idx="0">
                  <c:v>QUEENS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Sheet1!$DY$2:$DY$101</c:f>
              <c:numCache>
                <c:formatCode>0</c:formatCode>
                <c:ptCount val="100"/>
                <c:pt idx="1">
                  <c:v>52</c:v>
                </c:pt>
                <c:pt idx="2">
                  <c:v>91</c:v>
                </c:pt>
                <c:pt idx="3">
                  <c:v>95</c:v>
                </c:pt>
                <c:pt idx="4">
                  <c:v>86</c:v>
                </c:pt>
                <c:pt idx="5">
                  <c:v>105</c:v>
                </c:pt>
                <c:pt idx="6">
                  <c:v>253</c:v>
                </c:pt>
                <c:pt idx="7">
                  <c:v>215</c:v>
                </c:pt>
                <c:pt idx="8">
                  <c:v>149</c:v>
                </c:pt>
                <c:pt idx="9">
                  <c:v>266</c:v>
                </c:pt>
                <c:pt idx="10">
                  <c:v>89</c:v>
                </c:pt>
                <c:pt idx="11">
                  <c:v>146</c:v>
                </c:pt>
                <c:pt idx="12">
                  <c:v>111</c:v>
                </c:pt>
                <c:pt idx="13">
                  <c:v>0</c:v>
                </c:pt>
                <c:pt idx="14">
                  <c:v>74</c:v>
                </c:pt>
                <c:pt idx="15">
                  <c:v>145</c:v>
                </c:pt>
                <c:pt idx="16">
                  <c:v>78</c:v>
                </c:pt>
                <c:pt idx="17">
                  <c:v>141</c:v>
                </c:pt>
                <c:pt idx="18">
                  <c:v>103</c:v>
                </c:pt>
                <c:pt idx="19">
                  <c:v>19</c:v>
                </c:pt>
                <c:pt idx="20">
                  <c:v>76</c:v>
                </c:pt>
                <c:pt idx="21">
                  <c:v>91</c:v>
                </c:pt>
                <c:pt idx="22">
                  <c:v>61</c:v>
                </c:pt>
                <c:pt idx="23">
                  <c:v>62</c:v>
                </c:pt>
                <c:pt idx="24">
                  <c:v>48</c:v>
                </c:pt>
                <c:pt idx="25">
                  <c:v>53</c:v>
                </c:pt>
                <c:pt idx="26">
                  <c:v>49</c:v>
                </c:pt>
                <c:pt idx="27">
                  <c:v>48</c:v>
                </c:pt>
                <c:pt idx="28">
                  <c:v>91</c:v>
                </c:pt>
                <c:pt idx="29">
                  <c:v>39</c:v>
                </c:pt>
                <c:pt idx="30">
                  <c:v>45</c:v>
                </c:pt>
                <c:pt idx="31">
                  <c:v>49</c:v>
                </c:pt>
                <c:pt idx="32">
                  <c:v>47</c:v>
                </c:pt>
                <c:pt idx="33">
                  <c:v>34</c:v>
                </c:pt>
                <c:pt idx="34">
                  <c:v>18</c:v>
                </c:pt>
                <c:pt idx="35">
                  <c:v>114</c:v>
                </c:pt>
                <c:pt idx="36">
                  <c:v>32</c:v>
                </c:pt>
                <c:pt idx="37">
                  <c:v>37</c:v>
                </c:pt>
                <c:pt idx="38">
                  <c:v>21</c:v>
                </c:pt>
                <c:pt idx="39">
                  <c:v>28</c:v>
                </c:pt>
                <c:pt idx="40">
                  <c:v>16</c:v>
                </c:pt>
                <c:pt idx="41">
                  <c:v>22</c:v>
                </c:pt>
                <c:pt idx="42">
                  <c:v>16</c:v>
                </c:pt>
                <c:pt idx="43">
                  <c:v>8</c:v>
                </c:pt>
                <c:pt idx="44">
                  <c:v>11</c:v>
                </c:pt>
                <c:pt idx="45">
                  <c:v>19</c:v>
                </c:pt>
                <c:pt idx="46">
                  <c:v>16</c:v>
                </c:pt>
                <c:pt idx="47">
                  <c:v>10</c:v>
                </c:pt>
                <c:pt idx="48">
                  <c:v>15</c:v>
                </c:pt>
                <c:pt idx="49">
                  <c:v>11</c:v>
                </c:pt>
                <c:pt idx="50">
                  <c:v>10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12</c:v>
                </c:pt>
                <c:pt idx="55">
                  <c:v>5</c:v>
                </c:pt>
                <c:pt idx="56">
                  <c:v>4</c:v>
                </c:pt>
                <c:pt idx="57">
                  <c:v>9</c:v>
                </c:pt>
                <c:pt idx="58">
                  <c:v>0</c:v>
                </c:pt>
                <c:pt idx="59">
                  <c:v>2</c:v>
                </c:pt>
                <c:pt idx="60">
                  <c:v>9</c:v>
                </c:pt>
                <c:pt idx="61">
                  <c:v>7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5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5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9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0-1848-8855-44B1B99729BF}"/>
            </c:ext>
          </c:extLst>
        </c:ser>
        <c:ser>
          <c:idx val="1"/>
          <c:order val="1"/>
          <c:tx>
            <c:strRef>
              <c:f>Sheet1!$DZ$1</c:f>
              <c:strCache>
                <c:ptCount val="1"/>
                <c:pt idx="0">
                  <c:v>KINGS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Sheet1!$DZ$2:$DZ$101</c:f>
              <c:numCache>
                <c:formatCode>0</c:formatCode>
                <c:ptCount val="100"/>
                <c:pt idx="1">
                  <c:v>57</c:v>
                </c:pt>
                <c:pt idx="2">
                  <c:v>100</c:v>
                </c:pt>
                <c:pt idx="3">
                  <c:v>125</c:v>
                </c:pt>
                <c:pt idx="4">
                  <c:v>58</c:v>
                </c:pt>
                <c:pt idx="5">
                  <c:v>70</c:v>
                </c:pt>
                <c:pt idx="6">
                  <c:v>208</c:v>
                </c:pt>
                <c:pt idx="7">
                  <c:v>239</c:v>
                </c:pt>
                <c:pt idx="8">
                  <c:v>156</c:v>
                </c:pt>
                <c:pt idx="9">
                  <c:v>169</c:v>
                </c:pt>
                <c:pt idx="10">
                  <c:v>108</c:v>
                </c:pt>
                <c:pt idx="11">
                  <c:v>128</c:v>
                </c:pt>
                <c:pt idx="12">
                  <c:v>123</c:v>
                </c:pt>
                <c:pt idx="13">
                  <c:v>0</c:v>
                </c:pt>
                <c:pt idx="14">
                  <c:v>85</c:v>
                </c:pt>
                <c:pt idx="15">
                  <c:v>235</c:v>
                </c:pt>
                <c:pt idx="16">
                  <c:v>104</c:v>
                </c:pt>
                <c:pt idx="17">
                  <c:v>197</c:v>
                </c:pt>
                <c:pt idx="18">
                  <c:v>116</c:v>
                </c:pt>
                <c:pt idx="19">
                  <c:v>368</c:v>
                </c:pt>
                <c:pt idx="20">
                  <c:v>83</c:v>
                </c:pt>
                <c:pt idx="21">
                  <c:v>92</c:v>
                </c:pt>
                <c:pt idx="22">
                  <c:v>78</c:v>
                </c:pt>
                <c:pt idx="23">
                  <c:v>88</c:v>
                </c:pt>
                <c:pt idx="24">
                  <c:v>85</c:v>
                </c:pt>
                <c:pt idx="25">
                  <c:v>73</c:v>
                </c:pt>
                <c:pt idx="26">
                  <c:v>65</c:v>
                </c:pt>
                <c:pt idx="27">
                  <c:v>60</c:v>
                </c:pt>
                <c:pt idx="28">
                  <c:v>69</c:v>
                </c:pt>
                <c:pt idx="29">
                  <c:v>47</c:v>
                </c:pt>
                <c:pt idx="30">
                  <c:v>50</c:v>
                </c:pt>
                <c:pt idx="31">
                  <c:v>56</c:v>
                </c:pt>
                <c:pt idx="32">
                  <c:v>44</c:v>
                </c:pt>
                <c:pt idx="33">
                  <c:v>31</c:v>
                </c:pt>
                <c:pt idx="34">
                  <c:v>38</c:v>
                </c:pt>
                <c:pt idx="35">
                  <c:v>4</c:v>
                </c:pt>
                <c:pt idx="36">
                  <c:v>40</c:v>
                </c:pt>
                <c:pt idx="37">
                  <c:v>35</c:v>
                </c:pt>
                <c:pt idx="38">
                  <c:v>37</c:v>
                </c:pt>
                <c:pt idx="39">
                  <c:v>32</c:v>
                </c:pt>
                <c:pt idx="40">
                  <c:v>27</c:v>
                </c:pt>
                <c:pt idx="41">
                  <c:v>24</c:v>
                </c:pt>
                <c:pt idx="42">
                  <c:v>23</c:v>
                </c:pt>
                <c:pt idx="43">
                  <c:v>28</c:v>
                </c:pt>
                <c:pt idx="44">
                  <c:v>17</c:v>
                </c:pt>
                <c:pt idx="45">
                  <c:v>22</c:v>
                </c:pt>
                <c:pt idx="46">
                  <c:v>19</c:v>
                </c:pt>
                <c:pt idx="47">
                  <c:v>20</c:v>
                </c:pt>
                <c:pt idx="48">
                  <c:v>13</c:v>
                </c:pt>
                <c:pt idx="49">
                  <c:v>37</c:v>
                </c:pt>
                <c:pt idx="50">
                  <c:v>13</c:v>
                </c:pt>
                <c:pt idx="51">
                  <c:v>12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9</c:v>
                </c:pt>
                <c:pt idx="56">
                  <c:v>8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6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6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0-1848-8855-44B1B99729BF}"/>
            </c:ext>
          </c:extLst>
        </c:ser>
        <c:ser>
          <c:idx val="2"/>
          <c:order val="2"/>
          <c:tx>
            <c:strRef>
              <c:f>Sheet1!$EA$1</c:f>
              <c:strCache>
                <c:ptCount val="1"/>
                <c:pt idx="0">
                  <c:v>NASSAU</c:v>
                </c:pt>
              </c:strCache>
            </c:strRef>
          </c:tx>
          <c:spPr>
            <a:ln w="38100" cap="flat" cmpd="sng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Sheet1!$EA$2:$EA$101</c:f>
              <c:numCache>
                <c:formatCode>0</c:formatCode>
                <c:ptCount val="100"/>
                <c:pt idx="1">
                  <c:v>13</c:v>
                </c:pt>
                <c:pt idx="2">
                  <c:v>62</c:v>
                </c:pt>
                <c:pt idx="3">
                  <c:v>258</c:v>
                </c:pt>
                <c:pt idx="4">
                  <c:v>0</c:v>
                </c:pt>
                <c:pt idx="5">
                  <c:v>139</c:v>
                </c:pt>
                <c:pt idx="6">
                  <c:v>85</c:v>
                </c:pt>
                <c:pt idx="7">
                  <c:v>81</c:v>
                </c:pt>
                <c:pt idx="8">
                  <c:v>77</c:v>
                </c:pt>
                <c:pt idx="9">
                  <c:v>112</c:v>
                </c:pt>
                <c:pt idx="10">
                  <c:v>75</c:v>
                </c:pt>
                <c:pt idx="11">
                  <c:v>65</c:v>
                </c:pt>
                <c:pt idx="12">
                  <c:v>79</c:v>
                </c:pt>
                <c:pt idx="13">
                  <c:v>108</c:v>
                </c:pt>
                <c:pt idx="14">
                  <c:v>69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221</c:v>
                </c:pt>
                <c:pt idx="19">
                  <c:v>61</c:v>
                </c:pt>
                <c:pt idx="20">
                  <c:v>79</c:v>
                </c:pt>
                <c:pt idx="21">
                  <c:v>47</c:v>
                </c:pt>
                <c:pt idx="22">
                  <c:v>49</c:v>
                </c:pt>
                <c:pt idx="23">
                  <c:v>54</c:v>
                </c:pt>
                <c:pt idx="24">
                  <c:v>50</c:v>
                </c:pt>
                <c:pt idx="25">
                  <c:v>45</c:v>
                </c:pt>
                <c:pt idx="26">
                  <c:v>41</c:v>
                </c:pt>
                <c:pt idx="27">
                  <c:v>36</c:v>
                </c:pt>
                <c:pt idx="28">
                  <c:v>38</c:v>
                </c:pt>
                <c:pt idx="29">
                  <c:v>34</c:v>
                </c:pt>
                <c:pt idx="30">
                  <c:v>29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75</c:v>
                </c:pt>
                <c:pt idx="36">
                  <c:v>15</c:v>
                </c:pt>
                <c:pt idx="37">
                  <c:v>22</c:v>
                </c:pt>
                <c:pt idx="38">
                  <c:v>26</c:v>
                </c:pt>
                <c:pt idx="39">
                  <c:v>25</c:v>
                </c:pt>
                <c:pt idx="40">
                  <c:v>12</c:v>
                </c:pt>
                <c:pt idx="41">
                  <c:v>28</c:v>
                </c:pt>
                <c:pt idx="42">
                  <c:v>15</c:v>
                </c:pt>
                <c:pt idx="43">
                  <c:v>17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13</c:v>
                </c:pt>
                <c:pt idx="48">
                  <c:v>11</c:v>
                </c:pt>
                <c:pt idx="49">
                  <c:v>9</c:v>
                </c:pt>
                <c:pt idx="50">
                  <c:v>8</c:v>
                </c:pt>
                <c:pt idx="51">
                  <c:v>14</c:v>
                </c:pt>
                <c:pt idx="52">
                  <c:v>6</c:v>
                </c:pt>
                <c:pt idx="53">
                  <c:v>8</c:v>
                </c:pt>
                <c:pt idx="54">
                  <c:v>11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1</c:v>
                </c:pt>
                <c:pt idx="72">
                  <c:v>13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0-1848-8855-44B1B99729BF}"/>
            </c:ext>
          </c:extLst>
        </c:ser>
        <c:ser>
          <c:idx val="3"/>
          <c:order val="3"/>
          <c:tx>
            <c:strRef>
              <c:f>Sheet1!$EB$1</c:f>
              <c:strCache>
                <c:ptCount val="1"/>
                <c:pt idx="0">
                  <c:v>BRONX</c:v>
                </c:pt>
              </c:strCache>
            </c:strRef>
          </c:tx>
          <c:spPr>
            <a:ln w="38100" cap="flat" cmpd="sng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Sheet1!$EB$2:$EB$101</c:f>
              <c:numCache>
                <c:formatCode>0</c:formatCode>
                <c:ptCount val="100"/>
                <c:pt idx="1">
                  <c:v>61</c:v>
                </c:pt>
                <c:pt idx="2">
                  <c:v>59</c:v>
                </c:pt>
                <c:pt idx="3">
                  <c:v>96</c:v>
                </c:pt>
                <c:pt idx="4">
                  <c:v>51</c:v>
                </c:pt>
                <c:pt idx="5">
                  <c:v>52</c:v>
                </c:pt>
                <c:pt idx="6">
                  <c:v>223</c:v>
                </c:pt>
                <c:pt idx="7">
                  <c:v>99</c:v>
                </c:pt>
                <c:pt idx="8">
                  <c:v>134</c:v>
                </c:pt>
                <c:pt idx="9">
                  <c:v>106</c:v>
                </c:pt>
                <c:pt idx="10">
                  <c:v>67</c:v>
                </c:pt>
                <c:pt idx="11">
                  <c:v>92</c:v>
                </c:pt>
                <c:pt idx="12">
                  <c:v>112</c:v>
                </c:pt>
                <c:pt idx="13">
                  <c:v>72</c:v>
                </c:pt>
                <c:pt idx="14">
                  <c:v>165</c:v>
                </c:pt>
                <c:pt idx="15">
                  <c:v>53</c:v>
                </c:pt>
                <c:pt idx="16">
                  <c:v>115</c:v>
                </c:pt>
                <c:pt idx="17">
                  <c:v>58</c:v>
                </c:pt>
                <c:pt idx="18">
                  <c:v>61</c:v>
                </c:pt>
                <c:pt idx="21">
                  <c:v>55</c:v>
                </c:pt>
                <c:pt idx="22">
                  <c:v>62</c:v>
                </c:pt>
                <c:pt idx="23">
                  <c:v>49</c:v>
                </c:pt>
                <c:pt idx="24">
                  <c:v>48</c:v>
                </c:pt>
                <c:pt idx="25">
                  <c:v>36</c:v>
                </c:pt>
                <c:pt idx="26">
                  <c:v>47</c:v>
                </c:pt>
                <c:pt idx="27">
                  <c:v>42</c:v>
                </c:pt>
                <c:pt idx="28">
                  <c:v>46</c:v>
                </c:pt>
                <c:pt idx="29">
                  <c:v>46</c:v>
                </c:pt>
                <c:pt idx="30">
                  <c:v>30</c:v>
                </c:pt>
                <c:pt idx="31">
                  <c:v>45</c:v>
                </c:pt>
                <c:pt idx="32">
                  <c:v>29</c:v>
                </c:pt>
                <c:pt idx="33">
                  <c:v>41</c:v>
                </c:pt>
                <c:pt idx="34">
                  <c:v>23</c:v>
                </c:pt>
                <c:pt idx="35">
                  <c:v>37</c:v>
                </c:pt>
                <c:pt idx="36">
                  <c:v>14</c:v>
                </c:pt>
                <c:pt idx="37">
                  <c:v>24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22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17</c:v>
                </c:pt>
                <c:pt idx="48">
                  <c:v>13</c:v>
                </c:pt>
                <c:pt idx="49">
                  <c:v>7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9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7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0-1848-8855-44B1B99729BF}"/>
            </c:ext>
          </c:extLst>
        </c:ser>
        <c:ser>
          <c:idx val="4"/>
          <c:order val="4"/>
          <c:tx>
            <c:strRef>
              <c:f>Sheet1!$EC$1</c:f>
              <c:strCache>
                <c:ptCount val="1"/>
                <c:pt idx="0">
                  <c:v>SUFFOLK</c:v>
                </c:pt>
              </c:strCache>
            </c:strRef>
          </c:tx>
          <c:spPr>
            <a:ln w="38100" cap="flat" cmpd="sng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Sheet1!$EC$2:$EC$101</c:f>
              <c:numCache>
                <c:formatCode>0</c:formatCode>
                <c:ptCount val="100"/>
                <c:pt idx="1">
                  <c:v>15</c:v>
                </c:pt>
                <c:pt idx="2">
                  <c:v>12</c:v>
                </c:pt>
                <c:pt idx="3">
                  <c:v>79</c:v>
                </c:pt>
                <c:pt idx="4">
                  <c:v>0</c:v>
                </c:pt>
                <c:pt idx="5">
                  <c:v>62</c:v>
                </c:pt>
                <c:pt idx="6">
                  <c:v>29</c:v>
                </c:pt>
                <c:pt idx="7">
                  <c:v>62</c:v>
                </c:pt>
                <c:pt idx="8">
                  <c:v>41</c:v>
                </c:pt>
                <c:pt idx="9">
                  <c:v>56</c:v>
                </c:pt>
                <c:pt idx="10">
                  <c:v>44</c:v>
                </c:pt>
                <c:pt idx="11">
                  <c:v>60</c:v>
                </c:pt>
                <c:pt idx="12">
                  <c:v>51</c:v>
                </c:pt>
                <c:pt idx="13">
                  <c:v>37</c:v>
                </c:pt>
                <c:pt idx="14">
                  <c:v>46</c:v>
                </c:pt>
                <c:pt idx="15">
                  <c:v>43</c:v>
                </c:pt>
                <c:pt idx="16">
                  <c:v>0</c:v>
                </c:pt>
                <c:pt idx="17">
                  <c:v>0</c:v>
                </c:pt>
                <c:pt idx="18">
                  <c:v>139</c:v>
                </c:pt>
                <c:pt idx="19">
                  <c:v>42</c:v>
                </c:pt>
                <c:pt idx="20">
                  <c:v>31</c:v>
                </c:pt>
                <c:pt idx="21">
                  <c:v>41</c:v>
                </c:pt>
                <c:pt idx="22">
                  <c:v>35</c:v>
                </c:pt>
                <c:pt idx="23">
                  <c:v>41</c:v>
                </c:pt>
                <c:pt idx="24">
                  <c:v>50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26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32</c:v>
                </c:pt>
                <c:pt idx="33">
                  <c:v>16</c:v>
                </c:pt>
                <c:pt idx="34">
                  <c:v>22</c:v>
                </c:pt>
                <c:pt idx="35">
                  <c:v>0</c:v>
                </c:pt>
                <c:pt idx="36">
                  <c:v>252</c:v>
                </c:pt>
                <c:pt idx="37">
                  <c:v>17</c:v>
                </c:pt>
                <c:pt idx="38">
                  <c:v>31</c:v>
                </c:pt>
                <c:pt idx="39">
                  <c:v>20</c:v>
                </c:pt>
                <c:pt idx="40">
                  <c:v>22</c:v>
                </c:pt>
                <c:pt idx="41">
                  <c:v>15</c:v>
                </c:pt>
                <c:pt idx="42">
                  <c:v>25</c:v>
                </c:pt>
                <c:pt idx="43">
                  <c:v>16</c:v>
                </c:pt>
                <c:pt idx="44">
                  <c:v>12</c:v>
                </c:pt>
                <c:pt idx="45">
                  <c:v>26</c:v>
                </c:pt>
                <c:pt idx="46">
                  <c:v>16</c:v>
                </c:pt>
                <c:pt idx="47">
                  <c:v>5</c:v>
                </c:pt>
                <c:pt idx="48">
                  <c:v>18</c:v>
                </c:pt>
                <c:pt idx="49">
                  <c:v>18</c:v>
                </c:pt>
                <c:pt idx="50">
                  <c:v>11</c:v>
                </c:pt>
                <c:pt idx="51">
                  <c:v>12</c:v>
                </c:pt>
                <c:pt idx="52">
                  <c:v>8</c:v>
                </c:pt>
                <c:pt idx="53">
                  <c:v>12</c:v>
                </c:pt>
                <c:pt idx="54">
                  <c:v>5</c:v>
                </c:pt>
                <c:pt idx="55">
                  <c:v>12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13</c:v>
                </c:pt>
                <c:pt idx="60">
                  <c:v>8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0</c:v>
                </c:pt>
                <c:pt idx="65">
                  <c:v>2</c:v>
                </c:pt>
                <c:pt idx="66">
                  <c:v>5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0-1848-8855-44B1B99729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6569695"/>
        <c:axId val="968855727"/>
      </c:lineChart>
      <c:dateAx>
        <c:axId val="966569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55727"/>
        <c:crosses val="autoZero"/>
        <c:auto val="1"/>
        <c:lblOffset val="100"/>
        <c:baseTimeUnit val="days"/>
      </c:dateAx>
      <c:valAx>
        <c:axId val="9688557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NEW JERSEY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Sheet1!$EG$1</c:f>
              <c:strCache>
                <c:ptCount val="1"/>
                <c:pt idx="0">
                  <c:v>BERGEN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Sheet1!$EG$2:$EG$101</c:f>
              <c:numCache>
                <c:formatCode>0</c:formatCode>
                <c:ptCount val="100"/>
                <c:pt idx="1">
                  <c:v>45</c:v>
                </c:pt>
                <c:pt idx="2">
                  <c:v>12</c:v>
                </c:pt>
                <c:pt idx="3">
                  <c:v>47</c:v>
                </c:pt>
                <c:pt idx="4">
                  <c:v>10</c:v>
                </c:pt>
                <c:pt idx="5">
                  <c:v>11</c:v>
                </c:pt>
                <c:pt idx="6">
                  <c:v>63</c:v>
                </c:pt>
                <c:pt idx="7">
                  <c:v>51</c:v>
                </c:pt>
                <c:pt idx="8">
                  <c:v>31</c:v>
                </c:pt>
                <c:pt idx="9">
                  <c:v>45</c:v>
                </c:pt>
                <c:pt idx="10">
                  <c:v>45</c:v>
                </c:pt>
                <c:pt idx="11">
                  <c:v>18</c:v>
                </c:pt>
                <c:pt idx="12">
                  <c:v>29</c:v>
                </c:pt>
                <c:pt idx="13">
                  <c:v>68</c:v>
                </c:pt>
                <c:pt idx="14">
                  <c:v>58</c:v>
                </c:pt>
                <c:pt idx="15">
                  <c:v>60</c:v>
                </c:pt>
                <c:pt idx="16">
                  <c:v>46</c:v>
                </c:pt>
                <c:pt idx="17">
                  <c:v>27</c:v>
                </c:pt>
                <c:pt idx="18">
                  <c:v>26</c:v>
                </c:pt>
                <c:pt idx="19">
                  <c:v>20</c:v>
                </c:pt>
                <c:pt idx="20">
                  <c:v>48</c:v>
                </c:pt>
                <c:pt idx="21">
                  <c:v>41</c:v>
                </c:pt>
                <c:pt idx="22">
                  <c:v>31</c:v>
                </c:pt>
                <c:pt idx="23">
                  <c:v>27</c:v>
                </c:pt>
                <c:pt idx="24">
                  <c:v>20</c:v>
                </c:pt>
                <c:pt idx="25">
                  <c:v>1</c:v>
                </c:pt>
                <c:pt idx="26">
                  <c:v>5</c:v>
                </c:pt>
                <c:pt idx="27">
                  <c:v>42</c:v>
                </c:pt>
                <c:pt idx="28">
                  <c:v>55</c:v>
                </c:pt>
                <c:pt idx="29">
                  <c:v>79</c:v>
                </c:pt>
                <c:pt idx="30">
                  <c:v>51</c:v>
                </c:pt>
                <c:pt idx="31">
                  <c:v>15</c:v>
                </c:pt>
                <c:pt idx="32">
                  <c:v>8</c:v>
                </c:pt>
                <c:pt idx="33">
                  <c:v>5</c:v>
                </c:pt>
                <c:pt idx="34">
                  <c:v>46</c:v>
                </c:pt>
                <c:pt idx="35">
                  <c:v>28</c:v>
                </c:pt>
                <c:pt idx="36">
                  <c:v>30</c:v>
                </c:pt>
                <c:pt idx="37">
                  <c:v>10</c:v>
                </c:pt>
                <c:pt idx="38">
                  <c:v>19</c:v>
                </c:pt>
                <c:pt idx="39">
                  <c:v>7</c:v>
                </c:pt>
                <c:pt idx="40">
                  <c:v>3</c:v>
                </c:pt>
                <c:pt idx="41">
                  <c:v>30</c:v>
                </c:pt>
                <c:pt idx="42">
                  <c:v>21</c:v>
                </c:pt>
                <c:pt idx="43">
                  <c:v>14</c:v>
                </c:pt>
                <c:pt idx="44">
                  <c:v>20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14</c:v>
                </c:pt>
                <c:pt idx="49">
                  <c:v>26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19</c:v>
                </c:pt>
                <c:pt idx="57">
                  <c:v>6</c:v>
                </c:pt>
                <c:pt idx="58">
                  <c:v>14</c:v>
                </c:pt>
                <c:pt idx="59">
                  <c:v>6</c:v>
                </c:pt>
                <c:pt idx="60">
                  <c:v>6</c:v>
                </c:pt>
                <c:pt idx="61">
                  <c:v>1</c:v>
                </c:pt>
                <c:pt idx="62">
                  <c:v>4</c:v>
                </c:pt>
                <c:pt idx="63">
                  <c:v>11</c:v>
                </c:pt>
                <c:pt idx="64">
                  <c:v>8</c:v>
                </c:pt>
                <c:pt idx="65">
                  <c:v>8</c:v>
                </c:pt>
                <c:pt idx="66">
                  <c:v>1</c:v>
                </c:pt>
                <c:pt idx="67">
                  <c:v>6</c:v>
                </c:pt>
                <c:pt idx="68">
                  <c:v>3</c:v>
                </c:pt>
                <c:pt idx="69">
                  <c:v>7</c:v>
                </c:pt>
                <c:pt idx="70">
                  <c:v>7</c:v>
                </c:pt>
                <c:pt idx="71">
                  <c:v>11</c:v>
                </c:pt>
                <c:pt idx="72">
                  <c:v>3</c:v>
                </c:pt>
                <c:pt idx="73">
                  <c:v>15</c:v>
                </c:pt>
                <c:pt idx="74">
                  <c:v>-2</c:v>
                </c:pt>
                <c:pt idx="75">
                  <c:v>2</c:v>
                </c:pt>
                <c:pt idx="76">
                  <c:v>9</c:v>
                </c:pt>
                <c:pt idx="77">
                  <c:v>8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4</c:v>
                </c:pt>
                <c:pt idx="91">
                  <c:v>7</c:v>
                </c:pt>
                <c:pt idx="92">
                  <c:v>0</c:v>
                </c:pt>
                <c:pt idx="93">
                  <c:v>6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D-F441-9C68-15A71F14F9BD}"/>
            </c:ext>
          </c:extLst>
        </c:ser>
        <c:ser>
          <c:idx val="1"/>
          <c:order val="1"/>
          <c:tx>
            <c:strRef>
              <c:f>Sheet1!$EH$1</c:f>
              <c:strCache>
                <c:ptCount val="1"/>
                <c:pt idx="0">
                  <c:v>HUDSON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Sheet1!$EH$2:$EH$101</c:f>
              <c:numCache>
                <c:formatCode>0</c:formatCode>
                <c:ptCount val="100"/>
                <c:pt idx="1">
                  <c:v>15</c:v>
                </c:pt>
                <c:pt idx="2">
                  <c:v>15</c:v>
                </c:pt>
                <c:pt idx="3">
                  <c:v>19</c:v>
                </c:pt>
                <c:pt idx="4">
                  <c:v>9</c:v>
                </c:pt>
                <c:pt idx="5">
                  <c:v>5</c:v>
                </c:pt>
                <c:pt idx="6">
                  <c:v>11</c:v>
                </c:pt>
                <c:pt idx="7">
                  <c:v>19</c:v>
                </c:pt>
                <c:pt idx="8">
                  <c:v>10</c:v>
                </c:pt>
                <c:pt idx="9">
                  <c:v>31</c:v>
                </c:pt>
                <c:pt idx="10">
                  <c:v>20</c:v>
                </c:pt>
                <c:pt idx="11">
                  <c:v>43</c:v>
                </c:pt>
                <c:pt idx="12">
                  <c:v>10</c:v>
                </c:pt>
                <c:pt idx="13">
                  <c:v>41</c:v>
                </c:pt>
                <c:pt idx="14">
                  <c:v>35</c:v>
                </c:pt>
                <c:pt idx="15">
                  <c:v>53</c:v>
                </c:pt>
                <c:pt idx="16">
                  <c:v>55</c:v>
                </c:pt>
                <c:pt idx="17">
                  <c:v>14</c:v>
                </c:pt>
                <c:pt idx="18">
                  <c:v>18</c:v>
                </c:pt>
                <c:pt idx="19">
                  <c:v>40</c:v>
                </c:pt>
                <c:pt idx="20">
                  <c:v>33</c:v>
                </c:pt>
                <c:pt idx="21">
                  <c:v>43</c:v>
                </c:pt>
                <c:pt idx="22">
                  <c:v>38</c:v>
                </c:pt>
                <c:pt idx="23">
                  <c:v>34</c:v>
                </c:pt>
                <c:pt idx="24">
                  <c:v>15</c:v>
                </c:pt>
                <c:pt idx="25">
                  <c:v>6</c:v>
                </c:pt>
                <c:pt idx="26">
                  <c:v>12</c:v>
                </c:pt>
                <c:pt idx="27">
                  <c:v>49</c:v>
                </c:pt>
                <c:pt idx="28">
                  <c:v>36</c:v>
                </c:pt>
                <c:pt idx="29">
                  <c:v>40</c:v>
                </c:pt>
                <c:pt idx="30">
                  <c:v>21</c:v>
                </c:pt>
                <c:pt idx="31">
                  <c:v>15</c:v>
                </c:pt>
                <c:pt idx="32">
                  <c:v>11</c:v>
                </c:pt>
                <c:pt idx="33">
                  <c:v>0</c:v>
                </c:pt>
                <c:pt idx="34">
                  <c:v>25</c:v>
                </c:pt>
                <c:pt idx="35">
                  <c:v>33</c:v>
                </c:pt>
                <c:pt idx="36">
                  <c:v>20</c:v>
                </c:pt>
                <c:pt idx="37">
                  <c:v>17</c:v>
                </c:pt>
                <c:pt idx="38">
                  <c:v>14</c:v>
                </c:pt>
                <c:pt idx="39">
                  <c:v>15</c:v>
                </c:pt>
                <c:pt idx="40">
                  <c:v>2</c:v>
                </c:pt>
                <c:pt idx="41">
                  <c:v>10</c:v>
                </c:pt>
                <c:pt idx="42">
                  <c:v>26</c:v>
                </c:pt>
                <c:pt idx="43">
                  <c:v>25</c:v>
                </c:pt>
                <c:pt idx="44">
                  <c:v>10</c:v>
                </c:pt>
                <c:pt idx="45">
                  <c:v>3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15</c:v>
                </c:pt>
                <c:pt idx="51">
                  <c:v>13</c:v>
                </c:pt>
                <c:pt idx="52">
                  <c:v>4</c:v>
                </c:pt>
                <c:pt idx="53">
                  <c:v>1</c:v>
                </c:pt>
                <c:pt idx="56">
                  <c:v>15</c:v>
                </c:pt>
                <c:pt idx="57">
                  <c:v>3</c:v>
                </c:pt>
                <c:pt idx="58">
                  <c:v>7</c:v>
                </c:pt>
                <c:pt idx="59">
                  <c:v>5</c:v>
                </c:pt>
                <c:pt idx="60">
                  <c:v>10</c:v>
                </c:pt>
                <c:pt idx="63">
                  <c:v>4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7</c:v>
                </c:pt>
                <c:pt idx="71">
                  <c:v>0</c:v>
                </c:pt>
                <c:pt idx="72">
                  <c:v>4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7">
                  <c:v>2</c:v>
                </c:pt>
                <c:pt idx="79">
                  <c:v>5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6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4</c:v>
                </c:pt>
                <c:pt idx="98">
                  <c:v>2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D-F441-9C68-15A71F14F9BD}"/>
            </c:ext>
          </c:extLst>
        </c:ser>
        <c:ser>
          <c:idx val="2"/>
          <c:order val="2"/>
          <c:tx>
            <c:strRef>
              <c:f>Sheet1!$EI$1</c:f>
              <c:strCache>
                <c:ptCount val="1"/>
                <c:pt idx="0">
                  <c:v>ESSEX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Sheet1!$EI$2:$EI$101</c:f>
              <c:numCache>
                <c:formatCode>0</c:formatCode>
                <c:ptCount val="100"/>
                <c:pt idx="1">
                  <c:v>30</c:v>
                </c:pt>
                <c:pt idx="2">
                  <c:v>19</c:v>
                </c:pt>
                <c:pt idx="3">
                  <c:v>38</c:v>
                </c:pt>
                <c:pt idx="4">
                  <c:v>16</c:v>
                </c:pt>
                <c:pt idx="5">
                  <c:v>14</c:v>
                </c:pt>
                <c:pt idx="6">
                  <c:v>46</c:v>
                </c:pt>
                <c:pt idx="7">
                  <c:v>44</c:v>
                </c:pt>
                <c:pt idx="8">
                  <c:v>36</c:v>
                </c:pt>
                <c:pt idx="9">
                  <c:v>40</c:v>
                </c:pt>
                <c:pt idx="10">
                  <c:v>60</c:v>
                </c:pt>
                <c:pt idx="11">
                  <c:v>16</c:v>
                </c:pt>
                <c:pt idx="12">
                  <c:v>5</c:v>
                </c:pt>
                <c:pt idx="13">
                  <c:v>102</c:v>
                </c:pt>
                <c:pt idx="14">
                  <c:v>55</c:v>
                </c:pt>
                <c:pt idx="15">
                  <c:v>52</c:v>
                </c:pt>
                <c:pt idx="16">
                  <c:v>42</c:v>
                </c:pt>
                <c:pt idx="17">
                  <c:v>48</c:v>
                </c:pt>
                <c:pt idx="18">
                  <c:v>8</c:v>
                </c:pt>
                <c:pt idx="19">
                  <c:v>11</c:v>
                </c:pt>
                <c:pt idx="20">
                  <c:v>98</c:v>
                </c:pt>
                <c:pt idx="21">
                  <c:v>39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</c:v>
                </c:pt>
                <c:pt idx="26">
                  <c:v>5</c:v>
                </c:pt>
                <c:pt idx="27">
                  <c:v>62</c:v>
                </c:pt>
                <c:pt idx="28">
                  <c:v>49</c:v>
                </c:pt>
                <c:pt idx="29">
                  <c:v>47</c:v>
                </c:pt>
                <c:pt idx="30">
                  <c:v>54</c:v>
                </c:pt>
                <c:pt idx="31">
                  <c:v>25</c:v>
                </c:pt>
                <c:pt idx="32">
                  <c:v>17</c:v>
                </c:pt>
                <c:pt idx="33">
                  <c:v>10</c:v>
                </c:pt>
                <c:pt idx="34">
                  <c:v>27</c:v>
                </c:pt>
                <c:pt idx="35">
                  <c:v>30</c:v>
                </c:pt>
                <c:pt idx="36">
                  <c:v>32</c:v>
                </c:pt>
                <c:pt idx="37">
                  <c:v>17</c:v>
                </c:pt>
                <c:pt idx="38">
                  <c:v>16</c:v>
                </c:pt>
                <c:pt idx="39">
                  <c:v>9</c:v>
                </c:pt>
                <c:pt idx="40">
                  <c:v>3</c:v>
                </c:pt>
                <c:pt idx="41">
                  <c:v>18</c:v>
                </c:pt>
                <c:pt idx="42">
                  <c:v>27</c:v>
                </c:pt>
                <c:pt idx="43">
                  <c:v>25</c:v>
                </c:pt>
                <c:pt idx="44">
                  <c:v>14</c:v>
                </c:pt>
                <c:pt idx="45">
                  <c:v>12</c:v>
                </c:pt>
                <c:pt idx="46">
                  <c:v>6</c:v>
                </c:pt>
                <c:pt idx="47">
                  <c:v>18</c:v>
                </c:pt>
                <c:pt idx="48">
                  <c:v>19</c:v>
                </c:pt>
                <c:pt idx="49">
                  <c:v>4</c:v>
                </c:pt>
                <c:pt idx="50">
                  <c:v>7</c:v>
                </c:pt>
                <c:pt idx="51">
                  <c:v>9</c:v>
                </c:pt>
                <c:pt idx="52">
                  <c:v>3</c:v>
                </c:pt>
                <c:pt idx="53">
                  <c:v>7</c:v>
                </c:pt>
                <c:pt idx="54">
                  <c:v>0</c:v>
                </c:pt>
                <c:pt idx="55">
                  <c:v>10</c:v>
                </c:pt>
                <c:pt idx="56">
                  <c:v>19</c:v>
                </c:pt>
                <c:pt idx="57">
                  <c:v>4</c:v>
                </c:pt>
                <c:pt idx="58">
                  <c:v>19</c:v>
                </c:pt>
                <c:pt idx="59">
                  <c:v>10</c:v>
                </c:pt>
                <c:pt idx="60">
                  <c:v>7</c:v>
                </c:pt>
                <c:pt idx="61">
                  <c:v>3</c:v>
                </c:pt>
                <c:pt idx="62">
                  <c:v>5</c:v>
                </c:pt>
                <c:pt idx="63">
                  <c:v>15</c:v>
                </c:pt>
                <c:pt idx="64">
                  <c:v>7</c:v>
                </c:pt>
                <c:pt idx="65">
                  <c:v>8</c:v>
                </c:pt>
                <c:pt idx="68">
                  <c:v>3</c:v>
                </c:pt>
                <c:pt idx="69">
                  <c:v>12</c:v>
                </c:pt>
                <c:pt idx="70">
                  <c:v>1</c:v>
                </c:pt>
                <c:pt idx="71">
                  <c:v>0</c:v>
                </c:pt>
                <c:pt idx="72">
                  <c:v>5</c:v>
                </c:pt>
                <c:pt idx="73">
                  <c:v>13</c:v>
                </c:pt>
                <c:pt idx="74">
                  <c:v>4</c:v>
                </c:pt>
                <c:pt idx="75">
                  <c:v>6</c:v>
                </c:pt>
                <c:pt idx="76">
                  <c:v>0</c:v>
                </c:pt>
                <c:pt idx="77">
                  <c:v>4</c:v>
                </c:pt>
                <c:pt idx="78">
                  <c:v>3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4</c:v>
                </c:pt>
                <c:pt idx="85">
                  <c:v>10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D-F441-9C68-15A71F14F9BD}"/>
            </c:ext>
          </c:extLst>
        </c:ser>
        <c:ser>
          <c:idx val="3"/>
          <c:order val="3"/>
          <c:tx>
            <c:strRef>
              <c:f>Sheet1!$EJ$1</c:f>
              <c:strCache>
                <c:ptCount val="1"/>
                <c:pt idx="0">
                  <c:v>UNION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Sheet1!$EJ$2:$EJ$101</c:f>
              <c:numCache>
                <c:formatCode>0</c:formatCode>
                <c:ptCount val="100"/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</c:v>
                </c:pt>
                <c:pt idx="5">
                  <c:v>7</c:v>
                </c:pt>
                <c:pt idx="6">
                  <c:v>17</c:v>
                </c:pt>
                <c:pt idx="7">
                  <c:v>30</c:v>
                </c:pt>
                <c:pt idx="8">
                  <c:v>20</c:v>
                </c:pt>
                <c:pt idx="9">
                  <c:v>16</c:v>
                </c:pt>
                <c:pt idx="10">
                  <c:v>34</c:v>
                </c:pt>
                <c:pt idx="11">
                  <c:v>14</c:v>
                </c:pt>
                <c:pt idx="12">
                  <c:v>8</c:v>
                </c:pt>
                <c:pt idx="13">
                  <c:v>21</c:v>
                </c:pt>
                <c:pt idx="14">
                  <c:v>31</c:v>
                </c:pt>
                <c:pt idx="15">
                  <c:v>32</c:v>
                </c:pt>
                <c:pt idx="16">
                  <c:v>29</c:v>
                </c:pt>
                <c:pt idx="17">
                  <c:v>26</c:v>
                </c:pt>
                <c:pt idx="18">
                  <c:v>16</c:v>
                </c:pt>
                <c:pt idx="19">
                  <c:v>15</c:v>
                </c:pt>
                <c:pt idx="20">
                  <c:v>40</c:v>
                </c:pt>
                <c:pt idx="21">
                  <c:v>54</c:v>
                </c:pt>
                <c:pt idx="22">
                  <c:v>34</c:v>
                </c:pt>
                <c:pt idx="23">
                  <c:v>27</c:v>
                </c:pt>
                <c:pt idx="24">
                  <c:v>21</c:v>
                </c:pt>
                <c:pt idx="25">
                  <c:v>8</c:v>
                </c:pt>
                <c:pt idx="26">
                  <c:v>12</c:v>
                </c:pt>
                <c:pt idx="27">
                  <c:v>44</c:v>
                </c:pt>
                <c:pt idx="28">
                  <c:v>26</c:v>
                </c:pt>
                <c:pt idx="29">
                  <c:v>37</c:v>
                </c:pt>
                <c:pt idx="30">
                  <c:v>24</c:v>
                </c:pt>
                <c:pt idx="31">
                  <c:v>17</c:v>
                </c:pt>
                <c:pt idx="32">
                  <c:v>7</c:v>
                </c:pt>
                <c:pt idx="34">
                  <c:v>31</c:v>
                </c:pt>
                <c:pt idx="35">
                  <c:v>32</c:v>
                </c:pt>
                <c:pt idx="36">
                  <c:v>29</c:v>
                </c:pt>
                <c:pt idx="37">
                  <c:v>15</c:v>
                </c:pt>
                <c:pt idx="38">
                  <c:v>8</c:v>
                </c:pt>
                <c:pt idx="39">
                  <c:v>15</c:v>
                </c:pt>
                <c:pt idx="40">
                  <c:v>8</c:v>
                </c:pt>
                <c:pt idx="41">
                  <c:v>24</c:v>
                </c:pt>
                <c:pt idx="42">
                  <c:v>9</c:v>
                </c:pt>
                <c:pt idx="43">
                  <c:v>22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5</c:v>
                </c:pt>
                <c:pt idx="48">
                  <c:v>15</c:v>
                </c:pt>
                <c:pt idx="49">
                  <c:v>17</c:v>
                </c:pt>
                <c:pt idx="50">
                  <c:v>11</c:v>
                </c:pt>
                <c:pt idx="51">
                  <c:v>13</c:v>
                </c:pt>
                <c:pt idx="52">
                  <c:v>4</c:v>
                </c:pt>
                <c:pt idx="53">
                  <c:v>3</c:v>
                </c:pt>
                <c:pt idx="56">
                  <c:v>12</c:v>
                </c:pt>
                <c:pt idx="57">
                  <c:v>5</c:v>
                </c:pt>
                <c:pt idx="58">
                  <c:v>13</c:v>
                </c:pt>
                <c:pt idx="61">
                  <c:v>1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8</c:v>
                </c:pt>
                <c:pt idx="73">
                  <c:v>9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  <c:pt idx="80">
                  <c:v>4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D-F441-9C68-15A71F14F9BD}"/>
            </c:ext>
          </c:extLst>
        </c:ser>
        <c:ser>
          <c:idx val="4"/>
          <c:order val="4"/>
          <c:tx>
            <c:strRef>
              <c:f>Sheet1!$EK$1</c:f>
              <c:strCache>
                <c:ptCount val="1"/>
                <c:pt idx="0">
                  <c:v>PASSAIC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Sheet1!$EK$2:$EK$101</c:f>
              <c:numCache>
                <c:formatCode>0</c:formatCode>
                <c:ptCount val="100"/>
                <c:pt idx="1">
                  <c:v>7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19</c:v>
                </c:pt>
                <c:pt idx="10">
                  <c:v>18</c:v>
                </c:pt>
                <c:pt idx="11">
                  <c:v>12</c:v>
                </c:pt>
                <c:pt idx="12">
                  <c:v>5</c:v>
                </c:pt>
                <c:pt idx="13">
                  <c:v>20</c:v>
                </c:pt>
                <c:pt idx="14">
                  <c:v>26</c:v>
                </c:pt>
                <c:pt idx="15">
                  <c:v>29</c:v>
                </c:pt>
                <c:pt idx="16">
                  <c:v>10</c:v>
                </c:pt>
                <c:pt idx="17">
                  <c:v>22</c:v>
                </c:pt>
                <c:pt idx="18">
                  <c:v>7</c:v>
                </c:pt>
                <c:pt idx="19">
                  <c:v>13</c:v>
                </c:pt>
                <c:pt idx="20">
                  <c:v>31</c:v>
                </c:pt>
                <c:pt idx="21">
                  <c:v>33</c:v>
                </c:pt>
                <c:pt idx="22">
                  <c:v>23</c:v>
                </c:pt>
                <c:pt idx="23">
                  <c:v>33</c:v>
                </c:pt>
                <c:pt idx="24">
                  <c:v>33</c:v>
                </c:pt>
                <c:pt idx="25">
                  <c:v>10</c:v>
                </c:pt>
                <c:pt idx="26">
                  <c:v>12</c:v>
                </c:pt>
                <c:pt idx="27">
                  <c:v>37</c:v>
                </c:pt>
                <c:pt idx="28">
                  <c:v>41</c:v>
                </c:pt>
                <c:pt idx="29">
                  <c:v>57</c:v>
                </c:pt>
                <c:pt idx="30">
                  <c:v>26</c:v>
                </c:pt>
                <c:pt idx="31">
                  <c:v>25</c:v>
                </c:pt>
                <c:pt idx="32">
                  <c:v>8</c:v>
                </c:pt>
                <c:pt idx="33">
                  <c:v>1</c:v>
                </c:pt>
                <c:pt idx="34">
                  <c:v>30</c:v>
                </c:pt>
                <c:pt idx="35">
                  <c:v>27</c:v>
                </c:pt>
                <c:pt idx="36">
                  <c:v>13</c:v>
                </c:pt>
                <c:pt idx="37">
                  <c:v>12</c:v>
                </c:pt>
                <c:pt idx="38">
                  <c:v>19</c:v>
                </c:pt>
                <c:pt idx="39">
                  <c:v>10</c:v>
                </c:pt>
                <c:pt idx="40">
                  <c:v>3</c:v>
                </c:pt>
                <c:pt idx="41">
                  <c:v>18</c:v>
                </c:pt>
                <c:pt idx="42">
                  <c:v>20</c:v>
                </c:pt>
                <c:pt idx="43">
                  <c:v>17</c:v>
                </c:pt>
                <c:pt idx="44">
                  <c:v>14</c:v>
                </c:pt>
                <c:pt idx="45">
                  <c:v>15</c:v>
                </c:pt>
                <c:pt idx="46">
                  <c:v>7</c:v>
                </c:pt>
                <c:pt idx="47">
                  <c:v>1</c:v>
                </c:pt>
                <c:pt idx="48">
                  <c:v>3</c:v>
                </c:pt>
                <c:pt idx="49">
                  <c:v>13</c:v>
                </c:pt>
                <c:pt idx="50">
                  <c:v>9</c:v>
                </c:pt>
                <c:pt idx="51">
                  <c:v>17</c:v>
                </c:pt>
                <c:pt idx="52">
                  <c:v>7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4</c:v>
                </c:pt>
                <c:pt idx="58">
                  <c:v>14</c:v>
                </c:pt>
                <c:pt idx="59">
                  <c:v>8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9</c:v>
                </c:pt>
                <c:pt idx="64">
                  <c:v>14</c:v>
                </c:pt>
                <c:pt idx="65">
                  <c:v>3</c:v>
                </c:pt>
                <c:pt idx="66">
                  <c:v>12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9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6</c:v>
                </c:pt>
                <c:pt idx="85">
                  <c:v>0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D-F441-9C68-15A71F14F9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8748735"/>
        <c:axId val="938940399"/>
      </c:lineChart>
      <c:dateAx>
        <c:axId val="93874873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40399"/>
        <c:crosses val="autoZero"/>
        <c:auto val="1"/>
        <c:lblOffset val="100"/>
        <c:baseTimeUnit val="days"/>
      </c:dateAx>
      <c:valAx>
        <c:axId val="9389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4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mASSACHUSETTS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Sheet1!$EO$2:$EO$101</c:f>
              <c:numCache>
                <c:formatCode>0</c:formatCode>
                <c:ptCount val="100"/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18</c:v>
                </c:pt>
                <c:pt idx="13">
                  <c:v>14</c:v>
                </c:pt>
                <c:pt idx="14">
                  <c:v>27</c:v>
                </c:pt>
                <c:pt idx="15">
                  <c:v>19</c:v>
                </c:pt>
                <c:pt idx="20">
                  <c:v>22</c:v>
                </c:pt>
                <c:pt idx="21">
                  <c:v>33</c:v>
                </c:pt>
                <c:pt idx="22">
                  <c:v>28</c:v>
                </c:pt>
                <c:pt idx="23">
                  <c:v>26</c:v>
                </c:pt>
                <c:pt idx="24">
                  <c:v>19</c:v>
                </c:pt>
                <c:pt idx="25">
                  <c:v>33</c:v>
                </c:pt>
                <c:pt idx="26">
                  <c:v>24</c:v>
                </c:pt>
                <c:pt idx="27">
                  <c:v>21</c:v>
                </c:pt>
                <c:pt idx="28">
                  <c:v>35</c:v>
                </c:pt>
                <c:pt idx="29">
                  <c:v>20</c:v>
                </c:pt>
                <c:pt idx="30">
                  <c:v>26</c:v>
                </c:pt>
                <c:pt idx="31">
                  <c:v>19</c:v>
                </c:pt>
                <c:pt idx="32">
                  <c:v>19</c:v>
                </c:pt>
                <c:pt idx="33">
                  <c:v>8</c:v>
                </c:pt>
                <c:pt idx="34">
                  <c:v>13</c:v>
                </c:pt>
                <c:pt idx="35">
                  <c:v>33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15</c:v>
                </c:pt>
                <c:pt idx="40">
                  <c:v>13</c:v>
                </c:pt>
                <c:pt idx="41">
                  <c:v>1</c:v>
                </c:pt>
                <c:pt idx="42">
                  <c:v>17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6</c:v>
                </c:pt>
                <c:pt idx="48">
                  <c:v>4</c:v>
                </c:pt>
                <c:pt idx="49">
                  <c:v>10</c:v>
                </c:pt>
                <c:pt idx="50">
                  <c:v>6</c:v>
                </c:pt>
                <c:pt idx="51">
                  <c:v>5</c:v>
                </c:pt>
                <c:pt idx="52">
                  <c:v>9</c:v>
                </c:pt>
                <c:pt idx="53">
                  <c:v>11</c:v>
                </c:pt>
                <c:pt idx="54">
                  <c:v>0</c:v>
                </c:pt>
                <c:pt idx="55">
                  <c:v>6</c:v>
                </c:pt>
                <c:pt idx="56">
                  <c:v>6</c:v>
                </c:pt>
                <c:pt idx="57">
                  <c:v>9</c:v>
                </c:pt>
                <c:pt idx="58">
                  <c:v>2</c:v>
                </c:pt>
                <c:pt idx="59">
                  <c:v>7</c:v>
                </c:pt>
                <c:pt idx="60">
                  <c:v>3</c:v>
                </c:pt>
                <c:pt idx="61">
                  <c:v>25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9</c:v>
                </c:pt>
                <c:pt idx="66">
                  <c:v>1</c:v>
                </c:pt>
                <c:pt idx="67">
                  <c:v>1</c:v>
                </c:pt>
                <c:pt idx="68">
                  <c:v>7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7</c:v>
                </c:pt>
                <c:pt idx="75">
                  <c:v>1</c:v>
                </c:pt>
                <c:pt idx="76">
                  <c:v>1</c:v>
                </c:pt>
                <c:pt idx="77">
                  <c:v>7</c:v>
                </c:pt>
                <c:pt idx="78">
                  <c:v>4</c:v>
                </c:pt>
                <c:pt idx="79">
                  <c:v>8</c:v>
                </c:pt>
                <c:pt idx="80">
                  <c:v>2</c:v>
                </c:pt>
                <c:pt idx="81">
                  <c:v>5</c:v>
                </c:pt>
                <c:pt idx="82">
                  <c:v>1</c:v>
                </c:pt>
                <c:pt idx="84">
                  <c:v>8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0</c:v>
                </c:pt>
                <c:pt idx="89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6-A444-8F2C-E362E6B20B97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Sheet1!$EP$2:$EP$101</c:f>
              <c:numCache>
                <c:formatCode>0</c:formatCode>
                <c:ptCount val="100"/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21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28</c:v>
                </c:pt>
                <c:pt idx="11">
                  <c:v>12</c:v>
                </c:pt>
                <c:pt idx="12">
                  <c:v>14</c:v>
                </c:pt>
                <c:pt idx="13">
                  <c:v>25</c:v>
                </c:pt>
                <c:pt idx="14">
                  <c:v>33</c:v>
                </c:pt>
                <c:pt idx="15">
                  <c:v>37</c:v>
                </c:pt>
                <c:pt idx="16">
                  <c:v>36</c:v>
                </c:pt>
                <c:pt idx="17">
                  <c:v>40</c:v>
                </c:pt>
                <c:pt idx="19">
                  <c:v>68</c:v>
                </c:pt>
                <c:pt idx="20">
                  <c:v>26</c:v>
                </c:pt>
                <c:pt idx="21">
                  <c:v>66</c:v>
                </c:pt>
                <c:pt idx="22">
                  <c:v>51</c:v>
                </c:pt>
                <c:pt idx="23">
                  <c:v>40</c:v>
                </c:pt>
                <c:pt idx="24">
                  <c:v>44</c:v>
                </c:pt>
                <c:pt idx="25">
                  <c:v>41</c:v>
                </c:pt>
                <c:pt idx="26">
                  <c:v>30</c:v>
                </c:pt>
                <c:pt idx="27">
                  <c:v>31</c:v>
                </c:pt>
                <c:pt idx="28">
                  <c:v>71</c:v>
                </c:pt>
                <c:pt idx="29">
                  <c:v>43</c:v>
                </c:pt>
                <c:pt idx="30">
                  <c:v>40</c:v>
                </c:pt>
                <c:pt idx="31">
                  <c:v>38</c:v>
                </c:pt>
                <c:pt idx="32">
                  <c:v>49</c:v>
                </c:pt>
                <c:pt idx="33">
                  <c:v>25</c:v>
                </c:pt>
                <c:pt idx="34">
                  <c:v>31</c:v>
                </c:pt>
                <c:pt idx="35">
                  <c:v>42</c:v>
                </c:pt>
                <c:pt idx="36">
                  <c:v>33</c:v>
                </c:pt>
                <c:pt idx="37">
                  <c:v>29</c:v>
                </c:pt>
                <c:pt idx="38">
                  <c:v>37</c:v>
                </c:pt>
                <c:pt idx="39">
                  <c:v>38</c:v>
                </c:pt>
                <c:pt idx="40">
                  <c:v>28</c:v>
                </c:pt>
                <c:pt idx="41">
                  <c:v>9</c:v>
                </c:pt>
                <c:pt idx="42">
                  <c:v>38</c:v>
                </c:pt>
                <c:pt idx="43">
                  <c:v>45</c:v>
                </c:pt>
                <c:pt idx="44">
                  <c:v>20</c:v>
                </c:pt>
                <c:pt idx="45">
                  <c:v>23</c:v>
                </c:pt>
                <c:pt idx="46">
                  <c:v>24</c:v>
                </c:pt>
                <c:pt idx="47">
                  <c:v>18</c:v>
                </c:pt>
                <c:pt idx="48">
                  <c:v>24</c:v>
                </c:pt>
                <c:pt idx="49">
                  <c:v>26</c:v>
                </c:pt>
                <c:pt idx="50">
                  <c:v>16</c:v>
                </c:pt>
                <c:pt idx="51">
                  <c:v>18</c:v>
                </c:pt>
                <c:pt idx="52">
                  <c:v>16</c:v>
                </c:pt>
                <c:pt idx="53">
                  <c:v>6</c:v>
                </c:pt>
                <c:pt idx="54">
                  <c:v>0</c:v>
                </c:pt>
                <c:pt idx="55">
                  <c:v>17</c:v>
                </c:pt>
                <c:pt idx="56">
                  <c:v>14</c:v>
                </c:pt>
                <c:pt idx="57">
                  <c:v>15</c:v>
                </c:pt>
                <c:pt idx="58">
                  <c:v>19</c:v>
                </c:pt>
                <c:pt idx="59">
                  <c:v>13</c:v>
                </c:pt>
                <c:pt idx="60">
                  <c:v>19</c:v>
                </c:pt>
                <c:pt idx="61">
                  <c:v>35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6</c:v>
                </c:pt>
                <c:pt idx="69">
                  <c:v>9</c:v>
                </c:pt>
                <c:pt idx="70">
                  <c:v>5</c:v>
                </c:pt>
                <c:pt idx="71">
                  <c:v>8</c:v>
                </c:pt>
                <c:pt idx="72">
                  <c:v>11</c:v>
                </c:pt>
                <c:pt idx="73">
                  <c:v>4</c:v>
                </c:pt>
                <c:pt idx="74">
                  <c:v>8</c:v>
                </c:pt>
                <c:pt idx="75">
                  <c:v>7</c:v>
                </c:pt>
                <c:pt idx="76">
                  <c:v>2</c:v>
                </c:pt>
                <c:pt idx="77">
                  <c:v>16</c:v>
                </c:pt>
                <c:pt idx="78">
                  <c:v>7</c:v>
                </c:pt>
                <c:pt idx="79">
                  <c:v>3</c:v>
                </c:pt>
                <c:pt idx="80">
                  <c:v>10</c:v>
                </c:pt>
                <c:pt idx="81">
                  <c:v>6</c:v>
                </c:pt>
                <c:pt idx="82">
                  <c:v>2</c:v>
                </c:pt>
                <c:pt idx="83">
                  <c:v>3</c:v>
                </c:pt>
                <c:pt idx="84">
                  <c:v>8</c:v>
                </c:pt>
                <c:pt idx="85">
                  <c:v>5</c:v>
                </c:pt>
                <c:pt idx="86">
                  <c:v>14</c:v>
                </c:pt>
                <c:pt idx="87">
                  <c:v>10</c:v>
                </c:pt>
                <c:pt idx="88">
                  <c:v>6</c:v>
                </c:pt>
                <c:pt idx="89">
                  <c:v>7</c:v>
                </c:pt>
                <c:pt idx="91">
                  <c:v>7</c:v>
                </c:pt>
                <c:pt idx="92">
                  <c:v>9</c:v>
                </c:pt>
                <c:pt idx="93">
                  <c:v>3</c:v>
                </c:pt>
                <c:pt idx="94">
                  <c:v>7</c:v>
                </c:pt>
                <c:pt idx="95">
                  <c:v>2</c:v>
                </c:pt>
                <c:pt idx="96">
                  <c:v>3</c:v>
                </c:pt>
                <c:pt idx="97">
                  <c:v>6</c:v>
                </c:pt>
                <c:pt idx="98">
                  <c:v>9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6-A444-8F2C-E362E6B20B97}"/>
            </c:ext>
          </c:extLst>
        </c:ser>
        <c:ser>
          <c:idx val="2"/>
          <c:order val="2"/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Sheet1!$EQ$2:$EQ$101</c:f>
              <c:numCache>
                <c:formatCode>0</c:formatCode>
                <c:ptCount val="100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19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9">
                  <c:v>32</c:v>
                </c:pt>
                <c:pt idx="20">
                  <c:v>20</c:v>
                </c:pt>
                <c:pt idx="21">
                  <c:v>26</c:v>
                </c:pt>
                <c:pt idx="22">
                  <c:v>21</c:v>
                </c:pt>
                <c:pt idx="23">
                  <c:v>27</c:v>
                </c:pt>
                <c:pt idx="24">
                  <c:v>17</c:v>
                </c:pt>
                <c:pt idx="25">
                  <c:v>14</c:v>
                </c:pt>
                <c:pt idx="26">
                  <c:v>9</c:v>
                </c:pt>
                <c:pt idx="27">
                  <c:v>24</c:v>
                </c:pt>
                <c:pt idx="28">
                  <c:v>42</c:v>
                </c:pt>
                <c:pt idx="29">
                  <c:v>23</c:v>
                </c:pt>
                <c:pt idx="30">
                  <c:v>12</c:v>
                </c:pt>
                <c:pt idx="31">
                  <c:v>24</c:v>
                </c:pt>
                <c:pt idx="32">
                  <c:v>15</c:v>
                </c:pt>
                <c:pt idx="33">
                  <c:v>13</c:v>
                </c:pt>
                <c:pt idx="34">
                  <c:v>15</c:v>
                </c:pt>
                <c:pt idx="35">
                  <c:v>34</c:v>
                </c:pt>
                <c:pt idx="36">
                  <c:v>17</c:v>
                </c:pt>
                <c:pt idx="37">
                  <c:v>23</c:v>
                </c:pt>
                <c:pt idx="38">
                  <c:v>24</c:v>
                </c:pt>
                <c:pt idx="39">
                  <c:v>19</c:v>
                </c:pt>
                <c:pt idx="40">
                  <c:v>25</c:v>
                </c:pt>
                <c:pt idx="41">
                  <c:v>9</c:v>
                </c:pt>
                <c:pt idx="42">
                  <c:v>26</c:v>
                </c:pt>
                <c:pt idx="43">
                  <c:v>21</c:v>
                </c:pt>
                <c:pt idx="44">
                  <c:v>26</c:v>
                </c:pt>
                <c:pt idx="45">
                  <c:v>15</c:v>
                </c:pt>
                <c:pt idx="46">
                  <c:v>10</c:v>
                </c:pt>
                <c:pt idx="47">
                  <c:v>14</c:v>
                </c:pt>
                <c:pt idx="48">
                  <c:v>7</c:v>
                </c:pt>
                <c:pt idx="49">
                  <c:v>20</c:v>
                </c:pt>
                <c:pt idx="50">
                  <c:v>14</c:v>
                </c:pt>
                <c:pt idx="51">
                  <c:v>11</c:v>
                </c:pt>
                <c:pt idx="52">
                  <c:v>6</c:v>
                </c:pt>
                <c:pt idx="53">
                  <c:v>11</c:v>
                </c:pt>
                <c:pt idx="54">
                  <c:v>0</c:v>
                </c:pt>
                <c:pt idx="55">
                  <c:v>11</c:v>
                </c:pt>
                <c:pt idx="56">
                  <c:v>8</c:v>
                </c:pt>
                <c:pt idx="57">
                  <c:v>17</c:v>
                </c:pt>
                <c:pt idx="58">
                  <c:v>11</c:v>
                </c:pt>
                <c:pt idx="59">
                  <c:v>3</c:v>
                </c:pt>
                <c:pt idx="60">
                  <c:v>16</c:v>
                </c:pt>
                <c:pt idx="61">
                  <c:v>43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10</c:v>
                </c:pt>
                <c:pt idx="70">
                  <c:v>8</c:v>
                </c:pt>
                <c:pt idx="71">
                  <c:v>7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1</c:v>
                </c:pt>
                <c:pt idx="77">
                  <c:v>5</c:v>
                </c:pt>
                <c:pt idx="78">
                  <c:v>6</c:v>
                </c:pt>
                <c:pt idx="79">
                  <c:v>2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1">
                  <c:v>0</c:v>
                </c:pt>
                <c:pt idx="92">
                  <c:v>7</c:v>
                </c:pt>
                <c:pt idx="93">
                  <c:v>5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6-A444-8F2C-E362E6B20B97}"/>
            </c:ext>
          </c:extLst>
        </c:ser>
        <c:ser>
          <c:idx val="3"/>
          <c:order val="3"/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Sheet1!$ER$2:$ER$101</c:f>
              <c:numCache>
                <c:formatCode>0</c:formatCode>
                <c:ptCount val="100"/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12</c:v>
                </c:pt>
                <c:pt idx="12">
                  <c:v>14</c:v>
                </c:pt>
                <c:pt idx="13">
                  <c:v>18</c:v>
                </c:pt>
                <c:pt idx="14">
                  <c:v>24</c:v>
                </c:pt>
                <c:pt idx="15">
                  <c:v>26</c:v>
                </c:pt>
                <c:pt idx="16">
                  <c:v>20</c:v>
                </c:pt>
                <c:pt idx="17">
                  <c:v>20</c:v>
                </c:pt>
                <c:pt idx="19">
                  <c:v>48</c:v>
                </c:pt>
                <c:pt idx="20">
                  <c:v>27</c:v>
                </c:pt>
                <c:pt idx="21">
                  <c:v>22</c:v>
                </c:pt>
                <c:pt idx="22">
                  <c:v>23</c:v>
                </c:pt>
                <c:pt idx="23">
                  <c:v>33</c:v>
                </c:pt>
                <c:pt idx="24">
                  <c:v>32</c:v>
                </c:pt>
                <c:pt idx="25">
                  <c:v>18</c:v>
                </c:pt>
                <c:pt idx="26">
                  <c:v>11</c:v>
                </c:pt>
                <c:pt idx="27">
                  <c:v>19</c:v>
                </c:pt>
                <c:pt idx="28">
                  <c:v>36</c:v>
                </c:pt>
                <c:pt idx="29">
                  <c:v>15</c:v>
                </c:pt>
                <c:pt idx="30">
                  <c:v>23</c:v>
                </c:pt>
                <c:pt idx="31">
                  <c:v>13</c:v>
                </c:pt>
                <c:pt idx="32">
                  <c:v>15</c:v>
                </c:pt>
                <c:pt idx="33">
                  <c:v>5</c:v>
                </c:pt>
                <c:pt idx="34">
                  <c:v>20</c:v>
                </c:pt>
                <c:pt idx="35">
                  <c:v>21</c:v>
                </c:pt>
                <c:pt idx="36">
                  <c:v>12</c:v>
                </c:pt>
                <c:pt idx="37">
                  <c:v>15</c:v>
                </c:pt>
                <c:pt idx="38">
                  <c:v>12</c:v>
                </c:pt>
                <c:pt idx="39">
                  <c:v>15</c:v>
                </c:pt>
                <c:pt idx="40">
                  <c:v>11</c:v>
                </c:pt>
                <c:pt idx="41">
                  <c:v>2</c:v>
                </c:pt>
                <c:pt idx="42">
                  <c:v>13</c:v>
                </c:pt>
                <c:pt idx="43">
                  <c:v>20</c:v>
                </c:pt>
                <c:pt idx="44">
                  <c:v>14</c:v>
                </c:pt>
                <c:pt idx="45">
                  <c:v>9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  <c:pt idx="49">
                  <c:v>14</c:v>
                </c:pt>
                <c:pt idx="50">
                  <c:v>10</c:v>
                </c:pt>
                <c:pt idx="51">
                  <c:v>12</c:v>
                </c:pt>
                <c:pt idx="52">
                  <c:v>3</c:v>
                </c:pt>
                <c:pt idx="53">
                  <c:v>8</c:v>
                </c:pt>
                <c:pt idx="54">
                  <c:v>0</c:v>
                </c:pt>
                <c:pt idx="55">
                  <c:v>9</c:v>
                </c:pt>
                <c:pt idx="56">
                  <c:v>3</c:v>
                </c:pt>
                <c:pt idx="57">
                  <c:v>5</c:v>
                </c:pt>
                <c:pt idx="58">
                  <c:v>12</c:v>
                </c:pt>
                <c:pt idx="59">
                  <c:v>4</c:v>
                </c:pt>
                <c:pt idx="60">
                  <c:v>6</c:v>
                </c:pt>
                <c:pt idx="61">
                  <c:v>20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6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1</c:v>
                </c:pt>
                <c:pt idx="77">
                  <c:v>12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5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1">
                  <c:v>7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6-A444-8F2C-E362E6B20B97}"/>
            </c:ext>
          </c:extLst>
        </c:ser>
        <c:ser>
          <c:idx val="4"/>
          <c:order val="4"/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Sheet1!$ES$2:$ES$101</c:f>
              <c:numCache>
                <c:formatCode>0</c:formatCode>
                <c:ptCount val="100"/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17</c:v>
                </c:pt>
                <c:pt idx="15">
                  <c:v>10</c:v>
                </c:pt>
                <c:pt idx="16">
                  <c:v>34</c:v>
                </c:pt>
                <c:pt idx="17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11</c:v>
                </c:pt>
                <c:pt idx="24">
                  <c:v>17</c:v>
                </c:pt>
                <c:pt idx="25">
                  <c:v>23</c:v>
                </c:pt>
                <c:pt idx="26">
                  <c:v>9</c:v>
                </c:pt>
                <c:pt idx="27">
                  <c:v>14</c:v>
                </c:pt>
                <c:pt idx="28">
                  <c:v>24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20</c:v>
                </c:pt>
                <c:pt idx="33">
                  <c:v>8</c:v>
                </c:pt>
                <c:pt idx="34">
                  <c:v>11</c:v>
                </c:pt>
                <c:pt idx="35">
                  <c:v>34</c:v>
                </c:pt>
                <c:pt idx="36">
                  <c:v>20</c:v>
                </c:pt>
                <c:pt idx="37">
                  <c:v>19</c:v>
                </c:pt>
                <c:pt idx="38">
                  <c:v>16</c:v>
                </c:pt>
                <c:pt idx="39">
                  <c:v>24</c:v>
                </c:pt>
                <c:pt idx="40">
                  <c:v>13</c:v>
                </c:pt>
                <c:pt idx="41">
                  <c:v>2</c:v>
                </c:pt>
                <c:pt idx="42">
                  <c:v>30</c:v>
                </c:pt>
                <c:pt idx="43">
                  <c:v>35</c:v>
                </c:pt>
                <c:pt idx="44">
                  <c:v>14</c:v>
                </c:pt>
                <c:pt idx="45">
                  <c:v>16</c:v>
                </c:pt>
                <c:pt idx="46">
                  <c:v>15</c:v>
                </c:pt>
                <c:pt idx="47">
                  <c:v>12</c:v>
                </c:pt>
                <c:pt idx="48">
                  <c:v>16</c:v>
                </c:pt>
                <c:pt idx="49">
                  <c:v>28</c:v>
                </c:pt>
                <c:pt idx="50">
                  <c:v>15</c:v>
                </c:pt>
                <c:pt idx="51">
                  <c:v>12</c:v>
                </c:pt>
                <c:pt idx="52">
                  <c:v>15</c:v>
                </c:pt>
                <c:pt idx="53">
                  <c:v>12</c:v>
                </c:pt>
                <c:pt idx="54">
                  <c:v>0</c:v>
                </c:pt>
                <c:pt idx="55">
                  <c:v>21</c:v>
                </c:pt>
                <c:pt idx="56">
                  <c:v>16</c:v>
                </c:pt>
                <c:pt idx="57">
                  <c:v>22</c:v>
                </c:pt>
                <c:pt idx="58">
                  <c:v>8</c:v>
                </c:pt>
                <c:pt idx="59">
                  <c:v>7</c:v>
                </c:pt>
                <c:pt idx="60">
                  <c:v>14</c:v>
                </c:pt>
                <c:pt idx="61">
                  <c:v>12</c:v>
                </c:pt>
                <c:pt idx="62">
                  <c:v>11</c:v>
                </c:pt>
                <c:pt idx="63">
                  <c:v>14</c:v>
                </c:pt>
                <c:pt idx="64">
                  <c:v>4</c:v>
                </c:pt>
                <c:pt idx="65">
                  <c:v>5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1</c:v>
                </c:pt>
                <c:pt idx="76">
                  <c:v>6</c:v>
                </c:pt>
                <c:pt idx="77">
                  <c:v>11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9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1">
                  <c:v>4</c:v>
                </c:pt>
                <c:pt idx="92">
                  <c:v>10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6-A444-8F2C-E362E6B2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154815"/>
        <c:axId val="934535343"/>
      </c:lineChart>
      <c:dateAx>
        <c:axId val="9861548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5343"/>
        <c:crosses val="autoZero"/>
        <c:auto val="1"/>
        <c:lblOffset val="100"/>
        <c:baseTimeUnit val="days"/>
      </c:dateAx>
      <c:valAx>
        <c:axId val="9345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MICHIGAN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Sheet1!$EW$1</c:f>
              <c:strCache>
                <c:ptCount val="1"/>
                <c:pt idx="0">
                  <c:v>WAYNE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Sheet1!$EW$2:$EW$101</c:f>
              <c:numCache>
                <c:formatCode>0</c:formatCode>
                <c:ptCount val="100"/>
                <c:pt idx="1">
                  <c:v>48</c:v>
                </c:pt>
                <c:pt idx="2">
                  <c:v>29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56</c:v>
                </c:pt>
                <c:pt idx="7">
                  <c:v>44</c:v>
                </c:pt>
                <c:pt idx="8">
                  <c:v>58</c:v>
                </c:pt>
                <c:pt idx="10">
                  <c:v>43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97</c:v>
                </c:pt>
                <c:pt idx="16">
                  <c:v>63</c:v>
                </c:pt>
                <c:pt idx="17">
                  <c:v>26</c:v>
                </c:pt>
                <c:pt idx="18">
                  <c:v>49</c:v>
                </c:pt>
                <c:pt idx="19">
                  <c:v>29</c:v>
                </c:pt>
                <c:pt idx="21">
                  <c:v>41</c:v>
                </c:pt>
                <c:pt idx="22">
                  <c:v>77</c:v>
                </c:pt>
                <c:pt idx="23">
                  <c:v>47</c:v>
                </c:pt>
                <c:pt idx="25">
                  <c:v>20</c:v>
                </c:pt>
                <c:pt idx="26">
                  <c:v>42</c:v>
                </c:pt>
                <c:pt idx="27">
                  <c:v>60</c:v>
                </c:pt>
                <c:pt idx="28">
                  <c:v>45</c:v>
                </c:pt>
                <c:pt idx="29">
                  <c:v>55</c:v>
                </c:pt>
                <c:pt idx="30">
                  <c:v>20</c:v>
                </c:pt>
                <c:pt idx="31">
                  <c:v>82</c:v>
                </c:pt>
                <c:pt idx="32">
                  <c:v>9</c:v>
                </c:pt>
                <c:pt idx="33">
                  <c:v>31</c:v>
                </c:pt>
                <c:pt idx="34">
                  <c:v>21</c:v>
                </c:pt>
                <c:pt idx="35">
                  <c:v>28</c:v>
                </c:pt>
                <c:pt idx="36">
                  <c:v>39</c:v>
                </c:pt>
                <c:pt idx="37">
                  <c:v>16</c:v>
                </c:pt>
                <c:pt idx="38">
                  <c:v>54</c:v>
                </c:pt>
                <c:pt idx="39">
                  <c:v>15</c:v>
                </c:pt>
                <c:pt idx="40">
                  <c:v>8</c:v>
                </c:pt>
                <c:pt idx="41">
                  <c:v>35</c:v>
                </c:pt>
                <c:pt idx="42">
                  <c:v>16</c:v>
                </c:pt>
                <c:pt idx="43">
                  <c:v>27</c:v>
                </c:pt>
                <c:pt idx="44">
                  <c:v>9</c:v>
                </c:pt>
                <c:pt idx="45">
                  <c:v>20</c:v>
                </c:pt>
                <c:pt idx="46">
                  <c:v>1</c:v>
                </c:pt>
                <c:pt idx="47">
                  <c:v>13</c:v>
                </c:pt>
                <c:pt idx="48">
                  <c:v>49</c:v>
                </c:pt>
                <c:pt idx="49">
                  <c:v>9</c:v>
                </c:pt>
                <c:pt idx="50">
                  <c:v>29</c:v>
                </c:pt>
                <c:pt idx="51">
                  <c:v>10</c:v>
                </c:pt>
                <c:pt idx="52">
                  <c:v>38</c:v>
                </c:pt>
                <c:pt idx="55">
                  <c:v>4</c:v>
                </c:pt>
                <c:pt idx="56">
                  <c:v>38</c:v>
                </c:pt>
                <c:pt idx="57">
                  <c:v>4</c:v>
                </c:pt>
                <c:pt idx="58">
                  <c:v>15</c:v>
                </c:pt>
                <c:pt idx="59">
                  <c:v>27</c:v>
                </c:pt>
                <c:pt idx="60">
                  <c:v>9</c:v>
                </c:pt>
                <c:pt idx="61">
                  <c:v>2</c:v>
                </c:pt>
                <c:pt idx="62">
                  <c:v>12</c:v>
                </c:pt>
                <c:pt idx="63">
                  <c:v>4</c:v>
                </c:pt>
                <c:pt idx="64">
                  <c:v>13</c:v>
                </c:pt>
                <c:pt idx="65">
                  <c:v>6</c:v>
                </c:pt>
                <c:pt idx="66">
                  <c:v>15</c:v>
                </c:pt>
                <c:pt idx="67">
                  <c:v>1</c:v>
                </c:pt>
                <c:pt idx="68">
                  <c:v>5</c:v>
                </c:pt>
                <c:pt idx="69">
                  <c:v>13</c:v>
                </c:pt>
                <c:pt idx="70">
                  <c:v>3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  <c:pt idx="78">
                  <c:v>4</c:v>
                </c:pt>
                <c:pt idx="80">
                  <c:v>6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9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3-2F46-B6FC-7830A41D463E}"/>
            </c:ext>
          </c:extLst>
        </c:ser>
        <c:ser>
          <c:idx val="1"/>
          <c:order val="1"/>
          <c:tx>
            <c:strRef>
              <c:f>Sheet1!$EX$1</c:f>
              <c:strCache>
                <c:ptCount val="1"/>
                <c:pt idx="0">
                  <c:v>OAKLAND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Sheet1!$EX$2:$EX$101</c:f>
              <c:numCache>
                <c:formatCode>0</c:formatCode>
                <c:ptCount val="100"/>
                <c:pt idx="1">
                  <c:v>49</c:v>
                </c:pt>
                <c:pt idx="2">
                  <c:v>17</c:v>
                </c:pt>
                <c:pt idx="3">
                  <c:v>27</c:v>
                </c:pt>
                <c:pt idx="4">
                  <c:v>2</c:v>
                </c:pt>
                <c:pt idx="5">
                  <c:v>20</c:v>
                </c:pt>
                <c:pt idx="6">
                  <c:v>20</c:v>
                </c:pt>
                <c:pt idx="7">
                  <c:v>29</c:v>
                </c:pt>
                <c:pt idx="8">
                  <c:v>12</c:v>
                </c:pt>
                <c:pt idx="9">
                  <c:v>36</c:v>
                </c:pt>
                <c:pt idx="10">
                  <c:v>34</c:v>
                </c:pt>
                <c:pt idx="11">
                  <c:v>13</c:v>
                </c:pt>
                <c:pt idx="12">
                  <c:v>18</c:v>
                </c:pt>
                <c:pt idx="13">
                  <c:v>17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16</c:v>
                </c:pt>
                <c:pt idx="18">
                  <c:v>13</c:v>
                </c:pt>
                <c:pt idx="19">
                  <c:v>8</c:v>
                </c:pt>
                <c:pt idx="20">
                  <c:v>27</c:v>
                </c:pt>
                <c:pt idx="21">
                  <c:v>23</c:v>
                </c:pt>
                <c:pt idx="22">
                  <c:v>38</c:v>
                </c:pt>
                <c:pt idx="23">
                  <c:v>18</c:v>
                </c:pt>
                <c:pt idx="24">
                  <c:v>27</c:v>
                </c:pt>
                <c:pt idx="25">
                  <c:v>8</c:v>
                </c:pt>
                <c:pt idx="26">
                  <c:v>11</c:v>
                </c:pt>
                <c:pt idx="27">
                  <c:v>23</c:v>
                </c:pt>
                <c:pt idx="28">
                  <c:v>14</c:v>
                </c:pt>
                <c:pt idx="29">
                  <c:v>28</c:v>
                </c:pt>
                <c:pt idx="30">
                  <c:v>9</c:v>
                </c:pt>
                <c:pt idx="31">
                  <c:v>40</c:v>
                </c:pt>
                <c:pt idx="32">
                  <c:v>12</c:v>
                </c:pt>
                <c:pt idx="33">
                  <c:v>5</c:v>
                </c:pt>
                <c:pt idx="34">
                  <c:v>10</c:v>
                </c:pt>
                <c:pt idx="35">
                  <c:v>2</c:v>
                </c:pt>
                <c:pt idx="36">
                  <c:v>15</c:v>
                </c:pt>
                <c:pt idx="37">
                  <c:v>16</c:v>
                </c:pt>
                <c:pt idx="38">
                  <c:v>36</c:v>
                </c:pt>
                <c:pt idx="39">
                  <c:v>2</c:v>
                </c:pt>
                <c:pt idx="40">
                  <c:v>6</c:v>
                </c:pt>
                <c:pt idx="41">
                  <c:v>23</c:v>
                </c:pt>
                <c:pt idx="42">
                  <c:v>2</c:v>
                </c:pt>
                <c:pt idx="43">
                  <c:v>14</c:v>
                </c:pt>
                <c:pt idx="44">
                  <c:v>8</c:v>
                </c:pt>
                <c:pt idx="45">
                  <c:v>14</c:v>
                </c:pt>
                <c:pt idx="46">
                  <c:v>2</c:v>
                </c:pt>
                <c:pt idx="47">
                  <c:v>1</c:v>
                </c:pt>
                <c:pt idx="48">
                  <c:v>15</c:v>
                </c:pt>
                <c:pt idx="49">
                  <c:v>7</c:v>
                </c:pt>
                <c:pt idx="50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10</c:v>
                </c:pt>
                <c:pt idx="58">
                  <c:v>4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7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3-2F46-B6FC-7830A41D463E}"/>
            </c:ext>
          </c:extLst>
        </c:ser>
        <c:ser>
          <c:idx val="2"/>
          <c:order val="2"/>
          <c:tx>
            <c:strRef>
              <c:f>Sheet1!$EY$1</c:f>
              <c:strCache>
                <c:ptCount val="1"/>
                <c:pt idx="0">
                  <c:v>MACOMB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Sheet1!$EY$2:$EY$101</c:f>
              <c:numCache>
                <c:formatCode>0</c:formatCode>
                <c:ptCount val="100"/>
                <c:pt idx="1">
                  <c:v>20</c:v>
                </c:pt>
                <c:pt idx="2">
                  <c:v>7</c:v>
                </c:pt>
                <c:pt idx="3">
                  <c:v>18</c:v>
                </c:pt>
                <c:pt idx="4">
                  <c:v>0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24</c:v>
                </c:pt>
                <c:pt idx="9">
                  <c:v>32</c:v>
                </c:pt>
                <c:pt idx="10">
                  <c:v>12</c:v>
                </c:pt>
                <c:pt idx="11">
                  <c:v>8</c:v>
                </c:pt>
                <c:pt idx="12">
                  <c:v>23</c:v>
                </c:pt>
                <c:pt idx="13">
                  <c:v>53</c:v>
                </c:pt>
                <c:pt idx="14">
                  <c:v>37</c:v>
                </c:pt>
                <c:pt idx="15">
                  <c:v>24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12</c:v>
                </c:pt>
                <c:pt idx="20">
                  <c:v>42</c:v>
                </c:pt>
                <c:pt idx="21">
                  <c:v>28</c:v>
                </c:pt>
                <c:pt idx="22">
                  <c:v>20</c:v>
                </c:pt>
                <c:pt idx="23">
                  <c:v>11</c:v>
                </c:pt>
                <c:pt idx="24">
                  <c:v>13</c:v>
                </c:pt>
                <c:pt idx="25">
                  <c:v>3</c:v>
                </c:pt>
                <c:pt idx="26">
                  <c:v>7</c:v>
                </c:pt>
                <c:pt idx="27">
                  <c:v>45</c:v>
                </c:pt>
                <c:pt idx="28">
                  <c:v>25</c:v>
                </c:pt>
                <c:pt idx="29">
                  <c:v>6</c:v>
                </c:pt>
                <c:pt idx="30">
                  <c:v>11</c:v>
                </c:pt>
                <c:pt idx="31">
                  <c:v>11</c:v>
                </c:pt>
                <c:pt idx="32">
                  <c:v>3</c:v>
                </c:pt>
                <c:pt idx="33">
                  <c:v>15</c:v>
                </c:pt>
                <c:pt idx="34">
                  <c:v>4</c:v>
                </c:pt>
                <c:pt idx="35">
                  <c:v>15</c:v>
                </c:pt>
                <c:pt idx="36">
                  <c:v>16</c:v>
                </c:pt>
                <c:pt idx="37">
                  <c:v>4</c:v>
                </c:pt>
                <c:pt idx="38">
                  <c:v>15</c:v>
                </c:pt>
                <c:pt idx="39">
                  <c:v>1</c:v>
                </c:pt>
                <c:pt idx="40">
                  <c:v>1</c:v>
                </c:pt>
                <c:pt idx="41">
                  <c:v>11</c:v>
                </c:pt>
                <c:pt idx="42">
                  <c:v>7</c:v>
                </c:pt>
                <c:pt idx="43">
                  <c:v>11</c:v>
                </c:pt>
                <c:pt idx="44">
                  <c:v>1</c:v>
                </c:pt>
                <c:pt idx="45">
                  <c:v>10</c:v>
                </c:pt>
                <c:pt idx="46">
                  <c:v>1</c:v>
                </c:pt>
                <c:pt idx="47">
                  <c:v>0</c:v>
                </c:pt>
                <c:pt idx="48">
                  <c:v>13</c:v>
                </c:pt>
                <c:pt idx="49">
                  <c:v>10</c:v>
                </c:pt>
                <c:pt idx="50">
                  <c:v>9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6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5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4</c:v>
                </c:pt>
                <c:pt idx="88">
                  <c:v>2</c:v>
                </c:pt>
                <c:pt idx="89">
                  <c:v>0</c:v>
                </c:pt>
                <c:pt idx="90">
                  <c:v>9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3-2F46-B6FC-7830A41D463E}"/>
            </c:ext>
          </c:extLst>
        </c:ser>
        <c:ser>
          <c:idx val="3"/>
          <c:order val="3"/>
          <c:tx>
            <c:strRef>
              <c:f>Sheet1!$EZ$1</c:f>
              <c:strCache>
                <c:ptCount val="1"/>
                <c:pt idx="0">
                  <c:v>GENESEE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Sheet1!$EZ$2:$EZ$101</c:f>
              <c:numCache>
                <c:formatCode>0</c:formatCode>
                <c:ptCount val="100"/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8</c:v>
                </c:pt>
                <c:pt idx="36">
                  <c:v>5</c:v>
                </c:pt>
                <c:pt idx="37">
                  <c:v>1</c:v>
                </c:pt>
                <c:pt idx="38">
                  <c:v>9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3-2F46-B6FC-7830A41D463E}"/>
            </c:ext>
          </c:extLst>
        </c:ser>
        <c:ser>
          <c:idx val="4"/>
          <c:order val="4"/>
          <c:tx>
            <c:strRef>
              <c:f>Sheet1!$FA$1</c:f>
              <c:strCache>
                <c:ptCount val="1"/>
                <c:pt idx="0">
                  <c:v>WASHTENAW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Sheet1!$FA$2:$FA$101</c:f>
              <c:numCache>
                <c:formatCode>0</c:formatCode>
                <c:ptCount val="1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3-2F46-B6FC-7830A41D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28639"/>
        <c:axId val="933107327"/>
      </c:lineChart>
      <c:dateAx>
        <c:axId val="9683286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07327"/>
        <c:crosses val="autoZero"/>
        <c:auto val="1"/>
        <c:lblOffset val="100"/>
        <c:baseTimeUnit val="days"/>
      </c:dateAx>
      <c:valAx>
        <c:axId val="9331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2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112</xdr:row>
      <xdr:rowOff>85725</xdr:rowOff>
    </xdr:from>
    <xdr:to>
      <xdr:col>20</xdr:col>
      <xdr:colOff>602015</xdr:colOff>
      <xdr:row>151</xdr:row>
      <xdr:rowOff>174296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551120</xdr:colOff>
      <xdr:row>113</xdr:row>
      <xdr:rowOff>60842</xdr:rowOff>
    </xdr:from>
    <xdr:to>
      <xdr:col>41</xdr:col>
      <xdr:colOff>361112</xdr:colOff>
      <xdr:row>151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723900</xdr:colOff>
      <xdr:row>113</xdr:row>
      <xdr:rowOff>63500</xdr:rowOff>
    </xdr:from>
    <xdr:to>
      <xdr:col>76</xdr:col>
      <xdr:colOff>431800</xdr:colOff>
      <xdr:row>152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77</xdr:col>
      <xdr:colOff>317499</xdr:colOff>
      <xdr:row>113</xdr:row>
      <xdr:rowOff>139700</xdr:rowOff>
    </xdr:from>
    <xdr:to>
      <xdr:col>93</xdr:col>
      <xdr:colOff>135466</xdr:colOff>
      <xdr:row>152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118</xdr:col>
      <xdr:colOff>800099</xdr:colOff>
      <xdr:row>229</xdr:row>
      <xdr:rowOff>88900</xdr:rowOff>
    </xdr:from>
    <xdr:to>
      <xdr:col>135</xdr:col>
      <xdr:colOff>3062</xdr:colOff>
      <xdr:row>269</xdr:row>
      <xdr:rowOff>36285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CF328-AE99-E144-9C7E-5E41EB94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118</xdr:col>
      <xdr:colOff>203200</xdr:colOff>
      <xdr:row>115</xdr:row>
      <xdr:rowOff>50800</xdr:rowOff>
    </xdr:from>
    <xdr:to>
      <xdr:col>134</xdr:col>
      <xdr:colOff>406400</xdr:colOff>
      <xdr:row>154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55988B-EF6B-7649-A3B6-F489D57F3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135</xdr:col>
      <xdr:colOff>215516</xdr:colOff>
      <xdr:row>115</xdr:row>
      <xdr:rowOff>110065</xdr:rowOff>
    </xdr:from>
    <xdr:to>
      <xdr:col>150</xdr:col>
      <xdr:colOff>609346</xdr:colOff>
      <xdr:row>154</xdr:row>
      <xdr:rowOff>115455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F967565-68F9-A644-8293-E5317AF70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151</xdr:col>
      <xdr:colOff>393699</xdr:colOff>
      <xdr:row>115</xdr:row>
      <xdr:rowOff>50800</xdr:rowOff>
    </xdr:from>
    <xdr:to>
      <xdr:col>167</xdr:col>
      <xdr:colOff>232832</xdr:colOff>
      <xdr:row>154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B484DEC-2643-3742-A48C-2F0B4037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168</xdr:col>
      <xdr:colOff>151026</xdr:colOff>
      <xdr:row>115</xdr:row>
      <xdr:rowOff>52861</xdr:rowOff>
    </xdr:from>
    <xdr:to>
      <xdr:col>184</xdr:col>
      <xdr:colOff>211666</xdr:colOff>
      <xdr:row>153</xdr:row>
      <xdr:rowOff>171623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022724-ED5E-1A49-BED2-DAD9CC00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185</xdr:col>
      <xdr:colOff>177030</xdr:colOff>
      <xdr:row>114</xdr:row>
      <xdr:rowOff>187034</xdr:rowOff>
    </xdr:from>
    <xdr:to>
      <xdr:col>200</xdr:col>
      <xdr:colOff>38483</xdr:colOff>
      <xdr:row>152</xdr:row>
      <xdr:rowOff>65422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E1201F4-A339-F049-B10E-E03A29DB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201</xdr:col>
      <xdr:colOff>219675</xdr:colOff>
      <xdr:row>115</xdr:row>
      <xdr:rowOff>18535</xdr:rowOff>
    </xdr:from>
    <xdr:to>
      <xdr:col>216</xdr:col>
      <xdr:colOff>703647</xdr:colOff>
      <xdr:row>152</xdr:row>
      <xdr:rowOff>102972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D9A576-831B-9146-B281-7E64F29F9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143</xdr:col>
      <xdr:colOff>690562</xdr:colOff>
      <xdr:row>227</xdr:row>
      <xdr:rowOff>39688</xdr:rowOff>
    </xdr:from>
    <xdr:to>
      <xdr:col>160</xdr:col>
      <xdr:colOff>297933</xdr:colOff>
      <xdr:row>268</xdr:row>
      <xdr:rowOff>181429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CA281A-71F8-914A-8340-B2DD4EF4B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356973</xdr:colOff>
      <xdr:row>427</xdr:row>
      <xdr:rowOff>155832</xdr:rowOff>
    </xdr:from>
    <xdr:to>
      <xdr:col>39</xdr:col>
      <xdr:colOff>474819</xdr:colOff>
      <xdr:row>466</xdr:row>
      <xdr:rowOff>102973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68EFF9-F7EB-C048-9F9D-E1747300F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464364</xdr:colOff>
      <xdr:row>427</xdr:row>
      <xdr:rowOff>119835</xdr:rowOff>
    </xdr:from>
    <xdr:to>
      <xdr:col>56</xdr:col>
      <xdr:colOff>593799</xdr:colOff>
      <xdr:row>466</xdr:row>
      <xdr:rowOff>65128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96B81F-CFEE-AA42-94CD-0F74DD617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327269</xdr:colOff>
      <xdr:row>427</xdr:row>
      <xdr:rowOff>44938</xdr:rowOff>
    </xdr:from>
    <xdr:to>
      <xdr:col>72</xdr:col>
      <xdr:colOff>496602</xdr:colOff>
      <xdr:row>466</xdr:row>
      <xdr:rowOff>-1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7CF1DE-70D9-2946-8EE7-BE15E90AF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73</xdr:col>
      <xdr:colOff>370973</xdr:colOff>
      <xdr:row>426</xdr:row>
      <xdr:rowOff>199190</xdr:rowOff>
    </xdr:from>
    <xdr:to>
      <xdr:col>88</xdr:col>
      <xdr:colOff>818815</xdr:colOff>
      <xdr:row>465</xdr:row>
      <xdr:rowOff>167105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78AEC4-795F-5143-A9EA-352ADE343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89</xdr:col>
      <xdr:colOff>597243</xdr:colOff>
      <xdr:row>426</xdr:row>
      <xdr:rowOff>190155</xdr:rowOff>
    </xdr:from>
    <xdr:to>
      <xdr:col>105</xdr:col>
      <xdr:colOff>715091</xdr:colOff>
      <xdr:row>465</xdr:row>
      <xdr:rowOff>137297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C08029-7D67-784F-8920-13AD48F9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106</xdr:col>
      <xdr:colOff>660400</xdr:colOff>
      <xdr:row>426</xdr:row>
      <xdr:rowOff>152400</xdr:rowOff>
    </xdr:from>
    <xdr:to>
      <xdr:col>123</xdr:col>
      <xdr:colOff>50800</xdr:colOff>
      <xdr:row>465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C358990-FEEC-E644-8905-383C4BAF4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93</xdr:col>
      <xdr:colOff>648137</xdr:colOff>
      <xdr:row>113</xdr:row>
      <xdr:rowOff>139261</xdr:rowOff>
    </xdr:from>
    <xdr:to>
      <xdr:col>111</xdr:col>
      <xdr:colOff>109483</xdr:colOff>
      <xdr:row>153</xdr:row>
      <xdr:rowOff>43793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CE2231-14F9-9C41-866A-C118AD45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48</xdr:col>
      <xdr:colOff>284788</xdr:colOff>
      <xdr:row>507</xdr:row>
      <xdr:rowOff>85436</xdr:rowOff>
    </xdr:from>
    <xdr:to>
      <xdr:col>63</xdr:col>
      <xdr:colOff>245568</xdr:colOff>
      <xdr:row>545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904FB0-D735-444B-B42E-B2EEE5E29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138</xdr:col>
      <xdr:colOff>141942</xdr:colOff>
      <xdr:row>340</xdr:row>
      <xdr:rowOff>74705</xdr:rowOff>
    </xdr:from>
    <xdr:to>
      <xdr:col>154</xdr:col>
      <xdr:colOff>143188</xdr:colOff>
      <xdr:row>382</xdr:row>
      <xdr:rowOff>120277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4ED338A-8BA0-BC41-90B8-3B4E99A92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113</xdr:col>
      <xdr:colOff>49161</xdr:colOff>
      <xdr:row>341</xdr:row>
      <xdr:rowOff>0</xdr:rowOff>
    </xdr:from>
    <xdr:to>
      <xdr:col>130</xdr:col>
      <xdr:colOff>525752</xdr:colOff>
      <xdr:row>383</xdr:row>
      <xdr:rowOff>40148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324A149-0B30-CB4E-81B3-89A430270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42</xdr:col>
      <xdr:colOff>728133</xdr:colOff>
      <xdr:row>113</xdr:row>
      <xdr:rowOff>60960</xdr:rowOff>
    </xdr:from>
    <xdr:to>
      <xdr:col>59</xdr:col>
      <xdr:colOff>355600</xdr:colOff>
      <xdr:row>153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948BBDF-C2FD-F346-ABD0-C1D20331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FS578"/>
  <sheetViews>
    <sheetView tabSelected="1" topLeftCell="DQ85" zoomScale="83" zoomScaleNormal="32" workbookViewId="0">
      <selection activeCell="FI106" sqref="FI106"/>
    </sheetView>
  </sheetViews>
  <sheetFormatPr baseColWidth="10" defaultRowHeight="16" x14ac:dyDescent="0.2"/>
  <sheetData>
    <row r="1" spans="1:174" x14ac:dyDescent="0.2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7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V1" t="s">
        <v>8</v>
      </c>
      <c r="W1" t="s">
        <v>1</v>
      </c>
      <c r="X1" t="s">
        <v>6</v>
      </c>
      <c r="Y1" t="s">
        <v>16</v>
      </c>
      <c r="Z1" t="s">
        <v>13</v>
      </c>
      <c r="AA1" t="s">
        <v>17</v>
      </c>
      <c r="AB1" t="s">
        <v>18</v>
      </c>
      <c r="AF1" t="s">
        <v>29</v>
      </c>
      <c r="AG1" t="s">
        <v>1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P1" t="s">
        <v>9</v>
      </c>
      <c r="AQ1" t="s">
        <v>1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Z1" t="s">
        <v>10</v>
      </c>
      <c r="BA1" t="s">
        <v>1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J1" s="1"/>
      <c r="CS1" s="1"/>
      <c r="DV1" t="s">
        <v>42</v>
      </c>
      <c r="DW1" t="s">
        <v>0</v>
      </c>
      <c r="DX1" t="s">
        <v>1</v>
      </c>
      <c r="DY1" t="s">
        <v>2</v>
      </c>
      <c r="DZ1" t="s">
        <v>3</v>
      </c>
      <c r="EA1" t="s">
        <v>4</v>
      </c>
      <c r="EB1" t="s">
        <v>5</v>
      </c>
      <c r="EC1" t="s">
        <v>6</v>
      </c>
      <c r="EE1" t="s">
        <v>43</v>
      </c>
      <c r="EF1" t="s">
        <v>1</v>
      </c>
      <c r="EG1" t="s">
        <v>11</v>
      </c>
      <c r="EH1" t="s">
        <v>12</v>
      </c>
      <c r="EI1" t="s">
        <v>13</v>
      </c>
      <c r="EJ1" t="s">
        <v>14</v>
      </c>
      <c r="EK1" t="s">
        <v>15</v>
      </c>
      <c r="EM1" t="s">
        <v>44</v>
      </c>
      <c r="EN1" t="s">
        <v>1</v>
      </c>
      <c r="EO1" t="s">
        <v>6</v>
      </c>
      <c r="EP1" t="s">
        <v>16</v>
      </c>
      <c r="EQ1" t="s">
        <v>13</v>
      </c>
      <c r="ER1" t="s">
        <v>17</v>
      </c>
      <c r="ES1" t="s">
        <v>18</v>
      </c>
      <c r="EU1" t="s">
        <v>29</v>
      </c>
      <c r="EV1" t="s">
        <v>1</v>
      </c>
      <c r="EW1" t="s">
        <v>30</v>
      </c>
      <c r="EX1" t="s">
        <v>31</v>
      </c>
      <c r="EY1" t="s">
        <v>32</v>
      </c>
      <c r="EZ1" t="s">
        <v>33</v>
      </c>
      <c r="FA1" t="s">
        <v>34</v>
      </c>
      <c r="FC1" t="s">
        <v>45</v>
      </c>
      <c r="FD1" t="s">
        <v>1</v>
      </c>
      <c r="FE1" t="s">
        <v>19</v>
      </c>
      <c r="FF1" t="s">
        <v>20</v>
      </c>
      <c r="FG1" t="s">
        <v>21</v>
      </c>
      <c r="FH1" t="s">
        <v>22</v>
      </c>
      <c r="FI1" t="s">
        <v>23</v>
      </c>
      <c r="FK1" t="s">
        <v>46</v>
      </c>
      <c r="FL1" t="s">
        <v>1</v>
      </c>
      <c r="FM1" t="s">
        <v>24</v>
      </c>
      <c r="FN1" t="s">
        <v>25</v>
      </c>
      <c r="FO1" t="s">
        <v>26</v>
      </c>
      <c r="FP1" t="s">
        <v>27</v>
      </c>
      <c r="FQ1" t="s">
        <v>28</v>
      </c>
    </row>
    <row r="2" spans="1:174" x14ac:dyDescent="0.2">
      <c r="C2" s="1">
        <v>43922</v>
      </c>
      <c r="H2" s="3"/>
      <c r="I2" s="3"/>
      <c r="M2" s="1">
        <v>43922</v>
      </c>
      <c r="N2" s="3"/>
      <c r="O2" s="3"/>
      <c r="P2" s="3"/>
      <c r="Q2" s="3"/>
      <c r="R2" s="3"/>
      <c r="S2" s="3"/>
      <c r="W2" s="1">
        <v>43922</v>
      </c>
      <c r="X2" s="3"/>
      <c r="AB2" s="3"/>
      <c r="AC2" s="3"/>
      <c r="AG2" s="1">
        <v>43922</v>
      </c>
      <c r="AH2" s="3"/>
      <c r="AI2" s="3"/>
      <c r="AJ2" s="3"/>
      <c r="AK2" s="3"/>
      <c r="AL2" s="3"/>
      <c r="AM2" s="3"/>
      <c r="AQ2" s="1">
        <v>43922</v>
      </c>
      <c r="AR2" s="3"/>
      <c r="AS2" s="3"/>
      <c r="AT2" s="3"/>
      <c r="AU2" s="3"/>
      <c r="AV2" s="3"/>
      <c r="AW2" s="3"/>
      <c r="BA2" s="1">
        <v>43922</v>
      </c>
      <c r="BB2" s="3"/>
      <c r="BC2" s="3"/>
      <c r="BD2" s="3"/>
      <c r="BE2" s="3"/>
      <c r="BF2" s="3"/>
      <c r="BJ2" s="1"/>
      <c r="CS2" s="1"/>
      <c r="DX2" s="1">
        <v>43922</v>
      </c>
      <c r="EF2" s="1">
        <v>43922</v>
      </c>
      <c r="EN2" s="1">
        <v>43922</v>
      </c>
      <c r="EV2" s="1">
        <v>43922</v>
      </c>
      <c r="FD2" s="1">
        <v>43922</v>
      </c>
      <c r="FL2" s="1">
        <v>43922</v>
      </c>
    </row>
    <row r="3" spans="1:174" x14ac:dyDescent="0.2">
      <c r="C3" s="1">
        <v>43923</v>
      </c>
      <c r="D3" s="3">
        <f t="shared" ref="D3:D19" si="0">SUM(B192-B191)</f>
        <v>1602</v>
      </c>
      <c r="E3" s="3">
        <v>1016</v>
      </c>
      <c r="F3" s="3">
        <f t="shared" ref="F3:F11" si="1">SUM(D180-D179)</f>
        <v>1011</v>
      </c>
      <c r="G3" s="3">
        <f t="shared" ref="G3:G41" si="2">SUM(E182-E181)</f>
        <v>736</v>
      </c>
      <c r="H3" s="3">
        <f t="shared" ref="H3:H34" si="3">SUM(F178-F177)</f>
        <v>1141</v>
      </c>
      <c r="M3" s="1">
        <v>43923</v>
      </c>
      <c r="N3" s="3">
        <f t="shared" ref="N3:N44" si="4">SUM(G173-G172)</f>
        <v>605</v>
      </c>
      <c r="O3" s="3">
        <f t="shared" ref="O3:O48" si="5">SUM(H171-H170)</f>
        <v>360</v>
      </c>
      <c r="P3" s="3">
        <f t="shared" ref="P3:P16" si="6">SUM(K167-K166)</f>
        <v>355</v>
      </c>
      <c r="Q3" s="3">
        <f t="shared" ref="Q3:Q39" si="7">SUM(L172-L171)</f>
        <v>349</v>
      </c>
      <c r="R3" s="3">
        <f t="shared" ref="R3:R34" si="8">SUM(M173-M172)</f>
        <v>256</v>
      </c>
      <c r="W3" s="1">
        <v>43923</v>
      </c>
      <c r="X3" s="3">
        <f t="shared" ref="X3:X34" si="9">SUM(N171-N170)</f>
        <v>272</v>
      </c>
      <c r="Y3" s="3">
        <f t="shared" ref="Y3:Y50" si="10">SUM(O185-O184)</f>
        <v>288</v>
      </c>
      <c r="Z3" s="3">
        <f t="shared" ref="Z3:Z50" si="11">SUM(P185-P184)</f>
        <v>154</v>
      </c>
      <c r="AA3" s="3">
        <f t="shared" ref="AA3:AA38" si="12">SUM(Q186-Q185)</f>
        <v>109</v>
      </c>
      <c r="AB3" s="3">
        <f t="shared" ref="AB3:AB40" si="13">SUM(R174-R173)</f>
        <v>104</v>
      </c>
      <c r="AG3" s="1">
        <v>43923</v>
      </c>
      <c r="AH3" s="3">
        <f t="shared" ref="AH3:AH22" si="14">SUM(U180-U179)</f>
        <v>599</v>
      </c>
      <c r="AI3" s="3">
        <f t="shared" ref="AI3:AI22" si="15">SUM(V180-V179)</f>
        <v>592</v>
      </c>
      <c r="AJ3" s="3">
        <f t="shared" ref="AJ3:AJ22" si="16">SUM(W180-W179)</f>
        <v>479</v>
      </c>
      <c r="AK3" s="3">
        <f t="shared" ref="AK3:AK22" si="17">SUM(X180-X179)</f>
        <v>100</v>
      </c>
      <c r="AL3" s="3">
        <f t="shared" ref="AL3:AL22" si="18">SUM(Y180-Y179)</f>
        <v>37</v>
      </c>
      <c r="AQ3" s="1">
        <v>43923</v>
      </c>
      <c r="AR3" s="3">
        <f t="shared" ref="AR3:AR18" si="19">SUM(Z192-Z191)</f>
        <v>374</v>
      </c>
      <c r="AS3" s="3">
        <f t="shared" ref="AS3:AS18" si="20">SUM(AA192-AA191)</f>
        <v>86</v>
      </c>
      <c r="AT3" s="3">
        <f t="shared" ref="AT3:AT18" si="21">SUM(AB192-AB191)</f>
        <v>80</v>
      </c>
      <c r="AU3" s="3">
        <f t="shared" ref="AU3:AU18" si="22">SUM(AE192-AE191)</f>
        <v>105</v>
      </c>
      <c r="AV3" s="3">
        <f t="shared" ref="AV3:AV18" si="23">SUM(AF192-AF191)</f>
        <v>17</v>
      </c>
      <c r="BA3" s="1">
        <v>43923</v>
      </c>
      <c r="BB3" s="3">
        <f t="shared" ref="BB3:BB18" si="24">SUM(AG189-AG188)</f>
        <v>538</v>
      </c>
      <c r="BC3" s="3">
        <f t="shared" ref="BC3:BC18" si="25">SUM(AH189-AH188)</f>
        <v>117</v>
      </c>
      <c r="BD3" s="3">
        <f t="shared" ref="BD3:BD18" si="26">SUM(AI189-AI188)</f>
        <v>132</v>
      </c>
      <c r="BE3" s="3">
        <f t="shared" ref="BE3:BE18" si="27">SUM(AJ189-AJ188)</f>
        <v>63</v>
      </c>
      <c r="BF3" s="3">
        <f t="shared" ref="BF3:BF18" si="28">SUM(AK189-AK188)</f>
        <v>50</v>
      </c>
      <c r="BJ3" s="1"/>
      <c r="CS3" s="1"/>
      <c r="DX3" s="1">
        <v>43923</v>
      </c>
      <c r="DY3" s="3">
        <f t="shared" ref="DY3:DY15" si="29">SUM(G287-G286)</f>
        <v>52</v>
      </c>
      <c r="DZ3" s="3">
        <f t="shared" ref="DZ3:DZ15" si="30">SUM(H287-H286)</f>
        <v>57</v>
      </c>
      <c r="EA3" s="3">
        <f t="shared" ref="EA3:EA15" si="31">SUM(I287-I286)</f>
        <v>13</v>
      </c>
      <c r="EB3" s="3">
        <f t="shared" ref="EB3:EB15" si="32">SUM(J287-J286)</f>
        <v>61</v>
      </c>
      <c r="EC3" s="3">
        <f t="shared" ref="EC3:EC15" si="33">SUM(K287-K286)</f>
        <v>15</v>
      </c>
      <c r="EF3" s="1">
        <v>43923</v>
      </c>
      <c r="EG3" s="3">
        <f t="shared" ref="EG3:EG15" si="34">SUM(L287-L286)</f>
        <v>45</v>
      </c>
      <c r="EH3" s="3">
        <f t="shared" ref="EH3:EH15" si="35">SUM(M287-M286)</f>
        <v>15</v>
      </c>
      <c r="EI3" s="3">
        <f t="shared" ref="EI3:EI15" si="36">SUM(N287-N286)</f>
        <v>30</v>
      </c>
      <c r="EJ3" s="3">
        <f t="shared" ref="EJ3:EJ15" si="37">SUM(O287-O286)</f>
        <v>5</v>
      </c>
      <c r="EK3" s="3">
        <f t="shared" ref="EK3:EK15" si="38">SUM(P287-P286)</f>
        <v>7</v>
      </c>
      <c r="EN3" s="1">
        <v>43923</v>
      </c>
      <c r="EO3" s="3">
        <f t="shared" ref="EO3:EO15" si="39">SUM(Q287-Q286)</f>
        <v>6</v>
      </c>
      <c r="EP3" s="3">
        <f t="shared" ref="EP3:EP15" si="40">SUM(R287-R286)</f>
        <v>8</v>
      </c>
      <c r="EQ3" s="3">
        <f t="shared" ref="EQ3:EQ15" si="41">SUM(S287-S286)</f>
        <v>1</v>
      </c>
      <c r="ER3" s="3">
        <f t="shared" ref="ER3:ER15" si="42">SUM(T287-T286)</f>
        <v>6</v>
      </c>
      <c r="ES3" s="3">
        <f t="shared" ref="ES3:ES15" si="43">SUM(U287-U286)</f>
        <v>4</v>
      </c>
      <c r="EV3" s="1">
        <v>43923</v>
      </c>
      <c r="EW3" s="3">
        <f t="shared" ref="EW3:FA10" si="44">SUM(V287-V286)</f>
        <v>48</v>
      </c>
      <c r="EX3" s="3">
        <f t="shared" si="44"/>
        <v>49</v>
      </c>
      <c r="EY3" s="3">
        <f t="shared" si="44"/>
        <v>20</v>
      </c>
      <c r="EZ3" s="3">
        <f t="shared" si="44"/>
        <v>2</v>
      </c>
      <c r="FA3" s="3">
        <f t="shared" si="44"/>
        <v>0</v>
      </c>
      <c r="FD3" s="1">
        <v>43923</v>
      </c>
      <c r="FE3" s="3">
        <f t="shared" ref="FE3:FE12" si="45">SUM(AA287-AA286)</f>
        <v>0</v>
      </c>
      <c r="FF3" s="3">
        <f t="shared" ref="FF3:FF12" si="46">SUM(AB287-AB286)</f>
        <v>1</v>
      </c>
      <c r="FG3" s="3">
        <f t="shared" ref="FG3:FG12" si="47">SUM(AC287-AC286)</f>
        <v>1</v>
      </c>
      <c r="FH3" s="3">
        <f t="shared" ref="FH3:FH12" si="48">SUM(AD287-AD286)</f>
        <v>0</v>
      </c>
      <c r="FI3" s="3">
        <f t="shared" ref="FI3:FI12" si="49">SUM(AE287-AE286)</f>
        <v>1</v>
      </c>
      <c r="FJ3" s="3"/>
      <c r="FL3" s="1">
        <v>43923</v>
      </c>
      <c r="FM3" s="3">
        <f t="shared" ref="FM3:FM15" si="50">SUM(AF287-AF286)</f>
        <v>13</v>
      </c>
      <c r="FN3" s="3">
        <f t="shared" ref="FN3:FN15" si="51">SUM(AG287-AG286)</f>
        <v>5</v>
      </c>
      <c r="FO3" s="3">
        <f t="shared" ref="FO3:FO15" si="52">SUM(AH287-AH286)</f>
        <v>2</v>
      </c>
      <c r="FP3" s="3">
        <f t="shared" ref="FP3:FP15" si="53">SUM(AI287-AI286)</f>
        <v>4</v>
      </c>
      <c r="FQ3" s="3">
        <f t="shared" ref="FQ3:FQ15" si="54">SUM(AJ287-AJ286)</f>
        <v>3</v>
      </c>
      <c r="FR3" s="3"/>
    </row>
    <row r="4" spans="1:174" x14ac:dyDescent="0.2">
      <c r="C4" s="1">
        <v>43924</v>
      </c>
      <c r="D4" s="3">
        <f t="shared" si="0"/>
        <v>2004</v>
      </c>
      <c r="E4" s="3">
        <f t="shared" ref="E4:E19" si="55">SUM(C186-C185)</f>
        <v>2937</v>
      </c>
      <c r="F4" s="3">
        <f t="shared" si="1"/>
        <v>1032</v>
      </c>
      <c r="G4" s="3">
        <f t="shared" si="2"/>
        <v>1422</v>
      </c>
      <c r="H4" s="3">
        <f t="shared" si="3"/>
        <v>1408</v>
      </c>
      <c r="M4" s="1">
        <v>43924</v>
      </c>
      <c r="N4" s="3">
        <f t="shared" si="4"/>
        <v>767</v>
      </c>
      <c r="O4" s="3">
        <f t="shared" si="5"/>
        <v>565</v>
      </c>
      <c r="P4" s="3">
        <f t="shared" si="6"/>
        <v>450</v>
      </c>
      <c r="Q4" s="3">
        <f t="shared" si="7"/>
        <v>477</v>
      </c>
      <c r="R4" s="3">
        <f t="shared" si="8"/>
        <v>466</v>
      </c>
      <c r="W4" s="1">
        <v>43924</v>
      </c>
      <c r="X4" s="3">
        <f t="shared" si="9"/>
        <v>287</v>
      </c>
      <c r="Y4" s="3">
        <f t="shared" si="10"/>
        <v>332</v>
      </c>
      <c r="Z4" s="3">
        <f t="shared" si="11"/>
        <v>199</v>
      </c>
      <c r="AA4" s="3">
        <f t="shared" si="12"/>
        <v>107</v>
      </c>
      <c r="AB4" s="3">
        <f t="shared" si="13"/>
        <v>158</v>
      </c>
      <c r="AG4" s="1">
        <v>43924</v>
      </c>
      <c r="AH4" s="3">
        <f t="shared" si="14"/>
        <v>1027</v>
      </c>
      <c r="AI4" s="3">
        <f t="shared" si="15"/>
        <v>357</v>
      </c>
      <c r="AJ4" s="3">
        <f t="shared" si="16"/>
        <v>228</v>
      </c>
      <c r="AK4" s="3">
        <f t="shared" si="17"/>
        <v>73</v>
      </c>
      <c r="AL4" s="3">
        <f t="shared" si="18"/>
        <v>39</v>
      </c>
      <c r="AQ4" s="1">
        <v>43924</v>
      </c>
      <c r="AR4" s="3">
        <f t="shared" si="19"/>
        <v>432</v>
      </c>
      <c r="AS4" s="3">
        <f t="shared" si="20"/>
        <v>140</v>
      </c>
      <c r="AT4" s="3">
        <f t="shared" si="21"/>
        <v>72</v>
      </c>
      <c r="AU4" s="3">
        <f t="shared" si="22"/>
        <v>105</v>
      </c>
      <c r="AV4" s="3">
        <f t="shared" si="23"/>
        <v>33</v>
      </c>
      <c r="BA4" s="1">
        <v>43924</v>
      </c>
      <c r="BB4" s="3">
        <f t="shared" si="24"/>
        <v>526</v>
      </c>
      <c r="BC4" s="3">
        <f t="shared" si="25"/>
        <v>146</v>
      </c>
      <c r="BD4" s="3">
        <f t="shared" si="26"/>
        <v>102</v>
      </c>
      <c r="BE4" s="3">
        <f t="shared" si="27"/>
        <v>75</v>
      </c>
      <c r="BF4" s="3">
        <f t="shared" si="28"/>
        <v>55</v>
      </c>
      <c r="BJ4" s="1"/>
      <c r="CS4" s="1"/>
      <c r="DX4" s="1">
        <v>43924</v>
      </c>
      <c r="DY4" s="3">
        <f t="shared" si="29"/>
        <v>91</v>
      </c>
      <c r="DZ4" s="3">
        <f t="shared" si="30"/>
        <v>100</v>
      </c>
      <c r="EA4" s="3">
        <f t="shared" si="31"/>
        <v>62</v>
      </c>
      <c r="EB4" s="3">
        <f t="shared" si="32"/>
        <v>59</v>
      </c>
      <c r="EC4" s="3">
        <f t="shared" si="33"/>
        <v>12</v>
      </c>
      <c r="EF4" s="1">
        <v>43924</v>
      </c>
      <c r="EG4" s="3">
        <f t="shared" si="34"/>
        <v>12</v>
      </c>
      <c r="EH4" s="3">
        <f t="shared" si="35"/>
        <v>15</v>
      </c>
      <c r="EI4" s="3">
        <f t="shared" si="36"/>
        <v>19</v>
      </c>
      <c r="EJ4" s="3">
        <f t="shared" si="37"/>
        <v>11</v>
      </c>
      <c r="EK4" s="3">
        <f t="shared" si="38"/>
        <v>12</v>
      </c>
      <c r="EN4" s="1">
        <v>43924</v>
      </c>
      <c r="EO4" s="3">
        <f t="shared" si="39"/>
        <v>2</v>
      </c>
      <c r="EP4" s="3">
        <f t="shared" si="40"/>
        <v>10</v>
      </c>
      <c r="EQ4" s="3">
        <f t="shared" si="41"/>
        <v>5</v>
      </c>
      <c r="ER4" s="3">
        <f t="shared" si="42"/>
        <v>3</v>
      </c>
      <c r="ES4" s="3">
        <f t="shared" si="43"/>
        <v>1</v>
      </c>
      <c r="EV4" s="1">
        <v>43924</v>
      </c>
      <c r="EW4" s="3">
        <f t="shared" si="44"/>
        <v>29</v>
      </c>
      <c r="EX4" s="3">
        <f t="shared" si="44"/>
        <v>17</v>
      </c>
      <c r="EY4" s="3">
        <f t="shared" si="44"/>
        <v>7</v>
      </c>
      <c r="EZ4" s="3">
        <f t="shared" si="44"/>
        <v>1</v>
      </c>
      <c r="FA4" s="3">
        <f t="shared" si="44"/>
        <v>0</v>
      </c>
      <c r="FD4" s="1">
        <v>43924</v>
      </c>
      <c r="FE4" s="3">
        <f t="shared" si="45"/>
        <v>0</v>
      </c>
      <c r="FF4" s="3">
        <f t="shared" si="46"/>
        <v>2</v>
      </c>
      <c r="FG4" s="3">
        <f t="shared" si="47"/>
        <v>2</v>
      </c>
      <c r="FH4" s="3">
        <f t="shared" si="48"/>
        <v>0</v>
      </c>
      <c r="FI4" s="3">
        <f t="shared" si="49"/>
        <v>0</v>
      </c>
      <c r="FJ4" s="3"/>
      <c r="FL4" s="1">
        <v>43924</v>
      </c>
      <c r="FM4" s="3">
        <f t="shared" si="50"/>
        <v>12</v>
      </c>
      <c r="FN4" s="3">
        <f t="shared" si="51"/>
        <v>1</v>
      </c>
      <c r="FO4" s="3">
        <f t="shared" si="52"/>
        <v>1</v>
      </c>
      <c r="FP4" s="3">
        <f t="shared" si="53"/>
        <v>2</v>
      </c>
      <c r="FQ4" s="3">
        <f t="shared" si="54"/>
        <v>0</v>
      </c>
      <c r="FR4" s="3"/>
    </row>
    <row r="5" spans="1:174" x14ac:dyDescent="0.2">
      <c r="C5" s="1">
        <v>43925</v>
      </c>
      <c r="D5" s="3">
        <f t="shared" si="0"/>
        <v>1548</v>
      </c>
      <c r="E5" s="3">
        <f t="shared" si="55"/>
        <v>1161</v>
      </c>
      <c r="F5" s="3">
        <f t="shared" si="1"/>
        <v>2759</v>
      </c>
      <c r="G5" s="3">
        <f t="shared" si="2"/>
        <v>1055</v>
      </c>
      <c r="H5" s="3">
        <f t="shared" si="3"/>
        <v>2174</v>
      </c>
      <c r="M5" s="1">
        <v>43925</v>
      </c>
      <c r="N5" s="3">
        <f t="shared" si="4"/>
        <v>894</v>
      </c>
      <c r="O5" s="3">
        <f t="shared" si="5"/>
        <v>656</v>
      </c>
      <c r="P5" s="3">
        <f t="shared" si="6"/>
        <v>517</v>
      </c>
      <c r="Q5" s="3">
        <f t="shared" si="7"/>
        <v>429</v>
      </c>
      <c r="R5" s="3">
        <f t="shared" si="8"/>
        <v>640</v>
      </c>
      <c r="W5" s="1">
        <v>43925</v>
      </c>
      <c r="X5" s="3">
        <f t="shared" si="9"/>
        <v>246</v>
      </c>
      <c r="Y5" s="3">
        <f t="shared" si="10"/>
        <v>266</v>
      </c>
      <c r="Z5" s="3">
        <f t="shared" si="11"/>
        <v>162</v>
      </c>
      <c r="AA5" s="3">
        <f t="shared" si="12"/>
        <v>154</v>
      </c>
      <c r="AB5" s="3">
        <f t="shared" si="13"/>
        <v>90</v>
      </c>
      <c r="AG5" s="1">
        <v>43925</v>
      </c>
      <c r="AH5" s="3">
        <f t="shared" si="14"/>
        <v>666</v>
      </c>
      <c r="AI5" s="3">
        <f t="shared" si="15"/>
        <v>495</v>
      </c>
      <c r="AJ5" s="3">
        <f t="shared" si="16"/>
        <v>443</v>
      </c>
      <c r="AK5" s="3">
        <f t="shared" si="17"/>
        <v>42</v>
      </c>
      <c r="AL5" s="3">
        <f t="shared" si="18"/>
        <v>24</v>
      </c>
      <c r="AQ5" s="1">
        <v>43925</v>
      </c>
      <c r="AR5" s="3">
        <f t="shared" si="19"/>
        <v>326</v>
      </c>
      <c r="AS5" s="3">
        <f t="shared" si="20"/>
        <v>107</v>
      </c>
      <c r="AT5" s="3">
        <f t="shared" si="21"/>
        <v>74</v>
      </c>
      <c r="AU5" s="3">
        <f t="shared" si="22"/>
        <v>220</v>
      </c>
      <c r="AV5" s="3">
        <f t="shared" si="23"/>
        <v>34</v>
      </c>
      <c r="BA5" s="1">
        <v>43925</v>
      </c>
      <c r="BB5" s="3">
        <f t="shared" si="24"/>
        <v>709</v>
      </c>
      <c r="BC5" s="3">
        <f t="shared" si="25"/>
        <v>97</v>
      </c>
      <c r="BD5" s="3">
        <f t="shared" si="26"/>
        <v>112</v>
      </c>
      <c r="BE5" s="3">
        <f t="shared" si="27"/>
        <v>54</v>
      </c>
      <c r="BF5" s="3">
        <f t="shared" si="28"/>
        <v>75</v>
      </c>
      <c r="BJ5" s="1"/>
      <c r="CS5" s="1"/>
      <c r="DX5" s="1">
        <v>43925</v>
      </c>
      <c r="DY5" s="3">
        <f t="shared" si="29"/>
        <v>95</v>
      </c>
      <c r="DZ5" s="3">
        <f t="shared" si="30"/>
        <v>125</v>
      </c>
      <c r="EA5" s="3">
        <f t="shared" si="31"/>
        <v>258</v>
      </c>
      <c r="EB5" s="3">
        <f t="shared" si="32"/>
        <v>96</v>
      </c>
      <c r="EC5" s="3">
        <f t="shared" si="33"/>
        <v>79</v>
      </c>
      <c r="EF5" s="1">
        <v>43925</v>
      </c>
      <c r="EG5" s="3">
        <f t="shared" si="34"/>
        <v>47</v>
      </c>
      <c r="EH5" s="3">
        <f t="shared" si="35"/>
        <v>19</v>
      </c>
      <c r="EI5" s="3">
        <f t="shared" si="36"/>
        <v>38</v>
      </c>
      <c r="EJ5" s="3">
        <f t="shared" si="37"/>
        <v>21</v>
      </c>
      <c r="EK5" s="3">
        <f t="shared" si="38"/>
        <v>4</v>
      </c>
      <c r="EN5" s="1">
        <v>43925</v>
      </c>
      <c r="EO5" s="3">
        <f t="shared" si="39"/>
        <v>5</v>
      </c>
      <c r="EP5" s="3">
        <f t="shared" si="40"/>
        <v>0</v>
      </c>
      <c r="EQ5" s="3">
        <f t="shared" si="41"/>
        <v>2</v>
      </c>
      <c r="ER5" s="3">
        <f t="shared" si="42"/>
        <v>1</v>
      </c>
      <c r="ES5" s="3">
        <f t="shared" si="43"/>
        <v>3</v>
      </c>
      <c r="EV5" s="1">
        <v>43925</v>
      </c>
      <c r="EW5" s="3">
        <f t="shared" si="44"/>
        <v>29</v>
      </c>
      <c r="EX5" s="3">
        <f t="shared" si="44"/>
        <v>27</v>
      </c>
      <c r="EY5" s="3">
        <f t="shared" si="44"/>
        <v>18</v>
      </c>
      <c r="EZ5" s="3">
        <f t="shared" si="44"/>
        <v>4</v>
      </c>
      <c r="FA5" s="3">
        <f t="shared" si="44"/>
        <v>0</v>
      </c>
      <c r="FD5" s="1">
        <v>43925</v>
      </c>
      <c r="FE5" s="3">
        <f t="shared" si="45"/>
        <v>10</v>
      </c>
      <c r="FF5" s="3">
        <f t="shared" si="46"/>
        <v>6</v>
      </c>
      <c r="FG5" s="3">
        <f t="shared" si="47"/>
        <v>3</v>
      </c>
      <c r="FH5" s="3">
        <f t="shared" si="48"/>
        <v>2</v>
      </c>
      <c r="FI5" s="3">
        <f t="shared" si="49"/>
        <v>1</v>
      </c>
      <c r="FJ5" s="3"/>
      <c r="FL5" s="1">
        <v>43925</v>
      </c>
      <c r="FM5" s="3">
        <f t="shared" si="50"/>
        <v>26</v>
      </c>
      <c r="FN5" s="3">
        <f t="shared" si="51"/>
        <v>1</v>
      </c>
      <c r="FO5" s="3">
        <f t="shared" si="52"/>
        <v>1</v>
      </c>
      <c r="FP5" s="3">
        <f t="shared" si="53"/>
        <v>1</v>
      </c>
      <c r="FQ5" s="3">
        <f t="shared" si="54"/>
        <v>1</v>
      </c>
      <c r="FR5" s="3"/>
    </row>
    <row r="6" spans="1:174" x14ac:dyDescent="0.2">
      <c r="C6" s="1">
        <v>43926</v>
      </c>
      <c r="D6" s="3">
        <f t="shared" si="0"/>
        <v>1410</v>
      </c>
      <c r="E6" s="3">
        <f t="shared" si="55"/>
        <v>1032</v>
      </c>
      <c r="F6" s="3">
        <f t="shared" si="1"/>
        <v>1052</v>
      </c>
      <c r="G6" s="3">
        <f t="shared" si="2"/>
        <v>918</v>
      </c>
      <c r="H6" s="3">
        <f t="shared" si="3"/>
        <v>605</v>
      </c>
      <c r="M6" s="1">
        <v>43926</v>
      </c>
      <c r="N6" s="3">
        <f t="shared" si="4"/>
        <v>427</v>
      </c>
      <c r="O6" s="3">
        <f t="shared" si="5"/>
        <v>433</v>
      </c>
      <c r="P6" s="3">
        <f t="shared" si="6"/>
        <v>498</v>
      </c>
      <c r="Q6" s="3">
        <f t="shared" si="7"/>
        <v>300</v>
      </c>
      <c r="R6" s="3">
        <f t="shared" si="8"/>
        <v>371</v>
      </c>
      <c r="W6" s="1">
        <v>43926</v>
      </c>
      <c r="X6" s="3">
        <f t="shared" si="9"/>
        <v>229</v>
      </c>
      <c r="Y6" s="3">
        <f t="shared" si="10"/>
        <v>164</v>
      </c>
      <c r="Z6" s="3">
        <f t="shared" si="11"/>
        <v>106</v>
      </c>
      <c r="AA6" s="3">
        <f t="shared" si="12"/>
        <v>72</v>
      </c>
      <c r="AB6" s="3">
        <f t="shared" si="13"/>
        <v>63</v>
      </c>
      <c r="AG6" s="1">
        <v>43926</v>
      </c>
      <c r="AH6" s="3">
        <f t="shared" si="14"/>
        <v>756</v>
      </c>
      <c r="AI6" s="3">
        <f t="shared" si="15"/>
        <v>39</v>
      </c>
      <c r="AJ6" s="3"/>
      <c r="AK6" s="3">
        <f t="shared" si="17"/>
        <v>40</v>
      </c>
      <c r="AL6" s="3">
        <f t="shared" si="18"/>
        <v>20</v>
      </c>
      <c r="AQ6" s="1">
        <v>43926</v>
      </c>
      <c r="AR6" s="3">
        <f t="shared" si="19"/>
        <v>525</v>
      </c>
      <c r="AS6" s="3">
        <f t="shared" si="20"/>
        <v>129</v>
      </c>
      <c r="AT6" s="3">
        <f t="shared" si="21"/>
        <v>92</v>
      </c>
      <c r="AU6" s="3">
        <f t="shared" si="22"/>
        <v>73</v>
      </c>
      <c r="AV6" s="3">
        <f t="shared" si="23"/>
        <v>41</v>
      </c>
      <c r="BA6" s="1">
        <v>43926</v>
      </c>
      <c r="BB6" s="3">
        <f t="shared" si="24"/>
        <v>617</v>
      </c>
      <c r="BC6" s="3">
        <f t="shared" si="25"/>
        <v>117</v>
      </c>
      <c r="BD6" s="3">
        <f t="shared" si="26"/>
        <v>17</v>
      </c>
      <c r="BE6" s="3">
        <f t="shared" si="27"/>
        <v>59</v>
      </c>
      <c r="BF6" s="3">
        <f t="shared" si="28"/>
        <v>48</v>
      </c>
      <c r="BJ6" s="1"/>
      <c r="CS6" s="1"/>
      <c r="DX6" s="1">
        <v>43926</v>
      </c>
      <c r="DY6" s="3">
        <f t="shared" si="29"/>
        <v>86</v>
      </c>
      <c r="DZ6" s="3">
        <f t="shared" si="30"/>
        <v>58</v>
      </c>
      <c r="EA6" s="3">
        <f t="shared" si="31"/>
        <v>0</v>
      </c>
      <c r="EB6" s="3">
        <f t="shared" si="32"/>
        <v>51</v>
      </c>
      <c r="EC6" s="3">
        <f t="shared" si="33"/>
        <v>0</v>
      </c>
      <c r="EF6" s="1">
        <v>43926</v>
      </c>
      <c r="EG6" s="3">
        <f t="shared" si="34"/>
        <v>10</v>
      </c>
      <c r="EH6" s="3">
        <f t="shared" si="35"/>
        <v>9</v>
      </c>
      <c r="EI6" s="3">
        <f t="shared" si="36"/>
        <v>16</v>
      </c>
      <c r="EJ6" s="3">
        <f t="shared" si="37"/>
        <v>5</v>
      </c>
      <c r="EK6" s="3">
        <f t="shared" si="38"/>
        <v>4</v>
      </c>
      <c r="EN6" s="1">
        <v>43926</v>
      </c>
      <c r="EO6" s="3">
        <f t="shared" si="39"/>
        <v>1</v>
      </c>
      <c r="EP6" s="3">
        <f t="shared" si="40"/>
        <v>3</v>
      </c>
      <c r="EQ6" s="3">
        <f t="shared" si="41"/>
        <v>2</v>
      </c>
      <c r="ER6" s="3">
        <f t="shared" si="42"/>
        <v>1</v>
      </c>
      <c r="ES6" s="3">
        <f t="shared" si="43"/>
        <v>0</v>
      </c>
      <c r="EV6" s="1">
        <v>43926</v>
      </c>
      <c r="EW6" s="3">
        <f t="shared" si="44"/>
        <v>41</v>
      </c>
      <c r="EX6" s="3">
        <f t="shared" si="44"/>
        <v>2</v>
      </c>
      <c r="EY6" s="3">
        <f t="shared" si="44"/>
        <v>0</v>
      </c>
      <c r="EZ6" s="3">
        <f t="shared" si="44"/>
        <v>3</v>
      </c>
      <c r="FA6" s="3">
        <f t="shared" si="44"/>
        <v>0</v>
      </c>
      <c r="FD6" s="1">
        <v>43926</v>
      </c>
      <c r="FE6" s="3">
        <f t="shared" si="45"/>
        <v>4</v>
      </c>
      <c r="FF6" s="3">
        <f t="shared" si="46"/>
        <v>5</v>
      </c>
      <c r="FG6" s="3">
        <f t="shared" si="47"/>
        <v>1</v>
      </c>
      <c r="FH6" s="3">
        <f t="shared" si="48"/>
        <v>1</v>
      </c>
      <c r="FI6" s="3">
        <f t="shared" si="49"/>
        <v>1</v>
      </c>
      <c r="FJ6" s="3"/>
      <c r="FL6" s="1">
        <v>43926</v>
      </c>
      <c r="FM6" s="3">
        <f t="shared" si="50"/>
        <v>13</v>
      </c>
      <c r="FN6" s="3">
        <f t="shared" si="51"/>
        <v>1</v>
      </c>
      <c r="FO6" s="3">
        <f t="shared" si="52"/>
        <v>2</v>
      </c>
      <c r="FP6" s="3">
        <f t="shared" si="53"/>
        <v>0</v>
      </c>
      <c r="FQ6" s="3">
        <f t="shared" si="54"/>
        <v>0</v>
      </c>
      <c r="FR6" s="3"/>
    </row>
    <row r="7" spans="1:174" x14ac:dyDescent="0.2">
      <c r="C7" s="1">
        <v>43927</v>
      </c>
      <c r="D7" s="3">
        <f t="shared" si="0"/>
        <v>1302</v>
      </c>
      <c r="E7" s="3">
        <f t="shared" si="55"/>
        <v>914</v>
      </c>
      <c r="F7" s="3"/>
      <c r="G7" s="3">
        <f t="shared" si="2"/>
        <v>942</v>
      </c>
      <c r="H7" s="3">
        <f t="shared" si="3"/>
        <v>1540</v>
      </c>
      <c r="M7" s="1">
        <v>43927</v>
      </c>
      <c r="N7" s="3">
        <f t="shared" si="4"/>
        <v>675</v>
      </c>
      <c r="O7" s="3">
        <f t="shared" si="5"/>
        <v>471</v>
      </c>
      <c r="P7" s="3">
        <f t="shared" si="6"/>
        <v>411</v>
      </c>
      <c r="Q7" s="3">
        <f t="shared" si="7"/>
        <v>469</v>
      </c>
      <c r="R7" s="3">
        <f t="shared" si="8"/>
        <v>529</v>
      </c>
      <c r="W7" s="1">
        <v>43927</v>
      </c>
      <c r="X7" s="3">
        <f t="shared" si="9"/>
        <v>271</v>
      </c>
      <c r="Y7" s="3">
        <f t="shared" si="10"/>
        <v>318</v>
      </c>
      <c r="Z7" s="3">
        <f t="shared" si="11"/>
        <v>147</v>
      </c>
      <c r="AA7" s="3">
        <f t="shared" si="12"/>
        <v>111</v>
      </c>
      <c r="AB7" s="3">
        <f t="shared" si="13"/>
        <v>99</v>
      </c>
      <c r="AG7" s="1">
        <v>43927</v>
      </c>
      <c r="AH7" s="3">
        <f t="shared" si="14"/>
        <v>752</v>
      </c>
      <c r="AI7" s="3">
        <f t="shared" si="15"/>
        <v>306</v>
      </c>
      <c r="AJ7" s="3">
        <f t="shared" si="16"/>
        <v>156</v>
      </c>
      <c r="AK7" s="3">
        <f t="shared" si="17"/>
        <v>64</v>
      </c>
      <c r="AL7" s="3">
        <f t="shared" si="18"/>
        <v>22</v>
      </c>
      <c r="AQ7" s="1">
        <v>43927</v>
      </c>
      <c r="AR7" s="3">
        <f t="shared" si="19"/>
        <v>476</v>
      </c>
      <c r="AS7" s="3">
        <f t="shared" si="20"/>
        <v>119</v>
      </c>
      <c r="AT7" s="3">
        <f t="shared" si="21"/>
        <v>114</v>
      </c>
      <c r="AU7" s="3">
        <f t="shared" si="22"/>
        <v>129</v>
      </c>
      <c r="AV7" s="3">
        <f t="shared" si="23"/>
        <v>50</v>
      </c>
      <c r="BA7" s="1">
        <v>43927</v>
      </c>
      <c r="BB7" s="3">
        <f t="shared" si="24"/>
        <v>454</v>
      </c>
      <c r="BC7" s="3">
        <f t="shared" si="25"/>
        <v>78</v>
      </c>
      <c r="BD7" s="3">
        <f t="shared" si="26"/>
        <v>185</v>
      </c>
      <c r="BE7" s="3">
        <f t="shared" si="27"/>
        <v>17</v>
      </c>
      <c r="BF7" s="3">
        <f t="shared" si="28"/>
        <v>48</v>
      </c>
      <c r="BJ7" s="1"/>
      <c r="CS7" s="1"/>
      <c r="DX7" s="1">
        <v>43927</v>
      </c>
      <c r="DY7" s="3">
        <f t="shared" si="29"/>
        <v>105</v>
      </c>
      <c r="DZ7" s="3">
        <f t="shared" si="30"/>
        <v>70</v>
      </c>
      <c r="EA7" s="3">
        <f t="shared" si="31"/>
        <v>139</v>
      </c>
      <c r="EB7" s="3">
        <f t="shared" si="32"/>
        <v>52</v>
      </c>
      <c r="EC7" s="3">
        <f t="shared" si="33"/>
        <v>62</v>
      </c>
      <c r="EF7" s="1">
        <v>43927</v>
      </c>
      <c r="EG7" s="3">
        <f t="shared" si="34"/>
        <v>11</v>
      </c>
      <c r="EH7" s="3">
        <f t="shared" si="35"/>
        <v>5</v>
      </c>
      <c r="EI7" s="3">
        <f t="shared" si="36"/>
        <v>14</v>
      </c>
      <c r="EJ7" s="3">
        <f t="shared" si="37"/>
        <v>7</v>
      </c>
      <c r="EK7" s="3">
        <f t="shared" si="38"/>
        <v>11</v>
      </c>
      <c r="EN7" s="1">
        <v>43927</v>
      </c>
      <c r="EO7" s="3">
        <f t="shared" si="39"/>
        <v>4</v>
      </c>
      <c r="EP7" s="3">
        <f t="shared" si="40"/>
        <v>6</v>
      </c>
      <c r="EQ7" s="3">
        <f t="shared" si="41"/>
        <v>3</v>
      </c>
      <c r="ER7" s="3">
        <f t="shared" si="42"/>
        <v>3</v>
      </c>
      <c r="ES7" s="3">
        <f t="shared" si="43"/>
        <v>1</v>
      </c>
      <c r="EV7" s="1">
        <v>43927</v>
      </c>
      <c r="EW7" s="3">
        <f t="shared" si="44"/>
        <v>53</v>
      </c>
      <c r="EX7" s="3">
        <f t="shared" si="44"/>
        <v>20</v>
      </c>
      <c r="EY7" s="3">
        <f t="shared" si="44"/>
        <v>17</v>
      </c>
      <c r="EZ7" s="3">
        <f t="shared" si="44"/>
        <v>8</v>
      </c>
      <c r="FA7" s="3">
        <f t="shared" si="44"/>
        <v>2</v>
      </c>
      <c r="FD7" s="1">
        <v>43927</v>
      </c>
      <c r="FE7" s="3">
        <f t="shared" si="45"/>
        <v>0</v>
      </c>
      <c r="FF7" s="3">
        <f t="shared" si="46"/>
        <v>0</v>
      </c>
      <c r="FG7" s="3">
        <f t="shared" si="47"/>
        <v>1</v>
      </c>
      <c r="FH7" s="3">
        <f t="shared" si="48"/>
        <v>0</v>
      </c>
      <c r="FI7" s="3">
        <f t="shared" si="49"/>
        <v>0</v>
      </c>
      <c r="FJ7" s="3"/>
      <c r="FL7" s="1">
        <v>43927</v>
      </c>
      <c r="FM7" s="3">
        <f t="shared" si="50"/>
        <v>15</v>
      </c>
      <c r="FN7" s="3">
        <f t="shared" si="51"/>
        <v>0</v>
      </c>
      <c r="FO7" s="3">
        <f t="shared" si="52"/>
        <v>0</v>
      </c>
      <c r="FP7" s="3">
        <f t="shared" si="53"/>
        <v>0</v>
      </c>
      <c r="FQ7" s="3">
        <f t="shared" si="54"/>
        <v>0</v>
      </c>
      <c r="FR7" s="3"/>
    </row>
    <row r="8" spans="1:174" x14ac:dyDescent="0.2">
      <c r="C8" s="1">
        <v>43928</v>
      </c>
      <c r="D8" s="3">
        <f t="shared" si="0"/>
        <v>1726</v>
      </c>
      <c r="E8" s="3">
        <f t="shared" si="55"/>
        <v>1801</v>
      </c>
      <c r="F8" s="3">
        <f t="shared" si="1"/>
        <v>2212</v>
      </c>
      <c r="G8" s="3">
        <f t="shared" si="2"/>
        <v>1261</v>
      </c>
      <c r="H8" s="3">
        <f t="shared" si="3"/>
        <v>1088</v>
      </c>
      <c r="M8" s="1">
        <v>43928</v>
      </c>
      <c r="N8" s="3">
        <f t="shared" si="4"/>
        <v>671</v>
      </c>
      <c r="O8" s="3">
        <f t="shared" si="5"/>
        <v>554</v>
      </c>
      <c r="P8" s="3">
        <f t="shared" si="6"/>
        <v>585</v>
      </c>
      <c r="Q8" s="3">
        <f t="shared" si="7"/>
        <v>673</v>
      </c>
      <c r="R8" s="3">
        <f t="shared" si="8"/>
        <v>345</v>
      </c>
      <c r="W8" s="1">
        <v>43928</v>
      </c>
      <c r="X8" s="3">
        <f t="shared" si="9"/>
        <v>316</v>
      </c>
      <c r="Y8" s="3">
        <f t="shared" si="10"/>
        <v>237</v>
      </c>
      <c r="Z8" s="3">
        <f t="shared" si="11"/>
        <v>188</v>
      </c>
      <c r="AA8" s="3">
        <f t="shared" si="12"/>
        <v>210</v>
      </c>
      <c r="AB8" s="3">
        <f t="shared" si="13"/>
        <v>95</v>
      </c>
      <c r="AG8" s="1">
        <v>43928</v>
      </c>
      <c r="AH8" s="3">
        <f t="shared" si="14"/>
        <v>775</v>
      </c>
      <c r="AI8" s="3">
        <f t="shared" si="15"/>
        <v>356</v>
      </c>
      <c r="AJ8" s="3">
        <f t="shared" si="16"/>
        <v>255</v>
      </c>
      <c r="AK8" s="3">
        <f t="shared" si="17"/>
        <v>70</v>
      </c>
      <c r="AL8" s="3">
        <f t="shared" si="18"/>
        <v>18</v>
      </c>
      <c r="AQ8" s="1">
        <v>43928</v>
      </c>
      <c r="AR8" s="3">
        <f t="shared" si="19"/>
        <v>401</v>
      </c>
      <c r="AS8" s="3">
        <f t="shared" si="20"/>
        <v>129</v>
      </c>
      <c r="AT8" s="3">
        <f t="shared" si="21"/>
        <v>76</v>
      </c>
      <c r="AU8" s="3">
        <f t="shared" si="22"/>
        <v>140</v>
      </c>
      <c r="AV8" s="3">
        <f t="shared" si="23"/>
        <v>43</v>
      </c>
      <c r="BA8" s="1">
        <v>43928</v>
      </c>
      <c r="BB8" s="3">
        <f t="shared" si="24"/>
        <v>539</v>
      </c>
      <c r="BC8" s="3">
        <f t="shared" si="25"/>
        <v>50</v>
      </c>
      <c r="BD8" s="3">
        <f t="shared" si="26"/>
        <v>51</v>
      </c>
      <c r="BE8" s="3">
        <f t="shared" si="27"/>
        <v>61</v>
      </c>
      <c r="BF8" s="3">
        <f t="shared" si="28"/>
        <v>49</v>
      </c>
      <c r="BJ8" s="1"/>
      <c r="CS8" s="1"/>
      <c r="DX8" s="1">
        <v>43928</v>
      </c>
      <c r="DY8" s="3">
        <f t="shared" si="29"/>
        <v>253</v>
      </c>
      <c r="DZ8" s="3">
        <f t="shared" si="30"/>
        <v>208</v>
      </c>
      <c r="EA8" s="3">
        <f t="shared" si="31"/>
        <v>85</v>
      </c>
      <c r="EB8" s="3">
        <f t="shared" si="32"/>
        <v>223</v>
      </c>
      <c r="EC8" s="3">
        <f t="shared" si="33"/>
        <v>29</v>
      </c>
      <c r="EF8" s="1">
        <v>43928</v>
      </c>
      <c r="EG8" s="3">
        <f t="shared" si="34"/>
        <v>63</v>
      </c>
      <c r="EH8" s="3">
        <f t="shared" si="35"/>
        <v>11</v>
      </c>
      <c r="EI8" s="3">
        <f t="shared" si="36"/>
        <v>46</v>
      </c>
      <c r="EJ8" s="3">
        <f t="shared" si="37"/>
        <v>17</v>
      </c>
      <c r="EK8" s="3">
        <f t="shared" si="38"/>
        <v>9</v>
      </c>
      <c r="EN8" s="1">
        <v>43928</v>
      </c>
      <c r="EO8" s="3">
        <f t="shared" si="39"/>
        <v>9</v>
      </c>
      <c r="EP8" s="3">
        <f t="shared" si="40"/>
        <v>21</v>
      </c>
      <c r="EQ8" s="3">
        <f t="shared" si="41"/>
        <v>6</v>
      </c>
      <c r="ER8" s="3">
        <f t="shared" si="42"/>
        <v>6</v>
      </c>
      <c r="ES8" s="3">
        <f t="shared" si="43"/>
        <v>5</v>
      </c>
      <c r="EV8" s="1">
        <v>43928</v>
      </c>
      <c r="EW8" s="3">
        <f t="shared" si="44"/>
        <v>56</v>
      </c>
      <c r="EX8" s="3">
        <f t="shared" si="44"/>
        <v>20</v>
      </c>
      <c r="EY8" s="3">
        <f t="shared" si="44"/>
        <v>21</v>
      </c>
      <c r="EZ8" s="3">
        <f t="shared" si="44"/>
        <v>7</v>
      </c>
      <c r="FA8" s="3">
        <f t="shared" si="44"/>
        <v>2</v>
      </c>
      <c r="FD8" s="1">
        <v>43928</v>
      </c>
      <c r="FE8" s="3">
        <f t="shared" si="45"/>
        <v>30</v>
      </c>
      <c r="FF8" s="3">
        <f t="shared" si="46"/>
        <v>8</v>
      </c>
      <c r="FG8" s="3">
        <f t="shared" si="47"/>
        <v>5</v>
      </c>
      <c r="FH8" s="3">
        <f t="shared" si="48"/>
        <v>2</v>
      </c>
      <c r="FI8" s="3">
        <f t="shared" si="49"/>
        <v>1</v>
      </c>
      <c r="FJ8" s="3"/>
      <c r="FL8" s="1">
        <v>43928</v>
      </c>
      <c r="FM8" s="3">
        <f t="shared" si="50"/>
        <v>25</v>
      </c>
      <c r="FN8" s="3">
        <f t="shared" si="51"/>
        <v>12</v>
      </c>
      <c r="FO8" s="3">
        <f t="shared" si="52"/>
        <v>8</v>
      </c>
      <c r="FP8" s="3">
        <f t="shared" si="53"/>
        <v>4</v>
      </c>
      <c r="FQ8" s="3">
        <f t="shared" si="54"/>
        <v>1</v>
      </c>
      <c r="FR8" s="3"/>
    </row>
    <row r="9" spans="1:174" x14ac:dyDescent="0.2">
      <c r="C9" s="1">
        <v>43929</v>
      </c>
      <c r="D9" s="3">
        <f t="shared" si="0"/>
        <v>1395</v>
      </c>
      <c r="E9" s="3">
        <f t="shared" si="55"/>
        <v>1345</v>
      </c>
      <c r="F9" s="3">
        <f t="shared" si="1"/>
        <v>1938</v>
      </c>
      <c r="G9" s="3">
        <f t="shared" si="2"/>
        <v>1478</v>
      </c>
      <c r="H9" s="3">
        <f t="shared" si="3"/>
        <v>283</v>
      </c>
      <c r="M9" s="1">
        <v>43929</v>
      </c>
      <c r="N9" s="3">
        <f t="shared" si="4"/>
        <v>341</v>
      </c>
      <c r="O9" s="3">
        <f t="shared" si="5"/>
        <v>488</v>
      </c>
      <c r="P9" s="3">
        <f t="shared" si="6"/>
        <v>520</v>
      </c>
      <c r="Q9" s="3">
        <f t="shared" si="7"/>
        <v>473</v>
      </c>
      <c r="R9" s="3">
        <f t="shared" si="8"/>
        <v>271</v>
      </c>
      <c r="W9" s="1">
        <v>43929</v>
      </c>
      <c r="X9" s="3">
        <f t="shared" si="9"/>
        <v>355</v>
      </c>
      <c r="Y9" s="3">
        <f t="shared" si="10"/>
        <v>358</v>
      </c>
      <c r="Z9" s="3">
        <f t="shared" si="11"/>
        <v>262</v>
      </c>
      <c r="AA9" s="3">
        <f t="shared" si="12"/>
        <v>186</v>
      </c>
      <c r="AB9" s="3">
        <f t="shared" si="13"/>
        <v>124</v>
      </c>
      <c r="AG9" s="1">
        <v>43929</v>
      </c>
      <c r="AH9" s="3">
        <f t="shared" si="14"/>
        <v>581</v>
      </c>
      <c r="AI9" s="3">
        <f t="shared" si="15"/>
        <v>271</v>
      </c>
      <c r="AJ9" s="3">
        <f t="shared" si="16"/>
        <v>212</v>
      </c>
      <c r="AK9" s="3">
        <f t="shared" si="17"/>
        <v>75</v>
      </c>
      <c r="AL9" s="3">
        <f t="shared" si="18"/>
        <v>49</v>
      </c>
      <c r="AQ9" s="1">
        <v>43929</v>
      </c>
      <c r="AR9" s="3">
        <f t="shared" si="19"/>
        <v>444</v>
      </c>
      <c r="AS9" s="3">
        <f t="shared" si="20"/>
        <v>162</v>
      </c>
      <c r="AT9" s="3">
        <f t="shared" si="21"/>
        <v>136</v>
      </c>
      <c r="AU9" s="3">
        <f t="shared" si="22"/>
        <v>173</v>
      </c>
      <c r="AV9" s="3">
        <f t="shared" si="23"/>
        <v>47</v>
      </c>
      <c r="BA9" s="1">
        <v>43929</v>
      </c>
      <c r="BB9" s="3">
        <f t="shared" si="24"/>
        <v>620</v>
      </c>
      <c r="BC9" s="3">
        <f t="shared" si="25"/>
        <v>76</v>
      </c>
      <c r="BD9" s="3">
        <f t="shared" si="26"/>
        <v>69</v>
      </c>
      <c r="BE9" s="3">
        <f t="shared" si="27"/>
        <v>95</v>
      </c>
      <c r="BF9" s="3">
        <f t="shared" si="28"/>
        <v>85</v>
      </c>
      <c r="BJ9" s="1"/>
      <c r="CS9" s="1"/>
      <c r="DX9" s="1">
        <v>43929</v>
      </c>
      <c r="DY9" s="3">
        <f t="shared" si="29"/>
        <v>215</v>
      </c>
      <c r="DZ9" s="3">
        <f t="shared" si="30"/>
        <v>239</v>
      </c>
      <c r="EA9" s="3">
        <f t="shared" si="31"/>
        <v>81</v>
      </c>
      <c r="EB9" s="3">
        <f t="shared" si="32"/>
        <v>99</v>
      </c>
      <c r="EC9" s="3">
        <f t="shared" si="33"/>
        <v>62</v>
      </c>
      <c r="EF9" s="1">
        <v>43929</v>
      </c>
      <c r="EG9" s="3">
        <f t="shared" si="34"/>
        <v>51</v>
      </c>
      <c r="EH9" s="3">
        <f t="shared" si="35"/>
        <v>19</v>
      </c>
      <c r="EI9" s="3">
        <f t="shared" si="36"/>
        <v>44</v>
      </c>
      <c r="EJ9" s="3">
        <f t="shared" si="37"/>
        <v>30</v>
      </c>
      <c r="EK9" s="3">
        <f t="shared" si="38"/>
        <v>9</v>
      </c>
      <c r="EN9" s="1">
        <v>43929</v>
      </c>
      <c r="EO9" s="3">
        <f t="shared" si="39"/>
        <v>8</v>
      </c>
      <c r="EP9" s="3">
        <f t="shared" si="40"/>
        <v>11</v>
      </c>
      <c r="EQ9" s="3">
        <f t="shared" si="41"/>
        <v>15</v>
      </c>
      <c r="ER9" s="3">
        <f t="shared" si="42"/>
        <v>6</v>
      </c>
      <c r="ES9" s="3">
        <f t="shared" si="43"/>
        <v>6</v>
      </c>
      <c r="EV9" s="1">
        <v>43929</v>
      </c>
      <c r="EW9" s="3">
        <f t="shared" si="44"/>
        <v>44</v>
      </c>
      <c r="EX9" s="3">
        <f t="shared" si="44"/>
        <v>29</v>
      </c>
      <c r="EY9" s="3">
        <f t="shared" si="44"/>
        <v>20</v>
      </c>
      <c r="EZ9" s="3">
        <f t="shared" si="44"/>
        <v>6</v>
      </c>
      <c r="FA9" s="3">
        <f t="shared" si="44"/>
        <v>1</v>
      </c>
      <c r="FD9" s="1">
        <v>43929</v>
      </c>
      <c r="FE9" s="3">
        <f t="shared" si="45"/>
        <v>28</v>
      </c>
      <c r="FF9" s="3">
        <f t="shared" si="46"/>
        <v>7</v>
      </c>
      <c r="FG9" s="3">
        <f t="shared" si="47"/>
        <v>3</v>
      </c>
      <c r="FH9" s="3">
        <f t="shared" si="48"/>
        <v>1</v>
      </c>
      <c r="FI9" s="3">
        <f t="shared" si="49"/>
        <v>3</v>
      </c>
      <c r="FJ9" s="3"/>
      <c r="FL9" s="1">
        <v>43929</v>
      </c>
      <c r="FM9" s="3">
        <f t="shared" si="50"/>
        <v>26</v>
      </c>
      <c r="FN9" s="3">
        <f t="shared" si="51"/>
        <v>5</v>
      </c>
      <c r="FO9" s="3">
        <f t="shared" si="52"/>
        <v>3</v>
      </c>
      <c r="FP9" s="3">
        <f t="shared" si="53"/>
        <v>3</v>
      </c>
      <c r="FQ9" s="3">
        <f t="shared" si="54"/>
        <v>2</v>
      </c>
      <c r="FR9" s="3"/>
    </row>
    <row r="10" spans="1:174" x14ac:dyDescent="0.2">
      <c r="C10" s="1">
        <v>43930</v>
      </c>
      <c r="D10" s="3">
        <f t="shared" si="0"/>
        <v>1555</v>
      </c>
      <c r="E10" s="3">
        <f t="shared" si="55"/>
        <v>1828</v>
      </c>
      <c r="F10" s="3">
        <f t="shared" si="1"/>
        <v>1592</v>
      </c>
      <c r="G10" s="3">
        <f t="shared" si="2"/>
        <v>2317</v>
      </c>
      <c r="H10" s="3">
        <f t="shared" si="3"/>
        <v>1569</v>
      </c>
      <c r="M10" s="1">
        <v>43930</v>
      </c>
      <c r="N10" s="3">
        <f t="shared" si="4"/>
        <v>469</v>
      </c>
      <c r="O10" s="3">
        <f t="shared" si="5"/>
        <v>442</v>
      </c>
      <c r="P10" s="3">
        <f t="shared" si="6"/>
        <v>471</v>
      </c>
      <c r="Q10" s="3">
        <f t="shared" si="7"/>
        <v>372</v>
      </c>
      <c r="R10" s="3">
        <f t="shared" si="8"/>
        <v>318</v>
      </c>
      <c r="W10" s="1">
        <v>43930</v>
      </c>
      <c r="X10" s="3">
        <f t="shared" si="9"/>
        <v>441</v>
      </c>
      <c r="Y10" s="3">
        <f t="shared" si="10"/>
        <v>500</v>
      </c>
      <c r="Z10" s="3">
        <f t="shared" si="11"/>
        <v>233</v>
      </c>
      <c r="AA10" s="3">
        <f t="shared" si="12"/>
        <v>229</v>
      </c>
      <c r="AB10" s="3">
        <f t="shared" si="13"/>
        <v>165</v>
      </c>
      <c r="AG10" s="1">
        <v>43930</v>
      </c>
      <c r="AH10" s="3">
        <f t="shared" si="14"/>
        <v>467</v>
      </c>
      <c r="AI10" s="3">
        <f t="shared" si="15"/>
        <v>240</v>
      </c>
      <c r="AJ10" s="3">
        <f t="shared" si="16"/>
        <v>157</v>
      </c>
      <c r="AK10" s="3">
        <f t="shared" si="17"/>
        <v>42</v>
      </c>
      <c r="AL10" s="3">
        <f t="shared" si="18"/>
        <v>27</v>
      </c>
      <c r="AQ10" s="1">
        <v>43930</v>
      </c>
      <c r="AR10" s="3">
        <f t="shared" si="19"/>
        <v>573</v>
      </c>
      <c r="AS10" s="3">
        <f t="shared" si="20"/>
        <v>172</v>
      </c>
      <c r="AT10" s="3">
        <f t="shared" si="21"/>
        <v>188</v>
      </c>
      <c r="AU10" s="3">
        <f t="shared" si="22"/>
        <v>147</v>
      </c>
      <c r="AV10" s="3">
        <f t="shared" si="23"/>
        <v>200</v>
      </c>
      <c r="BA10" s="1">
        <v>43930</v>
      </c>
      <c r="BB10" s="3">
        <f t="shared" si="24"/>
        <v>414</v>
      </c>
      <c r="BC10" s="3">
        <f t="shared" si="25"/>
        <v>98</v>
      </c>
      <c r="BD10" s="3">
        <f t="shared" si="26"/>
        <v>109</v>
      </c>
      <c r="BE10" s="3">
        <f t="shared" si="27"/>
        <v>62</v>
      </c>
      <c r="BF10" s="3">
        <f t="shared" si="28"/>
        <v>63</v>
      </c>
      <c r="BJ10" s="1"/>
      <c r="CS10" s="1"/>
      <c r="DX10" s="1">
        <v>43930</v>
      </c>
      <c r="DY10" s="3">
        <f t="shared" si="29"/>
        <v>149</v>
      </c>
      <c r="DZ10" s="3">
        <f t="shared" si="30"/>
        <v>156</v>
      </c>
      <c r="EA10" s="3">
        <f t="shared" si="31"/>
        <v>77</v>
      </c>
      <c r="EB10" s="3">
        <f t="shared" si="32"/>
        <v>134</v>
      </c>
      <c r="EC10" s="3">
        <f t="shared" si="33"/>
        <v>41</v>
      </c>
      <c r="EF10" s="1">
        <v>43930</v>
      </c>
      <c r="EG10" s="3">
        <f t="shared" si="34"/>
        <v>31</v>
      </c>
      <c r="EH10" s="3">
        <f t="shared" si="35"/>
        <v>10</v>
      </c>
      <c r="EI10" s="3">
        <f t="shared" si="36"/>
        <v>36</v>
      </c>
      <c r="EJ10" s="3">
        <f t="shared" si="37"/>
        <v>20</v>
      </c>
      <c r="EK10" s="3">
        <f t="shared" si="38"/>
        <v>11</v>
      </c>
      <c r="EN10" s="1">
        <v>43930</v>
      </c>
      <c r="EO10" s="3">
        <f t="shared" si="39"/>
        <v>6</v>
      </c>
      <c r="EP10" s="3">
        <f t="shared" si="40"/>
        <v>13</v>
      </c>
      <c r="EQ10" s="3">
        <f t="shared" si="41"/>
        <v>9</v>
      </c>
      <c r="ER10" s="3">
        <f t="shared" si="42"/>
        <v>10</v>
      </c>
      <c r="ES10" s="3">
        <f t="shared" si="43"/>
        <v>1</v>
      </c>
      <c r="EV10" s="1">
        <v>43930</v>
      </c>
      <c r="EW10" s="3">
        <f t="shared" si="44"/>
        <v>58</v>
      </c>
      <c r="EX10" s="3">
        <f t="shared" si="44"/>
        <v>12</v>
      </c>
      <c r="EY10" s="3">
        <f t="shared" si="44"/>
        <v>24</v>
      </c>
      <c r="EZ10" s="3">
        <f t="shared" si="44"/>
        <v>9</v>
      </c>
      <c r="FA10" s="3">
        <f t="shared" si="44"/>
        <v>2</v>
      </c>
      <c r="FD10" s="1">
        <v>43930</v>
      </c>
      <c r="FE10" s="3">
        <f t="shared" si="45"/>
        <v>0</v>
      </c>
      <c r="FF10" s="3">
        <f t="shared" si="46"/>
        <v>0</v>
      </c>
      <c r="FG10" s="3">
        <f t="shared" si="47"/>
        <v>3</v>
      </c>
      <c r="FH10" s="3">
        <f t="shared" si="48"/>
        <v>2</v>
      </c>
      <c r="FI10" s="3">
        <f t="shared" si="49"/>
        <v>1</v>
      </c>
      <c r="FJ10" s="3"/>
      <c r="FL10" s="1">
        <v>43930</v>
      </c>
      <c r="FM10" s="3">
        <f t="shared" si="50"/>
        <v>24</v>
      </c>
      <c r="FN10" s="3">
        <f t="shared" si="51"/>
        <v>4</v>
      </c>
      <c r="FO10" s="3">
        <f t="shared" si="52"/>
        <v>1</v>
      </c>
      <c r="FP10" s="3">
        <f t="shared" si="53"/>
        <v>1</v>
      </c>
      <c r="FQ10" s="3">
        <f t="shared" si="54"/>
        <v>0</v>
      </c>
      <c r="FR10" s="3"/>
    </row>
    <row r="11" spans="1:174" x14ac:dyDescent="0.2">
      <c r="C11" s="1">
        <v>43931</v>
      </c>
      <c r="D11" s="3">
        <f t="shared" si="0"/>
        <v>1995</v>
      </c>
      <c r="E11" s="3">
        <f t="shared" si="55"/>
        <v>1438</v>
      </c>
      <c r="F11" s="3">
        <f t="shared" si="1"/>
        <v>1372</v>
      </c>
      <c r="G11" s="3">
        <f t="shared" si="2"/>
        <v>1807</v>
      </c>
      <c r="H11" s="3">
        <f t="shared" si="3"/>
        <v>1279</v>
      </c>
      <c r="M11" s="1">
        <v>43931</v>
      </c>
      <c r="N11" s="3">
        <f t="shared" si="4"/>
        <v>585</v>
      </c>
      <c r="O11" s="3">
        <f t="shared" si="5"/>
        <v>532</v>
      </c>
      <c r="P11" s="3">
        <f t="shared" si="6"/>
        <v>511</v>
      </c>
      <c r="Q11" s="3">
        <f t="shared" si="7"/>
        <v>372</v>
      </c>
      <c r="R11" s="3">
        <f t="shared" si="8"/>
        <v>327</v>
      </c>
      <c r="W11" s="1">
        <v>43931</v>
      </c>
      <c r="X11" s="3">
        <f t="shared" si="9"/>
        <v>493</v>
      </c>
      <c r="Y11" s="3">
        <f t="shared" si="10"/>
        <v>402</v>
      </c>
      <c r="Z11" s="3">
        <f t="shared" si="11"/>
        <v>334</v>
      </c>
      <c r="AA11" s="3">
        <f t="shared" si="12"/>
        <v>209</v>
      </c>
      <c r="AB11" s="3">
        <f t="shared" si="13"/>
        <v>217</v>
      </c>
      <c r="AG11" s="1">
        <v>43931</v>
      </c>
      <c r="AH11" s="3">
        <f t="shared" si="14"/>
        <v>446</v>
      </c>
      <c r="AI11" s="3">
        <f t="shared" si="15"/>
        <v>264</v>
      </c>
      <c r="AJ11" s="3">
        <f t="shared" si="16"/>
        <v>190</v>
      </c>
      <c r="AK11" s="3">
        <f t="shared" si="17"/>
        <v>73</v>
      </c>
      <c r="AL11" s="3">
        <f t="shared" si="18"/>
        <v>22</v>
      </c>
      <c r="AQ11" s="1">
        <v>43931</v>
      </c>
      <c r="AR11" s="3">
        <f t="shared" si="19"/>
        <v>492</v>
      </c>
      <c r="AS11" s="3">
        <f t="shared" si="20"/>
        <v>196</v>
      </c>
      <c r="AT11" s="3">
        <f t="shared" si="21"/>
        <v>155</v>
      </c>
      <c r="AU11" s="3">
        <f t="shared" si="22"/>
        <v>96</v>
      </c>
      <c r="AV11" s="3">
        <f t="shared" si="23"/>
        <v>104</v>
      </c>
      <c r="BA11" s="1">
        <v>43931</v>
      </c>
      <c r="BB11" s="3">
        <f t="shared" si="24"/>
        <v>465</v>
      </c>
      <c r="BC11" s="3">
        <f t="shared" si="25"/>
        <v>65</v>
      </c>
      <c r="BD11" s="3">
        <f t="shared" si="26"/>
        <v>79</v>
      </c>
      <c r="BE11" s="3">
        <f t="shared" si="27"/>
        <v>42</v>
      </c>
      <c r="BF11" s="3">
        <f t="shared" si="28"/>
        <v>59</v>
      </c>
      <c r="BJ11" s="1"/>
      <c r="CS11" s="1"/>
      <c r="DX11" s="1">
        <v>43931</v>
      </c>
      <c r="DY11" s="3">
        <f t="shared" si="29"/>
        <v>266</v>
      </c>
      <c r="DZ11" s="3">
        <f t="shared" si="30"/>
        <v>169</v>
      </c>
      <c r="EA11" s="3">
        <f t="shared" si="31"/>
        <v>112</v>
      </c>
      <c r="EB11" s="3">
        <f t="shared" si="32"/>
        <v>106</v>
      </c>
      <c r="EC11" s="3">
        <f t="shared" si="33"/>
        <v>56</v>
      </c>
      <c r="EF11" s="1">
        <v>43931</v>
      </c>
      <c r="EG11" s="3">
        <f t="shared" si="34"/>
        <v>45</v>
      </c>
      <c r="EH11" s="3">
        <f t="shared" si="35"/>
        <v>31</v>
      </c>
      <c r="EI11" s="3">
        <f t="shared" si="36"/>
        <v>40</v>
      </c>
      <c r="EJ11" s="3">
        <f t="shared" si="37"/>
        <v>16</v>
      </c>
      <c r="EK11" s="3">
        <f t="shared" si="38"/>
        <v>19</v>
      </c>
      <c r="EN11" s="1">
        <v>43931</v>
      </c>
      <c r="EO11" s="3">
        <f t="shared" si="39"/>
        <v>17</v>
      </c>
      <c r="EP11" s="3">
        <f t="shared" si="40"/>
        <v>16</v>
      </c>
      <c r="EQ11" s="3">
        <f t="shared" si="41"/>
        <v>19</v>
      </c>
      <c r="ER11" s="3">
        <f t="shared" si="42"/>
        <v>14</v>
      </c>
      <c r="ES11" s="3">
        <f t="shared" si="43"/>
        <v>7</v>
      </c>
      <c r="EV11" s="1">
        <v>43931</v>
      </c>
      <c r="EW11" s="3"/>
      <c r="EX11" s="3">
        <f t="shared" ref="EX11:EX15" si="56">SUM(W295-W294)</f>
        <v>36</v>
      </c>
      <c r="EY11" s="3">
        <f t="shared" ref="EY11:EY15" si="57">SUM(X295-X294)</f>
        <v>32</v>
      </c>
      <c r="EZ11" s="3">
        <f t="shared" ref="EZ11:EZ15" si="58">SUM(Y295-Y294)</f>
        <v>9</v>
      </c>
      <c r="FA11" s="3">
        <f t="shared" ref="FA11:FA15" si="59">SUM(Z295-Z294)</f>
        <v>0</v>
      </c>
      <c r="FD11" s="1">
        <v>43931</v>
      </c>
      <c r="FE11" s="3">
        <f t="shared" si="45"/>
        <v>24</v>
      </c>
      <c r="FF11" s="3">
        <f t="shared" si="46"/>
        <v>25</v>
      </c>
      <c r="FG11" s="3">
        <f t="shared" si="47"/>
        <v>4</v>
      </c>
      <c r="FH11" s="3">
        <f t="shared" si="48"/>
        <v>3</v>
      </c>
      <c r="FI11" s="3">
        <f t="shared" si="49"/>
        <v>4</v>
      </c>
      <c r="FJ11" s="3"/>
      <c r="FL11" s="1">
        <v>43931</v>
      </c>
      <c r="FM11" s="3">
        <f t="shared" si="50"/>
        <v>21</v>
      </c>
      <c r="FN11" s="3">
        <f t="shared" si="51"/>
        <v>14</v>
      </c>
      <c r="FO11" s="3">
        <f t="shared" si="52"/>
        <v>9</v>
      </c>
      <c r="FP11" s="3">
        <f t="shared" si="53"/>
        <v>2</v>
      </c>
      <c r="FQ11" s="3">
        <f t="shared" si="54"/>
        <v>0</v>
      </c>
      <c r="FR11" s="3"/>
    </row>
    <row r="12" spans="1:174" x14ac:dyDescent="0.2">
      <c r="C12" s="1">
        <v>43932</v>
      </c>
      <c r="D12" s="3">
        <f t="shared" si="0"/>
        <v>1290</v>
      </c>
      <c r="E12" s="3">
        <f t="shared" si="55"/>
        <v>1196</v>
      </c>
      <c r="F12" s="3"/>
      <c r="G12" s="3">
        <f t="shared" si="2"/>
        <v>980</v>
      </c>
      <c r="H12" s="3">
        <f t="shared" si="3"/>
        <v>1191</v>
      </c>
      <c r="M12" s="1">
        <v>43932</v>
      </c>
      <c r="N12" s="3">
        <f t="shared" si="4"/>
        <v>434</v>
      </c>
      <c r="O12" s="3">
        <f t="shared" si="5"/>
        <v>596</v>
      </c>
      <c r="P12" s="3">
        <f t="shared" si="6"/>
        <v>271</v>
      </c>
      <c r="Q12" s="3">
        <f t="shared" si="7"/>
        <v>290</v>
      </c>
      <c r="R12" s="3">
        <f t="shared" si="8"/>
        <v>278</v>
      </c>
      <c r="W12" s="1">
        <v>43932</v>
      </c>
      <c r="X12" s="3">
        <f t="shared" si="9"/>
        <v>392</v>
      </c>
      <c r="Y12" s="3">
        <f t="shared" si="10"/>
        <v>425</v>
      </c>
      <c r="Z12" s="3">
        <f t="shared" si="11"/>
        <v>226</v>
      </c>
      <c r="AA12" s="3">
        <f t="shared" si="12"/>
        <v>179</v>
      </c>
      <c r="AB12" s="3">
        <f t="shared" si="13"/>
        <v>144</v>
      </c>
      <c r="AG12" s="1">
        <v>43932</v>
      </c>
      <c r="AH12" s="3">
        <f t="shared" si="14"/>
        <v>412</v>
      </c>
      <c r="AI12" s="3">
        <f t="shared" si="15"/>
        <v>291</v>
      </c>
      <c r="AJ12" s="3">
        <f t="shared" si="16"/>
        <v>191</v>
      </c>
      <c r="AK12" s="3">
        <f t="shared" si="17"/>
        <v>91</v>
      </c>
      <c r="AL12" s="3">
        <f t="shared" si="18"/>
        <v>26</v>
      </c>
      <c r="AQ12" s="1">
        <v>43932</v>
      </c>
      <c r="AR12" s="3">
        <f t="shared" si="19"/>
        <v>501</v>
      </c>
      <c r="AS12" s="3">
        <f t="shared" si="20"/>
        <v>164</v>
      </c>
      <c r="AT12" s="3">
        <f t="shared" si="21"/>
        <v>133</v>
      </c>
      <c r="AU12" s="3">
        <f t="shared" si="22"/>
        <v>58</v>
      </c>
      <c r="AV12" s="3">
        <f t="shared" si="23"/>
        <v>210</v>
      </c>
      <c r="BA12" s="1">
        <v>43932</v>
      </c>
      <c r="BB12" s="3">
        <f t="shared" si="24"/>
        <v>439</v>
      </c>
      <c r="BC12" s="3">
        <f t="shared" si="25"/>
        <v>68</v>
      </c>
      <c r="BD12" s="3">
        <f t="shared" si="26"/>
        <v>98</v>
      </c>
      <c r="BE12" s="3">
        <f t="shared" si="27"/>
        <v>82</v>
      </c>
      <c r="BF12" s="3">
        <f t="shared" si="28"/>
        <v>83</v>
      </c>
      <c r="BJ12" s="1"/>
      <c r="CS12" s="1"/>
      <c r="DX12" s="1">
        <v>43932</v>
      </c>
      <c r="DY12" s="3">
        <f t="shared" si="29"/>
        <v>89</v>
      </c>
      <c r="DZ12" s="3">
        <f t="shared" si="30"/>
        <v>108</v>
      </c>
      <c r="EA12" s="3">
        <f t="shared" si="31"/>
        <v>75</v>
      </c>
      <c r="EB12" s="3">
        <f t="shared" si="32"/>
        <v>67</v>
      </c>
      <c r="EC12" s="3">
        <f t="shared" si="33"/>
        <v>44</v>
      </c>
      <c r="EF12" s="1">
        <v>43932</v>
      </c>
      <c r="EG12" s="3">
        <f t="shared" si="34"/>
        <v>45</v>
      </c>
      <c r="EH12" s="3">
        <f t="shared" si="35"/>
        <v>20</v>
      </c>
      <c r="EI12" s="3">
        <f t="shared" si="36"/>
        <v>60</v>
      </c>
      <c r="EJ12" s="3">
        <f t="shared" si="37"/>
        <v>34</v>
      </c>
      <c r="EK12" s="3">
        <f t="shared" si="38"/>
        <v>18</v>
      </c>
      <c r="EN12" s="1">
        <v>43932</v>
      </c>
      <c r="EO12" s="3">
        <f t="shared" si="39"/>
        <v>8</v>
      </c>
      <c r="EP12" s="3">
        <f t="shared" si="40"/>
        <v>28</v>
      </c>
      <c r="EQ12" s="3">
        <f t="shared" si="41"/>
        <v>12</v>
      </c>
      <c r="ER12" s="3">
        <f t="shared" si="42"/>
        <v>15</v>
      </c>
      <c r="ES12" s="3">
        <f t="shared" si="43"/>
        <v>4</v>
      </c>
      <c r="EV12" s="1">
        <v>43932</v>
      </c>
      <c r="EW12" s="3">
        <f t="shared" ref="EW12:EW15" si="60">SUM(V296-V295)</f>
        <v>43</v>
      </c>
      <c r="EX12" s="3">
        <f t="shared" si="56"/>
        <v>34</v>
      </c>
      <c r="EY12" s="3">
        <f t="shared" si="57"/>
        <v>12</v>
      </c>
      <c r="EZ12" s="3">
        <f t="shared" si="58"/>
        <v>5</v>
      </c>
      <c r="FA12" s="3">
        <f t="shared" si="59"/>
        <v>3</v>
      </c>
      <c r="FD12" s="1">
        <v>43932</v>
      </c>
      <c r="FE12" s="3">
        <f t="shared" si="45"/>
        <v>20</v>
      </c>
      <c r="FF12" s="3">
        <f t="shared" si="46"/>
        <v>6</v>
      </c>
      <c r="FG12" s="3">
        <f t="shared" si="47"/>
        <v>9</v>
      </c>
      <c r="FH12" s="3">
        <f t="shared" si="48"/>
        <v>0</v>
      </c>
      <c r="FI12" s="3">
        <f t="shared" si="49"/>
        <v>7</v>
      </c>
      <c r="FJ12" s="3"/>
      <c r="FL12" s="1">
        <v>43932</v>
      </c>
      <c r="FM12" s="3">
        <f t="shared" si="50"/>
        <v>24</v>
      </c>
      <c r="FN12" s="3">
        <f t="shared" si="51"/>
        <v>0</v>
      </c>
      <c r="FO12" s="3">
        <f t="shared" si="52"/>
        <v>0</v>
      </c>
      <c r="FP12" s="3">
        <f t="shared" si="53"/>
        <v>2</v>
      </c>
      <c r="FQ12" s="3">
        <f t="shared" si="54"/>
        <v>1</v>
      </c>
      <c r="FR12" s="3"/>
    </row>
    <row r="13" spans="1:174" x14ac:dyDescent="0.2">
      <c r="C13" s="1">
        <v>43933</v>
      </c>
      <c r="D13" s="3">
        <f t="shared" si="0"/>
        <v>1705</v>
      </c>
      <c r="E13" s="3">
        <f t="shared" si="55"/>
        <v>1420</v>
      </c>
      <c r="F13" s="3">
        <v>1072</v>
      </c>
      <c r="G13" s="3">
        <f t="shared" si="2"/>
        <v>1186</v>
      </c>
      <c r="H13" s="3">
        <f t="shared" si="3"/>
        <v>933</v>
      </c>
      <c r="M13" s="1">
        <v>43933</v>
      </c>
      <c r="N13" s="3">
        <f t="shared" si="4"/>
        <v>422</v>
      </c>
      <c r="O13" s="3">
        <f t="shared" si="5"/>
        <v>462</v>
      </c>
      <c r="P13" s="3">
        <f t="shared" si="6"/>
        <v>559</v>
      </c>
      <c r="Q13" s="3">
        <f t="shared" si="7"/>
        <v>315</v>
      </c>
      <c r="R13" s="3">
        <f t="shared" si="8"/>
        <v>295</v>
      </c>
      <c r="W13" s="1">
        <v>43933</v>
      </c>
      <c r="X13" s="3">
        <f t="shared" si="9"/>
        <v>433</v>
      </c>
      <c r="Y13" s="3">
        <f t="shared" si="10"/>
        <v>788</v>
      </c>
      <c r="Z13" s="3">
        <f t="shared" si="11"/>
        <v>274</v>
      </c>
      <c r="AA13" s="3">
        <f t="shared" si="12"/>
        <v>254</v>
      </c>
      <c r="AB13" s="3">
        <f t="shared" si="13"/>
        <v>210</v>
      </c>
      <c r="AG13" s="1">
        <v>43933</v>
      </c>
      <c r="AH13" s="3">
        <f t="shared" si="14"/>
        <v>213</v>
      </c>
      <c r="AI13" s="3">
        <f t="shared" si="15"/>
        <v>113</v>
      </c>
      <c r="AJ13" s="3">
        <f t="shared" si="16"/>
        <v>90</v>
      </c>
      <c r="AK13" s="3">
        <f t="shared" si="17"/>
        <v>36</v>
      </c>
      <c r="AL13" s="3">
        <f t="shared" si="18"/>
        <v>31</v>
      </c>
      <c r="AQ13" s="1">
        <v>43933</v>
      </c>
      <c r="AR13" s="3">
        <f t="shared" si="19"/>
        <v>330</v>
      </c>
      <c r="AS13" s="3">
        <f t="shared" si="20"/>
        <v>111</v>
      </c>
      <c r="AT13" s="3">
        <f t="shared" si="21"/>
        <v>84</v>
      </c>
      <c r="AU13" s="3">
        <f t="shared" si="22"/>
        <v>64</v>
      </c>
      <c r="AV13" s="3">
        <f t="shared" si="23"/>
        <v>105</v>
      </c>
      <c r="BA13" s="1">
        <v>43933</v>
      </c>
      <c r="BB13" s="3">
        <f t="shared" si="24"/>
        <v>310</v>
      </c>
      <c r="BC13" s="3">
        <f t="shared" si="25"/>
        <v>43</v>
      </c>
      <c r="BD13" s="3">
        <f t="shared" si="26"/>
        <v>70</v>
      </c>
      <c r="BE13" s="3">
        <f t="shared" si="27"/>
        <v>55</v>
      </c>
      <c r="BF13" s="3">
        <f t="shared" si="28"/>
        <v>56</v>
      </c>
      <c r="BJ13" s="1"/>
      <c r="CS13" s="1"/>
      <c r="DX13" s="1">
        <v>43933</v>
      </c>
      <c r="DY13" s="3">
        <f t="shared" si="29"/>
        <v>146</v>
      </c>
      <c r="DZ13" s="3">
        <f t="shared" si="30"/>
        <v>128</v>
      </c>
      <c r="EA13" s="3">
        <f t="shared" si="31"/>
        <v>65</v>
      </c>
      <c r="EB13" s="3">
        <f t="shared" si="32"/>
        <v>92</v>
      </c>
      <c r="EC13" s="3">
        <f t="shared" si="33"/>
        <v>60</v>
      </c>
      <c r="EF13" s="1">
        <v>43933</v>
      </c>
      <c r="EG13" s="3">
        <f t="shared" si="34"/>
        <v>18</v>
      </c>
      <c r="EH13" s="3">
        <f t="shared" si="35"/>
        <v>43</v>
      </c>
      <c r="EI13" s="3">
        <f t="shared" si="36"/>
        <v>16</v>
      </c>
      <c r="EJ13" s="3">
        <f t="shared" si="37"/>
        <v>14</v>
      </c>
      <c r="EK13" s="3">
        <f t="shared" si="38"/>
        <v>12</v>
      </c>
      <c r="EN13" s="1">
        <v>43933</v>
      </c>
      <c r="EO13" s="3">
        <f t="shared" si="39"/>
        <v>7</v>
      </c>
      <c r="EP13" s="3">
        <f t="shared" si="40"/>
        <v>12</v>
      </c>
      <c r="EQ13" s="3">
        <f t="shared" si="41"/>
        <v>10</v>
      </c>
      <c r="ER13" s="3">
        <f t="shared" si="42"/>
        <v>12</v>
      </c>
      <c r="ES13" s="3">
        <f t="shared" si="43"/>
        <v>7</v>
      </c>
      <c r="EV13" s="1">
        <v>43933</v>
      </c>
      <c r="EW13" s="3">
        <f t="shared" si="60"/>
        <v>52</v>
      </c>
      <c r="EX13" s="3">
        <f t="shared" si="56"/>
        <v>13</v>
      </c>
      <c r="EY13" s="3">
        <f t="shared" si="57"/>
        <v>8</v>
      </c>
      <c r="EZ13" s="3">
        <f t="shared" si="58"/>
        <v>6</v>
      </c>
      <c r="FA13" s="3">
        <f t="shared" si="59"/>
        <v>0</v>
      </c>
      <c r="FD13" s="1">
        <v>43933</v>
      </c>
      <c r="FE13" s="3"/>
      <c r="FF13" s="3">
        <f t="shared" ref="FF13:FF15" si="61">SUM(AB297-AB296)</f>
        <v>0</v>
      </c>
      <c r="FG13" s="3">
        <f t="shared" ref="FG13:FG15" si="62">SUM(AC297-AC296)</f>
        <v>0</v>
      </c>
      <c r="FH13" s="3">
        <f t="shared" ref="FH13:FH15" si="63">SUM(AD297-AD296)</f>
        <v>2</v>
      </c>
      <c r="FI13" s="3">
        <f t="shared" ref="FI13:FI15" si="64">SUM(AE297-AE296)</f>
        <v>1</v>
      </c>
      <c r="FJ13" s="3"/>
      <c r="FL13" s="1">
        <v>43933</v>
      </c>
      <c r="FM13" s="3">
        <f t="shared" si="50"/>
        <v>31</v>
      </c>
      <c r="FN13" s="3">
        <f t="shared" si="51"/>
        <v>1</v>
      </c>
      <c r="FO13" s="3">
        <f t="shared" si="52"/>
        <v>1</v>
      </c>
      <c r="FP13" s="3">
        <f t="shared" si="53"/>
        <v>2</v>
      </c>
      <c r="FQ13" s="3">
        <f t="shared" si="54"/>
        <v>1</v>
      </c>
      <c r="FR13" s="3"/>
    </row>
    <row r="14" spans="1:174" x14ac:dyDescent="0.2">
      <c r="C14" s="1">
        <v>43934</v>
      </c>
      <c r="D14" s="3">
        <f t="shared" si="0"/>
        <v>719</v>
      </c>
      <c r="E14" s="3">
        <f t="shared" si="55"/>
        <v>573</v>
      </c>
      <c r="F14" s="3">
        <f t="shared" ref="F14:F56" si="65">SUM(D191-D190)</f>
        <v>1774</v>
      </c>
      <c r="G14" s="3">
        <f t="shared" si="2"/>
        <v>643</v>
      </c>
      <c r="H14" s="3">
        <f t="shared" si="3"/>
        <v>827</v>
      </c>
      <c r="M14" s="1">
        <v>43934</v>
      </c>
      <c r="N14" s="3">
        <f t="shared" si="4"/>
        <v>308</v>
      </c>
      <c r="O14" s="3">
        <f t="shared" si="5"/>
        <v>410</v>
      </c>
      <c r="P14" s="3">
        <f t="shared" si="6"/>
        <v>224</v>
      </c>
      <c r="Q14" s="3">
        <f t="shared" si="7"/>
        <v>456</v>
      </c>
      <c r="R14" s="3">
        <f t="shared" si="8"/>
        <v>360</v>
      </c>
      <c r="W14" s="1">
        <v>43934</v>
      </c>
      <c r="X14" s="3">
        <f t="shared" si="9"/>
        <v>220</v>
      </c>
      <c r="Y14" s="3">
        <f t="shared" si="10"/>
        <v>323</v>
      </c>
      <c r="Z14" s="3">
        <f t="shared" si="11"/>
        <v>243</v>
      </c>
      <c r="AA14" s="3">
        <f t="shared" si="12"/>
        <v>189</v>
      </c>
      <c r="AB14" s="3">
        <f t="shared" si="13"/>
        <v>96</v>
      </c>
      <c r="AG14" s="1">
        <v>43934</v>
      </c>
      <c r="AH14" s="3">
        <f t="shared" si="14"/>
        <v>484</v>
      </c>
      <c r="AI14" s="3">
        <f t="shared" si="15"/>
        <v>158</v>
      </c>
      <c r="AJ14" s="3">
        <f t="shared" si="16"/>
        <v>164</v>
      </c>
      <c r="AK14" s="3">
        <f t="shared" si="17"/>
        <v>33</v>
      </c>
      <c r="AL14" s="3">
        <f t="shared" si="18"/>
        <v>20</v>
      </c>
      <c r="AQ14" s="1">
        <v>43934</v>
      </c>
      <c r="AR14" s="3">
        <f t="shared" si="19"/>
        <v>458</v>
      </c>
      <c r="AS14" s="3">
        <f t="shared" si="20"/>
        <v>121</v>
      </c>
      <c r="AT14" s="3">
        <f t="shared" si="21"/>
        <v>118</v>
      </c>
      <c r="AU14" s="3">
        <f t="shared" si="22"/>
        <v>63</v>
      </c>
      <c r="AV14" s="3">
        <f t="shared" si="23"/>
        <v>115</v>
      </c>
      <c r="BA14" s="1">
        <v>43934</v>
      </c>
      <c r="BB14" s="3">
        <f t="shared" si="24"/>
        <v>234</v>
      </c>
      <c r="BC14" s="3">
        <f t="shared" si="25"/>
        <v>43</v>
      </c>
      <c r="BD14" s="3">
        <f t="shared" si="26"/>
        <v>130</v>
      </c>
      <c r="BE14" s="3">
        <f t="shared" si="27"/>
        <v>45</v>
      </c>
      <c r="BF14" s="3">
        <f t="shared" si="28"/>
        <v>6</v>
      </c>
      <c r="BJ14" s="1"/>
      <c r="CS14" s="1"/>
      <c r="DX14" s="1">
        <v>43934</v>
      </c>
      <c r="DY14" s="3">
        <f t="shared" si="29"/>
        <v>111</v>
      </c>
      <c r="DZ14" s="3">
        <f t="shared" si="30"/>
        <v>123</v>
      </c>
      <c r="EA14" s="3">
        <f t="shared" si="31"/>
        <v>79</v>
      </c>
      <c r="EB14" s="3">
        <f t="shared" si="32"/>
        <v>112</v>
      </c>
      <c r="EC14" s="3">
        <f t="shared" si="33"/>
        <v>51</v>
      </c>
      <c r="EF14" s="1">
        <v>43934</v>
      </c>
      <c r="EG14" s="3">
        <f t="shared" si="34"/>
        <v>29</v>
      </c>
      <c r="EH14" s="3">
        <f t="shared" si="35"/>
        <v>10</v>
      </c>
      <c r="EI14" s="3">
        <f t="shared" si="36"/>
        <v>5</v>
      </c>
      <c r="EJ14" s="3">
        <f t="shared" si="37"/>
        <v>8</v>
      </c>
      <c r="EK14" s="3">
        <f t="shared" si="38"/>
        <v>5</v>
      </c>
      <c r="EN14" s="1">
        <v>43934</v>
      </c>
      <c r="EO14" s="3">
        <f t="shared" si="39"/>
        <v>18</v>
      </c>
      <c r="EP14" s="3">
        <f t="shared" si="40"/>
        <v>14</v>
      </c>
      <c r="EQ14" s="3">
        <f t="shared" si="41"/>
        <v>12</v>
      </c>
      <c r="ER14" s="3">
        <f t="shared" si="42"/>
        <v>14</v>
      </c>
      <c r="ES14" s="3">
        <f t="shared" si="43"/>
        <v>2</v>
      </c>
      <c r="EV14" s="1">
        <v>43934</v>
      </c>
      <c r="EW14" s="3">
        <f t="shared" si="60"/>
        <v>56</v>
      </c>
      <c r="EX14" s="3">
        <f t="shared" si="56"/>
        <v>18</v>
      </c>
      <c r="EY14" s="3">
        <f t="shared" si="57"/>
        <v>23</v>
      </c>
      <c r="EZ14" s="3">
        <f t="shared" si="58"/>
        <v>9</v>
      </c>
      <c r="FA14" s="3">
        <f t="shared" si="59"/>
        <v>0</v>
      </c>
      <c r="FD14" s="1">
        <v>43934</v>
      </c>
      <c r="FE14" s="3">
        <f>SUM(AA298-AA297)</f>
        <v>0</v>
      </c>
      <c r="FF14" s="3">
        <f t="shared" si="61"/>
        <v>23</v>
      </c>
      <c r="FG14" s="3">
        <f t="shared" si="62"/>
        <v>1</v>
      </c>
      <c r="FH14" s="3">
        <f t="shared" si="63"/>
        <v>1</v>
      </c>
      <c r="FI14" s="3">
        <f t="shared" si="64"/>
        <v>1</v>
      </c>
      <c r="FJ14" s="3"/>
      <c r="FL14" s="1">
        <v>43934</v>
      </c>
      <c r="FM14" s="3">
        <f t="shared" si="50"/>
        <v>24</v>
      </c>
      <c r="FN14" s="3">
        <f t="shared" si="51"/>
        <v>11</v>
      </c>
      <c r="FO14" s="3">
        <f t="shared" si="52"/>
        <v>11</v>
      </c>
      <c r="FP14" s="3">
        <f t="shared" si="53"/>
        <v>7</v>
      </c>
      <c r="FQ14" s="3">
        <f t="shared" si="54"/>
        <v>0</v>
      </c>
      <c r="FR14" s="3"/>
    </row>
    <row r="15" spans="1:174" x14ac:dyDescent="0.2">
      <c r="C15" s="1">
        <v>43935</v>
      </c>
      <c r="D15" s="3">
        <f t="shared" si="0"/>
        <v>148</v>
      </c>
      <c r="E15" s="3">
        <f t="shared" si="55"/>
        <v>103</v>
      </c>
      <c r="F15" s="3">
        <f t="shared" si="65"/>
        <v>892</v>
      </c>
      <c r="G15" s="3">
        <f t="shared" si="2"/>
        <v>74</v>
      </c>
      <c r="H15" s="3">
        <f t="shared" si="3"/>
        <v>819</v>
      </c>
      <c r="M15" s="1">
        <v>43935</v>
      </c>
      <c r="N15" s="3">
        <f t="shared" si="4"/>
        <v>334</v>
      </c>
      <c r="O15" s="3">
        <f t="shared" si="5"/>
        <v>363</v>
      </c>
      <c r="P15" s="3">
        <f t="shared" si="6"/>
        <v>578</v>
      </c>
      <c r="Q15" s="3">
        <f t="shared" si="7"/>
        <v>629</v>
      </c>
      <c r="R15" s="3">
        <f t="shared" si="8"/>
        <v>488</v>
      </c>
      <c r="W15" s="1">
        <v>43935</v>
      </c>
      <c r="X15" s="3">
        <f t="shared" si="9"/>
        <v>293</v>
      </c>
      <c r="Y15" s="3">
        <f t="shared" si="10"/>
        <v>271</v>
      </c>
      <c r="Z15" s="3">
        <f t="shared" si="11"/>
        <v>181</v>
      </c>
      <c r="AA15" s="3">
        <f t="shared" si="12"/>
        <v>131</v>
      </c>
      <c r="AB15" s="3">
        <f t="shared" si="13"/>
        <v>118</v>
      </c>
      <c r="AG15" s="1">
        <v>43935</v>
      </c>
      <c r="AH15" s="3">
        <f t="shared" si="14"/>
        <v>561</v>
      </c>
      <c r="AI15" s="3">
        <f t="shared" si="15"/>
        <v>291</v>
      </c>
      <c r="AJ15" s="3">
        <f t="shared" si="16"/>
        <v>202</v>
      </c>
      <c r="AK15" s="3">
        <f t="shared" si="17"/>
        <v>42</v>
      </c>
      <c r="AL15" s="3">
        <f t="shared" si="18"/>
        <v>36</v>
      </c>
      <c r="AQ15" s="1">
        <v>43935</v>
      </c>
      <c r="AR15" s="3">
        <f t="shared" si="19"/>
        <v>311</v>
      </c>
      <c r="AS15" s="3">
        <f t="shared" si="20"/>
        <v>69</v>
      </c>
      <c r="AT15" s="3">
        <f t="shared" si="21"/>
        <v>94</v>
      </c>
      <c r="AU15" s="3">
        <f t="shared" si="22"/>
        <v>56</v>
      </c>
      <c r="AV15" s="3">
        <f t="shared" si="23"/>
        <v>97</v>
      </c>
      <c r="BA15" s="1">
        <v>43935</v>
      </c>
      <c r="BB15" s="3">
        <f t="shared" si="24"/>
        <v>581</v>
      </c>
      <c r="BC15" s="3">
        <f t="shared" si="25"/>
        <v>83</v>
      </c>
      <c r="BD15" s="3">
        <f t="shared" si="26"/>
        <v>7</v>
      </c>
      <c r="BE15" s="3">
        <f t="shared" si="27"/>
        <v>0</v>
      </c>
      <c r="BF15" s="3">
        <f t="shared" si="28"/>
        <v>16</v>
      </c>
      <c r="BJ15" s="1"/>
      <c r="CS15" s="1"/>
      <c r="DX15" s="1">
        <v>43935</v>
      </c>
      <c r="DY15" s="3">
        <f t="shared" si="29"/>
        <v>0</v>
      </c>
      <c r="DZ15" s="3">
        <f t="shared" si="30"/>
        <v>0</v>
      </c>
      <c r="EA15" s="3">
        <f t="shared" si="31"/>
        <v>108</v>
      </c>
      <c r="EB15" s="3">
        <f t="shared" si="32"/>
        <v>72</v>
      </c>
      <c r="EC15" s="3">
        <f t="shared" si="33"/>
        <v>37</v>
      </c>
      <c r="EF15" s="1">
        <v>43935</v>
      </c>
      <c r="EG15" s="3">
        <f t="shared" si="34"/>
        <v>68</v>
      </c>
      <c r="EH15" s="3">
        <f t="shared" si="35"/>
        <v>41</v>
      </c>
      <c r="EI15" s="3">
        <f t="shared" si="36"/>
        <v>102</v>
      </c>
      <c r="EJ15" s="3">
        <f t="shared" si="37"/>
        <v>21</v>
      </c>
      <c r="EK15" s="3">
        <f t="shared" si="38"/>
        <v>20</v>
      </c>
      <c r="EN15" s="1">
        <v>43935</v>
      </c>
      <c r="EO15" s="3">
        <f t="shared" si="39"/>
        <v>14</v>
      </c>
      <c r="EP15" s="3">
        <f t="shared" si="40"/>
        <v>25</v>
      </c>
      <c r="EQ15" s="3">
        <f t="shared" si="41"/>
        <v>12</v>
      </c>
      <c r="ER15" s="3">
        <f t="shared" si="42"/>
        <v>18</v>
      </c>
      <c r="ES15" s="3">
        <f t="shared" si="43"/>
        <v>6</v>
      </c>
      <c r="EV15" s="1">
        <v>43935</v>
      </c>
      <c r="EW15" s="3">
        <f t="shared" si="60"/>
        <v>60</v>
      </c>
      <c r="EX15" s="3">
        <f t="shared" si="56"/>
        <v>17</v>
      </c>
      <c r="EY15" s="3">
        <f t="shared" si="57"/>
        <v>53</v>
      </c>
      <c r="EZ15" s="3">
        <f t="shared" si="58"/>
        <v>9</v>
      </c>
      <c r="FA15" s="3">
        <f t="shared" si="59"/>
        <v>3</v>
      </c>
      <c r="FD15" s="1">
        <v>43935</v>
      </c>
      <c r="FE15" s="3"/>
      <c r="FF15" s="3">
        <f t="shared" si="61"/>
        <v>18</v>
      </c>
      <c r="FG15" s="3">
        <f t="shared" si="62"/>
        <v>6</v>
      </c>
      <c r="FH15" s="3">
        <f t="shared" si="63"/>
        <v>4</v>
      </c>
      <c r="FI15" s="3">
        <f t="shared" si="64"/>
        <v>6</v>
      </c>
      <c r="FJ15" s="3"/>
      <c r="FL15" s="1">
        <v>43935</v>
      </c>
      <c r="FM15" s="3">
        <f t="shared" si="50"/>
        <v>40</v>
      </c>
      <c r="FN15" s="3">
        <f t="shared" si="51"/>
        <v>1</v>
      </c>
      <c r="FO15" s="3">
        <f t="shared" si="52"/>
        <v>4</v>
      </c>
      <c r="FP15" s="3">
        <f t="shared" si="53"/>
        <v>0</v>
      </c>
      <c r="FQ15" s="3">
        <f t="shared" si="54"/>
        <v>0</v>
      </c>
      <c r="FR15" s="3"/>
    </row>
    <row r="16" spans="1:174" x14ac:dyDescent="0.2">
      <c r="C16" s="1">
        <v>43936</v>
      </c>
      <c r="D16" s="3">
        <f t="shared" si="0"/>
        <v>3149</v>
      </c>
      <c r="E16" s="3">
        <f t="shared" si="55"/>
        <v>3831</v>
      </c>
      <c r="F16" s="3">
        <f t="shared" si="65"/>
        <v>1465</v>
      </c>
      <c r="G16" s="3">
        <f t="shared" si="2"/>
        <v>1161</v>
      </c>
      <c r="H16" s="3">
        <f t="shared" si="3"/>
        <v>816</v>
      </c>
      <c r="M16" s="1">
        <v>43936</v>
      </c>
      <c r="N16" s="3">
        <f t="shared" si="4"/>
        <v>422</v>
      </c>
      <c r="O16" s="3">
        <f t="shared" si="5"/>
        <v>269</v>
      </c>
      <c r="P16" s="3">
        <f t="shared" si="6"/>
        <v>367</v>
      </c>
      <c r="Q16" s="3">
        <f t="shared" si="7"/>
        <v>173</v>
      </c>
      <c r="R16" s="3">
        <f t="shared" si="8"/>
        <v>312</v>
      </c>
      <c r="W16" s="1">
        <v>43936</v>
      </c>
      <c r="X16" s="3">
        <f t="shared" si="9"/>
        <v>407</v>
      </c>
      <c r="Y16" s="3">
        <f t="shared" si="10"/>
        <v>427</v>
      </c>
      <c r="Z16" s="3">
        <f t="shared" si="11"/>
        <v>300</v>
      </c>
      <c r="AA16" s="3">
        <f t="shared" si="12"/>
        <v>153</v>
      </c>
      <c r="AB16" s="3">
        <f t="shared" si="13"/>
        <v>104</v>
      </c>
      <c r="AG16" s="1">
        <v>43936</v>
      </c>
      <c r="AH16" s="3">
        <f t="shared" si="14"/>
        <v>335</v>
      </c>
      <c r="AI16" s="3">
        <f t="shared" si="15"/>
        <v>212</v>
      </c>
      <c r="AJ16" s="3">
        <f t="shared" si="16"/>
        <v>172</v>
      </c>
      <c r="AK16" s="3">
        <f t="shared" si="17"/>
        <v>54</v>
      </c>
      <c r="AL16" s="3">
        <f t="shared" si="18"/>
        <v>26</v>
      </c>
      <c r="AQ16" s="1">
        <v>43936</v>
      </c>
      <c r="AR16" s="3">
        <f t="shared" si="19"/>
        <v>320</v>
      </c>
      <c r="AS16" s="3">
        <f t="shared" si="20"/>
        <v>121</v>
      </c>
      <c r="AT16" s="3">
        <f t="shared" si="21"/>
        <v>129</v>
      </c>
      <c r="AU16" s="3">
        <f t="shared" si="22"/>
        <v>119</v>
      </c>
      <c r="AV16" s="3">
        <f t="shared" si="23"/>
        <v>88</v>
      </c>
      <c r="BA16" s="1">
        <v>43936</v>
      </c>
      <c r="BB16" s="3">
        <f t="shared" si="24"/>
        <v>468</v>
      </c>
      <c r="BC16" s="3">
        <f t="shared" si="25"/>
        <v>82</v>
      </c>
      <c r="BD16" s="3">
        <f t="shared" si="26"/>
        <v>256</v>
      </c>
      <c r="BE16" s="3">
        <f t="shared" si="27"/>
        <v>127</v>
      </c>
      <c r="BF16" s="3">
        <f t="shared" si="28"/>
        <v>77</v>
      </c>
      <c r="BJ16" s="2"/>
      <c r="CS16" s="2"/>
      <c r="DX16" s="1">
        <v>43936</v>
      </c>
      <c r="DY16" s="3">
        <f>SUM(G309-G299)</f>
        <v>74</v>
      </c>
      <c r="DZ16" s="3">
        <f>SUM(H309-H299)</f>
        <v>85</v>
      </c>
      <c r="EA16" s="3">
        <f>SUM(I309-I299)</f>
        <v>69</v>
      </c>
      <c r="EB16" s="3">
        <f>SUM(J309-J299)</f>
        <v>165</v>
      </c>
      <c r="EC16" s="3">
        <f>SUM(K309-K299)</f>
        <v>46</v>
      </c>
      <c r="EF16" s="1">
        <v>43936</v>
      </c>
      <c r="EG16" s="3">
        <f>SUM(L309-L299)</f>
        <v>58</v>
      </c>
      <c r="EH16" s="3">
        <f>SUM(M309-M299)</f>
        <v>35</v>
      </c>
      <c r="EI16" s="3">
        <f>SUM(N309-N299)</f>
        <v>55</v>
      </c>
      <c r="EJ16" s="3">
        <f>SUM(O309-O299)</f>
        <v>31</v>
      </c>
      <c r="EK16" s="3">
        <f>SUM(P309-P299)</f>
        <v>26</v>
      </c>
      <c r="EN16" s="1">
        <v>43936</v>
      </c>
      <c r="EO16" s="3">
        <f>SUM(Q309-Q299)</f>
        <v>27</v>
      </c>
      <c r="EP16" s="3">
        <f>SUM(R309-R299)</f>
        <v>33</v>
      </c>
      <c r="EQ16" s="3">
        <f>SUM(S309-S299)</f>
        <v>15</v>
      </c>
      <c r="ER16" s="3">
        <f>SUM(T309-T299)</f>
        <v>24</v>
      </c>
      <c r="ES16" s="3">
        <f>SUM(U309-U299)</f>
        <v>17</v>
      </c>
      <c r="EV16" s="1">
        <v>43936</v>
      </c>
      <c r="EW16" s="3">
        <f>SUM(V309-V299)</f>
        <v>64</v>
      </c>
      <c r="EX16" s="3">
        <f>SUM(W309-W299)</f>
        <v>28</v>
      </c>
      <c r="EY16" s="3">
        <f>SUM(X309-X299)</f>
        <v>37</v>
      </c>
      <c r="EZ16" s="3">
        <f>SUM(Y309-Y299)</f>
        <v>3</v>
      </c>
      <c r="FA16" s="3">
        <f>SUM(Z309-Z299)</f>
        <v>3</v>
      </c>
      <c r="FD16" s="1">
        <v>43936</v>
      </c>
      <c r="FE16" s="3">
        <f>SUM(AA309-AA299)</f>
        <v>16</v>
      </c>
      <c r="FF16" s="3">
        <f>SUM(AB309-AB299)</f>
        <v>11</v>
      </c>
      <c r="FG16" s="3">
        <f>SUM(AC309-AC299)</f>
        <v>14</v>
      </c>
      <c r="FH16" s="3">
        <f>SUM(AD309-AD299)</f>
        <v>2</v>
      </c>
      <c r="FI16" s="3">
        <f>SUM(AE309-AE299)</f>
        <v>1</v>
      </c>
      <c r="FJ16" s="3"/>
      <c r="FL16" s="1">
        <v>43936</v>
      </c>
      <c r="FM16" s="3">
        <f>SUM(AF309-AF299)</f>
        <v>42</v>
      </c>
      <c r="FN16" s="3">
        <f>SUM(AG309-AG299)</f>
        <v>0</v>
      </c>
      <c r="FO16" s="3">
        <f>SUM(AH309-AH299)</f>
        <v>5</v>
      </c>
      <c r="FP16" s="3">
        <f>SUM(AI309-AI299)</f>
        <v>5</v>
      </c>
      <c r="FQ16" s="3">
        <f>SUM(AJ309-AJ299)</f>
        <v>3</v>
      </c>
      <c r="FR16" s="3"/>
    </row>
    <row r="17" spans="3:174" x14ac:dyDescent="0.2">
      <c r="C17" s="2">
        <v>43937</v>
      </c>
      <c r="D17" s="3">
        <f t="shared" si="0"/>
        <v>1153</v>
      </c>
      <c r="E17" s="3">
        <f t="shared" si="55"/>
        <v>1552</v>
      </c>
      <c r="F17" s="3">
        <f t="shared" si="65"/>
        <v>1057</v>
      </c>
      <c r="G17" s="3">
        <f t="shared" si="2"/>
        <v>1051</v>
      </c>
      <c r="H17" s="3">
        <f t="shared" si="3"/>
        <v>904</v>
      </c>
      <c r="M17" s="2">
        <v>43937</v>
      </c>
      <c r="N17" s="3">
        <f t="shared" si="4"/>
        <v>561</v>
      </c>
      <c r="O17" s="3">
        <f t="shared" si="5"/>
        <v>654</v>
      </c>
      <c r="P17" s="3">
        <v>505</v>
      </c>
      <c r="Q17" s="3">
        <f t="shared" si="7"/>
        <v>466</v>
      </c>
      <c r="R17" s="3">
        <f t="shared" si="8"/>
        <v>567</v>
      </c>
      <c r="W17" s="2">
        <v>43937</v>
      </c>
      <c r="X17" s="3">
        <f t="shared" si="9"/>
        <v>541</v>
      </c>
      <c r="Y17" s="3">
        <f t="shared" si="10"/>
        <v>525</v>
      </c>
      <c r="Z17" s="3">
        <f t="shared" si="11"/>
        <v>351</v>
      </c>
      <c r="AA17" s="3">
        <f t="shared" si="12"/>
        <v>220</v>
      </c>
      <c r="AB17" s="3">
        <f t="shared" si="13"/>
        <v>153</v>
      </c>
      <c r="AG17" s="2">
        <v>43937</v>
      </c>
      <c r="AH17" s="3">
        <f t="shared" si="14"/>
        <v>458</v>
      </c>
      <c r="AI17" s="3">
        <f t="shared" si="15"/>
        <v>202</v>
      </c>
      <c r="AJ17" s="3">
        <f t="shared" si="16"/>
        <v>200</v>
      </c>
      <c r="AK17" s="3">
        <f t="shared" si="17"/>
        <v>63</v>
      </c>
      <c r="AL17" s="3">
        <f t="shared" si="18"/>
        <v>28</v>
      </c>
      <c r="AQ17" s="2">
        <v>43937</v>
      </c>
      <c r="AR17" s="3">
        <f t="shared" si="19"/>
        <v>243</v>
      </c>
      <c r="AS17" s="3">
        <f t="shared" si="20"/>
        <v>69</v>
      </c>
      <c r="AT17" s="3">
        <f t="shared" si="21"/>
        <v>64</v>
      </c>
      <c r="AU17" s="3">
        <f t="shared" si="22"/>
        <v>77</v>
      </c>
      <c r="AV17" s="3">
        <f t="shared" si="23"/>
        <v>84</v>
      </c>
      <c r="BA17" s="2">
        <v>43937</v>
      </c>
      <c r="BB17" s="3">
        <f t="shared" si="24"/>
        <v>370</v>
      </c>
      <c r="BC17" s="3">
        <f t="shared" si="25"/>
        <v>75</v>
      </c>
      <c r="BD17" s="3">
        <f t="shared" si="26"/>
        <v>190</v>
      </c>
      <c r="BE17" s="3">
        <f t="shared" si="27"/>
        <v>40</v>
      </c>
      <c r="BF17" s="3">
        <f t="shared" si="28"/>
        <v>49</v>
      </c>
      <c r="BJ17" s="1"/>
      <c r="CS17" s="1"/>
      <c r="DX17" s="2">
        <v>43937</v>
      </c>
      <c r="DY17" s="3">
        <f t="shared" ref="DY17:EC17" si="66">SUM(G310-G309)</f>
        <v>145</v>
      </c>
      <c r="DZ17" s="3">
        <f t="shared" si="66"/>
        <v>235</v>
      </c>
      <c r="EA17" s="3">
        <f t="shared" si="66"/>
        <v>70</v>
      </c>
      <c r="EB17" s="3">
        <f t="shared" si="66"/>
        <v>53</v>
      </c>
      <c r="EC17" s="3">
        <f t="shared" si="66"/>
        <v>43</v>
      </c>
      <c r="EF17" s="2">
        <v>43937</v>
      </c>
      <c r="EG17" s="3">
        <f t="shared" ref="EG17" si="67">SUM(L310-L309)</f>
        <v>60</v>
      </c>
      <c r="EH17" s="3">
        <f t="shared" ref="EH17" si="68">SUM(M310-M309)</f>
        <v>53</v>
      </c>
      <c r="EI17" s="3">
        <f t="shared" ref="EI17" si="69">SUM(N310-N309)</f>
        <v>52</v>
      </c>
      <c r="EJ17" s="3">
        <f t="shared" ref="EJ17" si="70">SUM(O310-O309)</f>
        <v>32</v>
      </c>
      <c r="EK17" s="3">
        <f t="shared" ref="EK17" si="71">SUM(P310-P309)</f>
        <v>29</v>
      </c>
      <c r="EN17" s="2">
        <v>43937</v>
      </c>
      <c r="EO17" s="3">
        <f>SUM(Q310-Q309)</f>
        <v>19</v>
      </c>
      <c r="EP17" s="3">
        <f>SUM(R310-R309)</f>
        <v>37</v>
      </c>
      <c r="EQ17" s="3">
        <f>SUM(S310-S309)</f>
        <v>19</v>
      </c>
      <c r="ER17" s="3">
        <f>SUM(T310-T309)</f>
        <v>26</v>
      </c>
      <c r="ES17" s="3">
        <f>SUM(U310-U309)</f>
        <v>10</v>
      </c>
      <c r="EV17" s="2">
        <v>43937</v>
      </c>
      <c r="EW17" s="3">
        <f t="shared" ref="EW17:FA17" si="72">SUM(V310-V309)</f>
        <v>97</v>
      </c>
      <c r="EX17" s="3">
        <f t="shared" si="72"/>
        <v>28</v>
      </c>
      <c r="EY17" s="3">
        <f t="shared" si="72"/>
        <v>24</v>
      </c>
      <c r="EZ17" s="3">
        <f t="shared" si="72"/>
        <v>10</v>
      </c>
      <c r="FA17" s="3">
        <f t="shared" si="72"/>
        <v>1</v>
      </c>
      <c r="FD17" s="2">
        <v>43937</v>
      </c>
      <c r="FE17" s="3">
        <f t="shared" ref="FE17:FI17" si="73">SUM(AA310-AA309)</f>
        <v>42</v>
      </c>
      <c r="FF17" s="3">
        <f t="shared" si="73"/>
        <v>8</v>
      </c>
      <c r="FG17" s="3">
        <f t="shared" si="73"/>
        <v>11</v>
      </c>
      <c r="FH17" s="3">
        <f t="shared" si="73"/>
        <v>3</v>
      </c>
      <c r="FI17" s="3">
        <f t="shared" si="73"/>
        <v>3</v>
      </c>
      <c r="FJ17" s="3"/>
      <c r="FL17" s="2">
        <v>43937</v>
      </c>
      <c r="FM17" s="3">
        <f t="shared" ref="FM17:FQ17" si="74">SUM(AF310-AF309)</f>
        <v>53</v>
      </c>
      <c r="FN17" s="3">
        <f t="shared" si="74"/>
        <v>10</v>
      </c>
      <c r="FO17" s="3">
        <f t="shared" si="74"/>
        <v>6</v>
      </c>
      <c r="FP17" s="3">
        <f t="shared" si="74"/>
        <v>4</v>
      </c>
      <c r="FQ17" s="3">
        <f t="shared" si="74"/>
        <v>3</v>
      </c>
      <c r="FR17" s="3"/>
    </row>
    <row r="18" spans="3:174" x14ac:dyDescent="0.2">
      <c r="C18" s="1">
        <v>43938</v>
      </c>
      <c r="D18" s="3">
        <f t="shared" si="0"/>
        <v>1173</v>
      </c>
      <c r="E18" s="3">
        <f t="shared" si="55"/>
        <v>1184</v>
      </c>
      <c r="F18" s="3">
        <f t="shared" si="65"/>
        <v>767</v>
      </c>
      <c r="G18" s="3">
        <f t="shared" si="2"/>
        <v>1376</v>
      </c>
      <c r="H18" s="3">
        <f t="shared" si="3"/>
        <v>853</v>
      </c>
      <c r="M18" s="1">
        <v>43938</v>
      </c>
      <c r="N18" s="3">
        <f t="shared" si="4"/>
        <v>454</v>
      </c>
      <c r="O18" s="3">
        <f t="shared" si="5"/>
        <v>471</v>
      </c>
      <c r="P18" s="3">
        <v>588</v>
      </c>
      <c r="Q18" s="3">
        <f t="shared" si="7"/>
        <v>525</v>
      </c>
      <c r="R18" s="3">
        <f t="shared" si="8"/>
        <v>287</v>
      </c>
      <c r="W18" s="1">
        <v>43938</v>
      </c>
      <c r="X18" s="3">
        <f t="shared" si="9"/>
        <v>452</v>
      </c>
      <c r="Y18" s="3">
        <f t="shared" si="10"/>
        <v>538</v>
      </c>
      <c r="Z18" s="3">
        <f t="shared" si="11"/>
        <v>339</v>
      </c>
      <c r="AA18" s="3">
        <f t="shared" si="12"/>
        <v>157</v>
      </c>
      <c r="AB18" s="3">
        <f t="shared" si="13"/>
        <v>262</v>
      </c>
      <c r="AG18" s="1">
        <v>43938</v>
      </c>
      <c r="AH18" s="3">
        <f t="shared" si="14"/>
        <v>231</v>
      </c>
      <c r="AI18" s="3">
        <f t="shared" si="15"/>
        <v>123</v>
      </c>
      <c r="AJ18" s="3">
        <f t="shared" si="16"/>
        <v>153</v>
      </c>
      <c r="AK18" s="3">
        <f t="shared" si="17"/>
        <v>50</v>
      </c>
      <c r="AL18" s="3">
        <f t="shared" si="18"/>
        <v>29</v>
      </c>
      <c r="AQ18" s="1">
        <v>43938</v>
      </c>
      <c r="AR18" s="3">
        <f t="shared" si="19"/>
        <v>879</v>
      </c>
      <c r="AS18" s="3">
        <f t="shared" si="20"/>
        <v>140</v>
      </c>
      <c r="AT18" s="3">
        <f t="shared" si="21"/>
        <v>282</v>
      </c>
      <c r="AU18" s="3">
        <f t="shared" si="22"/>
        <v>93</v>
      </c>
      <c r="AV18" s="3">
        <f t="shared" si="23"/>
        <v>118</v>
      </c>
      <c r="BA18" s="1">
        <v>43938</v>
      </c>
      <c r="BB18" s="3">
        <f t="shared" si="24"/>
        <v>568</v>
      </c>
      <c r="BC18" s="3">
        <f t="shared" si="25"/>
        <v>71</v>
      </c>
      <c r="BD18" s="3">
        <f t="shared" si="26"/>
        <v>167</v>
      </c>
      <c r="BE18" s="3">
        <f t="shared" si="27"/>
        <v>37</v>
      </c>
      <c r="BF18" s="3">
        <f t="shared" si="28"/>
        <v>76</v>
      </c>
      <c r="BJ18" s="1"/>
      <c r="CS18" s="1"/>
      <c r="DX18" s="1">
        <v>43938</v>
      </c>
      <c r="DY18" s="3">
        <f>SUM(G314-G310)</f>
        <v>78</v>
      </c>
      <c r="DZ18" s="3">
        <f>SUM(H314-H310)</f>
        <v>104</v>
      </c>
      <c r="EA18" s="3">
        <f>SUM(I314-I310)</f>
        <v>0</v>
      </c>
      <c r="EB18" s="3">
        <f>SUM(J314-J310)</f>
        <v>115</v>
      </c>
      <c r="EC18" s="3">
        <f>SUM(K314-K310)</f>
        <v>0</v>
      </c>
      <c r="EF18" s="1">
        <v>43938</v>
      </c>
      <c r="EG18" s="3">
        <f>SUM(L314-L310)</f>
        <v>46</v>
      </c>
      <c r="EH18" s="3">
        <f>SUM(M314-M310)</f>
        <v>55</v>
      </c>
      <c r="EI18" s="3">
        <f>SUM(N314-N310)</f>
        <v>42</v>
      </c>
      <c r="EJ18" s="3">
        <f>SUM(O314-O310)</f>
        <v>29</v>
      </c>
      <c r="EK18" s="3">
        <f>SUM(P314-P310)</f>
        <v>10</v>
      </c>
      <c r="EN18" s="1">
        <v>43938</v>
      </c>
      <c r="EO18" s="3"/>
      <c r="EP18" s="3">
        <f>SUM(R314-R310)</f>
        <v>36</v>
      </c>
      <c r="EQ18" s="3">
        <f>SUM(S314-S310)</f>
        <v>18</v>
      </c>
      <c r="ER18" s="3">
        <f>SUM(T314-T310)</f>
        <v>20</v>
      </c>
      <c r="ES18" s="3">
        <f>SUM(U314-U310)</f>
        <v>34</v>
      </c>
      <c r="EV18" s="1">
        <v>43938</v>
      </c>
      <c r="EW18" s="3">
        <f>SUM(V314-V310)</f>
        <v>63</v>
      </c>
      <c r="EX18" s="3">
        <f>SUM(W314-W310)</f>
        <v>22</v>
      </c>
      <c r="EY18" s="3">
        <f>SUM(X314-X310)</f>
        <v>19</v>
      </c>
      <c r="EZ18" s="3">
        <f>SUM(Y314-Y310)</f>
        <v>7</v>
      </c>
      <c r="FA18" s="3">
        <f>SUM(Z314-Z310)</f>
        <v>0</v>
      </c>
      <c r="FD18" s="1">
        <v>43938</v>
      </c>
      <c r="FE18" s="3">
        <f>SUM(AA314-AA310)</f>
        <v>34</v>
      </c>
      <c r="FF18" s="3">
        <f>SUM(AB314-AB310)</f>
        <v>0</v>
      </c>
      <c r="FG18" s="3">
        <f>SUM(AC314-AC310)</f>
        <v>3</v>
      </c>
      <c r="FH18" s="3">
        <f>SUM(AD314-AD310)</f>
        <v>1</v>
      </c>
      <c r="FI18" s="3">
        <f>SUM(AE314-AE310)</f>
        <v>3</v>
      </c>
      <c r="FJ18" s="3"/>
      <c r="FL18" s="1">
        <v>43938</v>
      </c>
      <c r="FM18" s="3">
        <f>SUM(AF314-AF310)</f>
        <v>40</v>
      </c>
      <c r="FN18" s="3">
        <f>SUM(AG314-AG310)</f>
        <v>6</v>
      </c>
      <c r="FO18" s="3">
        <f>SUM(AH314-AH310)</f>
        <v>8</v>
      </c>
      <c r="FP18" s="3">
        <f>SUM(AI314-AI310)</f>
        <v>4</v>
      </c>
      <c r="FQ18" s="3">
        <f>SUM(AJ314-AJ310)</f>
        <v>3</v>
      </c>
      <c r="FR18" s="3"/>
    </row>
    <row r="19" spans="3:174" x14ac:dyDescent="0.2">
      <c r="C19" s="1">
        <v>43939</v>
      </c>
      <c r="D19" s="3">
        <f t="shared" si="0"/>
        <v>1125</v>
      </c>
      <c r="E19" s="3">
        <f t="shared" si="55"/>
        <v>1058</v>
      </c>
      <c r="F19" s="3">
        <f t="shared" si="65"/>
        <v>641</v>
      </c>
      <c r="G19" s="3">
        <f t="shared" si="2"/>
        <v>1002</v>
      </c>
      <c r="H19" s="3">
        <f t="shared" si="3"/>
        <v>1108</v>
      </c>
      <c r="M19" s="1">
        <v>43939</v>
      </c>
      <c r="N19" s="3">
        <f t="shared" si="4"/>
        <v>300</v>
      </c>
      <c r="O19" s="3">
        <f t="shared" si="5"/>
        <v>320</v>
      </c>
      <c r="P19" s="3">
        <v>229</v>
      </c>
      <c r="Q19" s="3">
        <f t="shared" si="7"/>
        <v>530</v>
      </c>
      <c r="R19" s="3">
        <f t="shared" si="8"/>
        <v>332</v>
      </c>
      <c r="W19" s="1">
        <v>43939</v>
      </c>
      <c r="X19" s="3">
        <f t="shared" si="9"/>
        <v>424</v>
      </c>
      <c r="Y19" s="3">
        <f t="shared" si="10"/>
        <v>553</v>
      </c>
      <c r="Z19" s="3">
        <f t="shared" si="11"/>
        <v>330</v>
      </c>
      <c r="AA19" s="3">
        <f t="shared" si="12"/>
        <v>160</v>
      </c>
      <c r="AB19" s="3">
        <f t="shared" si="13"/>
        <v>187</v>
      </c>
      <c r="AG19" s="1">
        <v>43939</v>
      </c>
      <c r="AH19" s="3">
        <f t="shared" si="14"/>
        <v>238</v>
      </c>
      <c r="AI19" s="3">
        <f t="shared" si="15"/>
        <v>120</v>
      </c>
      <c r="AJ19" s="3">
        <f t="shared" si="16"/>
        <v>106</v>
      </c>
      <c r="AK19" s="3">
        <f t="shared" si="17"/>
        <v>31</v>
      </c>
      <c r="AL19" s="3">
        <f t="shared" si="18"/>
        <v>15</v>
      </c>
      <c r="AQ19" s="1">
        <v>43939</v>
      </c>
      <c r="AR19" s="3"/>
      <c r="AS19" s="3">
        <f t="shared" ref="AS19:AS56" si="75">SUM(AA208-AA207)</f>
        <v>97</v>
      </c>
      <c r="AT19" s="3">
        <f t="shared" ref="AT19:AT56" si="76">SUM(AB208-AB207)</f>
        <v>91</v>
      </c>
      <c r="AU19" s="3">
        <f t="shared" ref="AU19:AU56" si="77">SUM(AE208-AE207)</f>
        <v>49</v>
      </c>
      <c r="AV19" s="3">
        <f t="shared" ref="AV19:AV56" si="78">SUM(AF208-AF207)</f>
        <v>211</v>
      </c>
      <c r="BA19" s="1">
        <v>43939</v>
      </c>
      <c r="BB19" s="3">
        <f t="shared" ref="BB19:BD25" si="79">SUM(AG205-AG204)</f>
        <v>630</v>
      </c>
      <c r="BC19" s="3">
        <f t="shared" si="79"/>
        <v>55</v>
      </c>
      <c r="BD19" s="3">
        <f t="shared" si="79"/>
        <v>177</v>
      </c>
      <c r="BE19" s="3"/>
      <c r="BF19" s="3">
        <v>55</v>
      </c>
      <c r="BJ19" s="2"/>
      <c r="CS19" s="2"/>
      <c r="DX19" s="1">
        <v>43939</v>
      </c>
      <c r="DY19" s="3">
        <f t="shared" ref="DY19:EC20" si="80">SUM(G315-G314)</f>
        <v>141</v>
      </c>
      <c r="DZ19" s="3">
        <f t="shared" si="80"/>
        <v>197</v>
      </c>
      <c r="EA19" s="3">
        <f t="shared" si="80"/>
        <v>0</v>
      </c>
      <c r="EB19" s="3">
        <f t="shared" si="80"/>
        <v>58</v>
      </c>
      <c r="EC19" s="3">
        <f t="shared" si="80"/>
        <v>0</v>
      </c>
      <c r="EF19" s="1">
        <v>43939</v>
      </c>
      <c r="EG19" s="3">
        <f t="shared" ref="EG19:EG34" si="81">SUM(L315-L314)</f>
        <v>27</v>
      </c>
      <c r="EH19" s="3">
        <f t="shared" ref="EH19:EH34" si="82">SUM(M315-M314)</f>
        <v>14</v>
      </c>
      <c r="EI19" s="3">
        <f t="shared" ref="EI19:EI34" si="83">SUM(N315-N314)</f>
        <v>48</v>
      </c>
      <c r="EJ19" s="3">
        <f t="shared" ref="EJ19:EJ34" si="84">SUM(O315-O314)</f>
        <v>26</v>
      </c>
      <c r="EK19" s="3">
        <f t="shared" ref="EK19:EK34" si="85">SUM(P315-P314)</f>
        <v>22</v>
      </c>
      <c r="EN19" s="1">
        <v>43939</v>
      </c>
      <c r="EO19" s="3"/>
      <c r="EP19" s="3">
        <f>SUM(R315-R314)</f>
        <v>40</v>
      </c>
      <c r="EQ19" s="3">
        <f>SUM(S315-S314)</f>
        <v>15</v>
      </c>
      <c r="ER19" s="3">
        <f>SUM(T315-T314)</f>
        <v>20</v>
      </c>
      <c r="ES19" s="3">
        <f>SUM(U315-U314)</f>
        <v>11</v>
      </c>
      <c r="EV19" s="1">
        <v>43939</v>
      </c>
      <c r="EW19" s="3">
        <f t="shared" ref="EW19:FA21" si="86">SUM(V315-V314)</f>
        <v>26</v>
      </c>
      <c r="EX19" s="3">
        <f t="shared" si="86"/>
        <v>16</v>
      </c>
      <c r="EY19" s="3">
        <f t="shared" si="86"/>
        <v>11</v>
      </c>
      <c r="EZ19" s="3">
        <f t="shared" si="86"/>
        <v>6</v>
      </c>
      <c r="FA19" s="3">
        <f t="shared" si="86"/>
        <v>4</v>
      </c>
      <c r="FD19" s="1">
        <v>43939</v>
      </c>
      <c r="FE19" s="3">
        <f t="shared" ref="FE19:FI20" si="87">SUM(AA315-AA314)</f>
        <v>0</v>
      </c>
      <c r="FF19" s="3">
        <f t="shared" si="87"/>
        <v>19</v>
      </c>
      <c r="FG19" s="3">
        <f t="shared" si="87"/>
        <v>4</v>
      </c>
      <c r="FH19" s="3">
        <f t="shared" si="87"/>
        <v>0</v>
      </c>
      <c r="FI19" s="3">
        <f t="shared" si="87"/>
        <v>6</v>
      </c>
      <c r="FJ19" s="3"/>
      <c r="FL19" s="1">
        <v>43939</v>
      </c>
      <c r="FM19" s="3">
        <f t="shared" ref="FM19:FM50" si="88">SUM(AF315-AF314)</f>
        <v>81</v>
      </c>
      <c r="FN19" s="3">
        <f t="shared" ref="FN19:FN50" si="89">SUM(AG315-AG314)</f>
        <v>0</v>
      </c>
      <c r="FO19" s="3">
        <f t="shared" ref="FO19:FO50" si="90">SUM(AH315-AH314)</f>
        <v>5</v>
      </c>
      <c r="FP19" s="3"/>
      <c r="FQ19" s="3">
        <f t="shared" ref="FQ19:FQ50" si="91">SUM(AJ315-AJ314)</f>
        <v>4</v>
      </c>
      <c r="FR19" s="3"/>
    </row>
    <row r="20" spans="3:174" x14ac:dyDescent="0.2">
      <c r="C20" s="2">
        <v>43940</v>
      </c>
      <c r="D20" s="3"/>
      <c r="E20" s="3"/>
      <c r="F20" s="3">
        <f t="shared" si="65"/>
        <v>833</v>
      </c>
      <c r="G20" s="3">
        <f t="shared" si="2"/>
        <v>859</v>
      </c>
      <c r="H20" s="3">
        <f t="shared" si="3"/>
        <v>745</v>
      </c>
      <c r="M20" s="2">
        <v>43940</v>
      </c>
      <c r="N20" s="3">
        <f t="shared" si="4"/>
        <v>476</v>
      </c>
      <c r="O20" s="3">
        <f t="shared" si="5"/>
        <v>530</v>
      </c>
      <c r="P20" s="3">
        <v>403</v>
      </c>
      <c r="Q20" s="3">
        <f t="shared" si="7"/>
        <v>650</v>
      </c>
      <c r="R20" s="3">
        <f t="shared" si="8"/>
        <v>352</v>
      </c>
      <c r="W20" s="2">
        <v>43940</v>
      </c>
      <c r="X20" s="3">
        <f t="shared" si="9"/>
        <v>378</v>
      </c>
      <c r="Y20" s="3">
        <f t="shared" si="10"/>
        <v>440</v>
      </c>
      <c r="Z20" s="3">
        <f t="shared" si="11"/>
        <v>239</v>
      </c>
      <c r="AA20" s="3">
        <f t="shared" si="12"/>
        <v>130</v>
      </c>
      <c r="AB20" s="3">
        <f t="shared" si="13"/>
        <v>117</v>
      </c>
      <c r="AG20" s="2">
        <v>43940</v>
      </c>
      <c r="AH20" s="3">
        <f t="shared" si="14"/>
        <v>221</v>
      </c>
      <c r="AI20" s="3">
        <f t="shared" si="15"/>
        <v>88</v>
      </c>
      <c r="AJ20" s="3">
        <f t="shared" si="16"/>
        <v>109</v>
      </c>
      <c r="AK20" s="3">
        <f t="shared" si="17"/>
        <v>12</v>
      </c>
      <c r="AL20" s="3">
        <f t="shared" si="18"/>
        <v>0</v>
      </c>
      <c r="AQ20" s="2">
        <v>43940</v>
      </c>
      <c r="AR20" s="3">
        <v>651</v>
      </c>
      <c r="AS20" s="3">
        <f t="shared" si="75"/>
        <v>132</v>
      </c>
      <c r="AT20" s="3">
        <f t="shared" si="76"/>
        <v>88</v>
      </c>
      <c r="AU20" s="3">
        <f t="shared" si="77"/>
        <v>62</v>
      </c>
      <c r="AV20" s="3">
        <f t="shared" si="78"/>
        <v>150</v>
      </c>
      <c r="BA20" s="2">
        <v>43940</v>
      </c>
      <c r="BB20" s="3">
        <f t="shared" si="79"/>
        <v>315</v>
      </c>
      <c r="BC20" s="3">
        <f t="shared" si="79"/>
        <v>55</v>
      </c>
      <c r="BD20" s="3">
        <f t="shared" si="79"/>
        <v>59</v>
      </c>
      <c r="BE20" s="3"/>
      <c r="BF20" s="3">
        <v>35</v>
      </c>
      <c r="BJ20" s="1"/>
      <c r="CS20" s="1"/>
      <c r="DX20" s="2">
        <v>43940</v>
      </c>
      <c r="DY20" s="3">
        <f t="shared" si="80"/>
        <v>103</v>
      </c>
      <c r="DZ20" s="3">
        <f t="shared" si="80"/>
        <v>116</v>
      </c>
      <c r="EA20" s="3">
        <f t="shared" si="80"/>
        <v>221</v>
      </c>
      <c r="EB20" s="3">
        <f t="shared" si="80"/>
        <v>61</v>
      </c>
      <c r="EC20" s="3">
        <f t="shared" si="80"/>
        <v>139</v>
      </c>
      <c r="EF20" s="2">
        <v>43940</v>
      </c>
      <c r="EG20" s="3">
        <f t="shared" si="81"/>
        <v>26</v>
      </c>
      <c r="EH20" s="3">
        <f t="shared" si="82"/>
        <v>18</v>
      </c>
      <c r="EI20" s="3">
        <f t="shared" si="83"/>
        <v>8</v>
      </c>
      <c r="EJ20" s="3">
        <f t="shared" si="84"/>
        <v>16</v>
      </c>
      <c r="EK20" s="3">
        <f t="shared" si="85"/>
        <v>7</v>
      </c>
      <c r="EN20" s="2">
        <v>43940</v>
      </c>
      <c r="EO20" s="3"/>
      <c r="EP20" s="3"/>
      <c r="EQ20" s="3"/>
      <c r="ER20" s="3"/>
      <c r="ES20" s="3"/>
      <c r="EV20" s="2">
        <v>43940</v>
      </c>
      <c r="EW20" s="3">
        <f t="shared" si="86"/>
        <v>49</v>
      </c>
      <c r="EX20" s="3">
        <f t="shared" si="86"/>
        <v>13</v>
      </c>
      <c r="EY20" s="3">
        <f t="shared" si="86"/>
        <v>7</v>
      </c>
      <c r="EZ20" s="3">
        <f t="shared" si="86"/>
        <v>3</v>
      </c>
      <c r="FA20" s="3">
        <f t="shared" si="86"/>
        <v>1</v>
      </c>
      <c r="FD20" s="2">
        <v>43940</v>
      </c>
      <c r="FE20" s="3">
        <f t="shared" si="87"/>
        <v>67</v>
      </c>
      <c r="FF20" s="3">
        <f t="shared" si="87"/>
        <v>17</v>
      </c>
      <c r="FG20" s="3">
        <f t="shared" si="87"/>
        <v>13</v>
      </c>
      <c r="FH20" s="3">
        <f t="shared" si="87"/>
        <v>3</v>
      </c>
      <c r="FI20" s="3">
        <f t="shared" si="87"/>
        <v>25</v>
      </c>
      <c r="FJ20" s="3"/>
      <c r="FL20" s="2">
        <v>43940</v>
      </c>
      <c r="FM20" s="3">
        <f t="shared" si="88"/>
        <v>24</v>
      </c>
      <c r="FN20" s="3">
        <f t="shared" si="89"/>
        <v>0</v>
      </c>
      <c r="FO20" s="3">
        <f t="shared" si="90"/>
        <v>5</v>
      </c>
      <c r="FP20" s="3"/>
      <c r="FQ20" s="3">
        <f t="shared" si="91"/>
        <v>0</v>
      </c>
      <c r="FR20" s="3"/>
    </row>
    <row r="21" spans="3:174" x14ac:dyDescent="0.2">
      <c r="C21" s="1">
        <v>43941</v>
      </c>
      <c r="D21" s="3"/>
      <c r="E21" s="3"/>
      <c r="F21" s="3">
        <f t="shared" si="65"/>
        <v>664</v>
      </c>
      <c r="G21" s="3">
        <f t="shared" si="2"/>
        <v>497</v>
      </c>
      <c r="H21" s="3">
        <f t="shared" si="3"/>
        <v>774</v>
      </c>
      <c r="M21" s="1">
        <v>43941</v>
      </c>
      <c r="N21" s="3">
        <f t="shared" si="4"/>
        <v>372</v>
      </c>
      <c r="O21" s="3">
        <f t="shared" si="5"/>
        <v>664</v>
      </c>
      <c r="P21" s="3">
        <v>425</v>
      </c>
      <c r="Q21" s="3">
        <f t="shared" si="7"/>
        <v>363</v>
      </c>
      <c r="R21" s="3">
        <f t="shared" si="8"/>
        <v>191</v>
      </c>
      <c r="W21" s="1">
        <v>43941</v>
      </c>
      <c r="X21" s="3">
        <f t="shared" si="9"/>
        <v>240</v>
      </c>
      <c r="Y21" s="3">
        <f t="shared" si="10"/>
        <v>516</v>
      </c>
      <c r="Z21" s="3">
        <f t="shared" si="11"/>
        <v>143</v>
      </c>
      <c r="AA21" s="3">
        <f t="shared" si="12"/>
        <v>171</v>
      </c>
      <c r="AB21" s="3">
        <f t="shared" si="13"/>
        <v>110</v>
      </c>
      <c r="AG21" s="1">
        <v>43941</v>
      </c>
      <c r="AH21" s="3">
        <f t="shared" si="14"/>
        <v>220</v>
      </c>
      <c r="AI21" s="3">
        <f t="shared" si="15"/>
        <v>69</v>
      </c>
      <c r="AJ21" s="3">
        <f t="shared" si="16"/>
        <v>65</v>
      </c>
      <c r="AK21" s="3">
        <f t="shared" si="17"/>
        <v>16</v>
      </c>
      <c r="AL21" s="3">
        <f t="shared" si="18"/>
        <v>8</v>
      </c>
      <c r="AQ21" s="1">
        <v>43941</v>
      </c>
      <c r="AR21" s="3"/>
      <c r="AS21" s="3">
        <f t="shared" si="75"/>
        <v>127</v>
      </c>
      <c r="AT21" s="3">
        <f t="shared" si="76"/>
        <v>24</v>
      </c>
      <c r="AU21" s="3">
        <f t="shared" si="77"/>
        <v>42</v>
      </c>
      <c r="AV21" s="3">
        <f t="shared" si="78"/>
        <v>47</v>
      </c>
      <c r="BA21" s="1">
        <v>43941</v>
      </c>
      <c r="BB21" s="3">
        <f t="shared" si="79"/>
        <v>1488</v>
      </c>
      <c r="BC21" s="3">
        <f t="shared" si="79"/>
        <v>57</v>
      </c>
      <c r="BD21" s="3">
        <f t="shared" si="79"/>
        <v>161</v>
      </c>
      <c r="BE21" s="3">
        <f t="shared" ref="BE21:BE56" si="92">SUM(AJ207-AJ206)</f>
        <v>42</v>
      </c>
      <c r="BF21" s="3">
        <v>88</v>
      </c>
      <c r="BJ21" s="1"/>
      <c r="CS21" s="1"/>
      <c r="DX21" s="1">
        <v>43941</v>
      </c>
      <c r="DY21" s="3">
        <f t="shared" ref="DY21:DY52" si="93">SUM(G317-G316)</f>
        <v>19</v>
      </c>
      <c r="DZ21" s="3">
        <f t="shared" ref="DZ21:DZ52" si="94">SUM(H317-H316)</f>
        <v>368</v>
      </c>
      <c r="EA21" s="3">
        <f t="shared" ref="EA21:EA52" si="95">SUM(I317-I316)</f>
        <v>61</v>
      </c>
      <c r="EB21" s="3"/>
      <c r="EC21" s="3">
        <f t="shared" ref="EC21:EC52" si="96">SUM(K317-K316)</f>
        <v>42</v>
      </c>
      <c r="EF21" s="1">
        <v>43941</v>
      </c>
      <c r="EG21" s="3">
        <f t="shared" si="81"/>
        <v>20</v>
      </c>
      <c r="EH21" s="3">
        <f t="shared" si="82"/>
        <v>40</v>
      </c>
      <c r="EI21" s="3">
        <f t="shared" si="83"/>
        <v>11</v>
      </c>
      <c r="EJ21" s="3">
        <f t="shared" si="84"/>
        <v>15</v>
      </c>
      <c r="EK21" s="3">
        <f t="shared" si="85"/>
        <v>13</v>
      </c>
      <c r="EN21" s="1">
        <v>43941</v>
      </c>
      <c r="EO21" s="3"/>
      <c r="EP21" s="3">
        <f t="shared" ref="EP21:EP52" si="97">SUM(R317-R316)</f>
        <v>68</v>
      </c>
      <c r="EQ21" s="3">
        <f t="shared" ref="EQ21:EQ52" si="98">SUM(S317-S316)</f>
        <v>32</v>
      </c>
      <c r="ER21" s="3">
        <f t="shared" ref="ER21:ER52" si="99">SUM(T317-T316)</f>
        <v>48</v>
      </c>
      <c r="ES21" s="3"/>
      <c r="EV21" s="1">
        <v>43941</v>
      </c>
      <c r="EW21" s="3">
        <f t="shared" si="86"/>
        <v>29</v>
      </c>
      <c r="EX21" s="3">
        <f t="shared" si="86"/>
        <v>8</v>
      </c>
      <c r="EY21" s="3">
        <f t="shared" si="86"/>
        <v>12</v>
      </c>
      <c r="EZ21" s="3">
        <f t="shared" si="86"/>
        <v>8</v>
      </c>
      <c r="FA21" s="3">
        <f t="shared" si="86"/>
        <v>1</v>
      </c>
      <c r="FD21" s="1">
        <v>43941</v>
      </c>
      <c r="FE21" s="3"/>
      <c r="FF21" s="3">
        <f t="shared" ref="FF21:FI23" si="100">SUM(AB317-AB316)</f>
        <v>20</v>
      </c>
      <c r="FG21" s="3">
        <f t="shared" si="100"/>
        <v>8</v>
      </c>
      <c r="FH21" s="3">
        <f t="shared" si="100"/>
        <v>1</v>
      </c>
      <c r="FI21" s="3">
        <f t="shared" si="100"/>
        <v>9</v>
      </c>
      <c r="FJ21" s="3"/>
      <c r="FL21" s="1">
        <v>43941</v>
      </c>
      <c r="FM21" s="3">
        <f t="shared" si="88"/>
        <v>17</v>
      </c>
      <c r="FN21" s="3">
        <f t="shared" si="89"/>
        <v>19</v>
      </c>
      <c r="FO21" s="3">
        <f t="shared" si="90"/>
        <v>6</v>
      </c>
      <c r="FP21" s="3">
        <f t="shared" ref="FP21:FP52" si="101">SUM(AI317-AI316)</f>
        <v>4</v>
      </c>
      <c r="FQ21" s="3">
        <f t="shared" si="91"/>
        <v>1</v>
      </c>
      <c r="FR21" s="3"/>
    </row>
    <row r="22" spans="3:174" x14ac:dyDescent="0.2">
      <c r="C22" s="1">
        <v>43942</v>
      </c>
      <c r="D22" s="3">
        <f t="shared" ref="D22:D36" si="102">SUM(B211-B210)</f>
        <v>799</v>
      </c>
      <c r="E22" s="3">
        <f t="shared" ref="E22:E36" si="103">SUM(C204-C203)</f>
        <v>664</v>
      </c>
      <c r="F22" s="3">
        <f t="shared" si="65"/>
        <v>402</v>
      </c>
      <c r="G22" s="3">
        <f t="shared" si="2"/>
        <v>617</v>
      </c>
      <c r="H22" s="3">
        <f t="shared" si="3"/>
        <v>492</v>
      </c>
      <c r="M22" s="1">
        <v>43942</v>
      </c>
      <c r="N22" s="3">
        <f t="shared" si="4"/>
        <v>345</v>
      </c>
      <c r="O22" s="3">
        <f t="shared" si="5"/>
        <v>486</v>
      </c>
      <c r="P22" s="3">
        <f t="shared" ref="P22:P56" si="104">SUM(K186-K185)</f>
        <v>399</v>
      </c>
      <c r="Q22" s="3">
        <f t="shared" si="7"/>
        <v>317</v>
      </c>
      <c r="R22" s="3">
        <f t="shared" si="8"/>
        <v>462</v>
      </c>
      <c r="W22" s="1">
        <v>43942</v>
      </c>
      <c r="X22" s="3">
        <f t="shared" si="9"/>
        <v>355</v>
      </c>
      <c r="Y22" s="3">
        <f t="shared" si="10"/>
        <v>368</v>
      </c>
      <c r="Z22" s="3">
        <f t="shared" si="11"/>
        <v>225</v>
      </c>
      <c r="AA22" s="3">
        <f t="shared" si="12"/>
        <v>102</v>
      </c>
      <c r="AB22" s="3">
        <f t="shared" si="13"/>
        <v>162</v>
      </c>
      <c r="AG22" s="1">
        <v>43942</v>
      </c>
      <c r="AH22" s="3">
        <f t="shared" si="14"/>
        <v>343</v>
      </c>
      <c r="AI22" s="3">
        <f t="shared" si="15"/>
        <v>128</v>
      </c>
      <c r="AJ22" s="3">
        <f t="shared" si="16"/>
        <v>119</v>
      </c>
      <c r="AK22" s="3">
        <f t="shared" si="17"/>
        <v>42</v>
      </c>
      <c r="AL22" s="3">
        <f t="shared" si="18"/>
        <v>22</v>
      </c>
      <c r="AQ22" s="1">
        <v>43942</v>
      </c>
      <c r="AR22" s="3"/>
      <c r="AS22" s="3">
        <f t="shared" si="75"/>
        <v>114</v>
      </c>
      <c r="AT22" s="3">
        <f t="shared" si="76"/>
        <v>170</v>
      </c>
      <c r="AU22" s="3">
        <f t="shared" si="77"/>
        <v>50</v>
      </c>
      <c r="AV22" s="3">
        <f t="shared" si="78"/>
        <v>43</v>
      </c>
      <c r="BA22" s="1">
        <v>43942</v>
      </c>
      <c r="BB22" s="3">
        <f t="shared" si="79"/>
        <v>1309</v>
      </c>
      <c r="BC22" s="3">
        <f t="shared" si="79"/>
        <v>109</v>
      </c>
      <c r="BD22" s="3">
        <f t="shared" si="79"/>
        <v>154</v>
      </c>
      <c r="BE22" s="3">
        <f t="shared" si="92"/>
        <v>23</v>
      </c>
      <c r="BF22" s="3">
        <f t="shared" ref="BF22:BF56" si="105">SUM(AK208-AK207)</f>
        <v>38</v>
      </c>
      <c r="BJ22" s="1"/>
      <c r="CS22" s="1"/>
      <c r="DX22" s="1">
        <v>43942</v>
      </c>
      <c r="DY22" s="3">
        <f t="shared" si="93"/>
        <v>76</v>
      </c>
      <c r="DZ22" s="3">
        <f t="shared" si="94"/>
        <v>83</v>
      </c>
      <c r="EA22" s="3">
        <f t="shared" si="95"/>
        <v>79</v>
      </c>
      <c r="EB22" s="3"/>
      <c r="EC22" s="3">
        <f t="shared" si="96"/>
        <v>31</v>
      </c>
      <c r="EF22" s="1">
        <v>43942</v>
      </c>
      <c r="EG22" s="3">
        <f t="shared" si="81"/>
        <v>48</v>
      </c>
      <c r="EH22" s="3">
        <f t="shared" si="82"/>
        <v>33</v>
      </c>
      <c r="EI22" s="3">
        <f t="shared" si="83"/>
        <v>98</v>
      </c>
      <c r="EJ22" s="3">
        <f t="shared" si="84"/>
        <v>40</v>
      </c>
      <c r="EK22" s="3">
        <f t="shared" si="85"/>
        <v>31</v>
      </c>
      <c r="EN22" s="1">
        <v>43942</v>
      </c>
      <c r="EO22" s="3">
        <f t="shared" ref="EO22:EO53" si="106">SUM(Q318-Q317)</f>
        <v>22</v>
      </c>
      <c r="EP22" s="3">
        <f t="shared" si="97"/>
        <v>26</v>
      </c>
      <c r="EQ22" s="3">
        <f t="shared" si="98"/>
        <v>20</v>
      </c>
      <c r="ER22" s="3">
        <f t="shared" si="99"/>
        <v>27</v>
      </c>
      <c r="ES22" s="3"/>
      <c r="EV22" s="1">
        <v>43942</v>
      </c>
      <c r="EW22" s="3"/>
      <c r="EX22" s="3">
        <f t="shared" ref="EX22:EX52" si="107">SUM(W318-W317)</f>
        <v>27</v>
      </c>
      <c r="EY22" s="3">
        <f t="shared" ref="EY22:EY52" si="108">SUM(X318-X317)</f>
        <v>42</v>
      </c>
      <c r="EZ22" s="3">
        <f t="shared" ref="EZ22:EZ52" si="109">SUM(Y318-Y317)</f>
        <v>8</v>
      </c>
      <c r="FA22" s="3">
        <f t="shared" ref="FA22:FA52" si="110">SUM(Z318-Z317)</f>
        <v>7</v>
      </c>
      <c r="FD22" s="1">
        <v>43942</v>
      </c>
      <c r="FE22" s="3"/>
      <c r="FF22" s="3">
        <f t="shared" si="100"/>
        <v>39</v>
      </c>
      <c r="FG22" s="3">
        <f t="shared" si="100"/>
        <v>19</v>
      </c>
      <c r="FH22" s="3">
        <f t="shared" si="100"/>
        <v>16</v>
      </c>
      <c r="FI22" s="3">
        <f t="shared" si="100"/>
        <v>8</v>
      </c>
      <c r="FJ22" s="3"/>
      <c r="FL22" s="1">
        <v>43942</v>
      </c>
      <c r="FM22" s="3">
        <f t="shared" si="88"/>
        <v>46</v>
      </c>
      <c r="FN22" s="3">
        <f t="shared" si="89"/>
        <v>7</v>
      </c>
      <c r="FO22" s="3">
        <f t="shared" si="90"/>
        <v>7</v>
      </c>
      <c r="FP22" s="3">
        <f t="shared" si="101"/>
        <v>5</v>
      </c>
      <c r="FQ22" s="3">
        <f t="shared" si="91"/>
        <v>0</v>
      </c>
      <c r="FR22" s="3"/>
    </row>
    <row r="23" spans="3:174" x14ac:dyDescent="0.2">
      <c r="C23" s="1">
        <v>43943</v>
      </c>
      <c r="D23" s="3">
        <f t="shared" si="102"/>
        <v>891</v>
      </c>
      <c r="E23" s="3">
        <f t="shared" si="103"/>
        <v>787</v>
      </c>
      <c r="F23" s="3">
        <f t="shared" si="65"/>
        <v>476</v>
      </c>
      <c r="G23" s="3">
        <f t="shared" si="2"/>
        <v>879</v>
      </c>
      <c r="H23" s="3">
        <f t="shared" si="3"/>
        <v>700</v>
      </c>
      <c r="M23" s="1">
        <v>43943</v>
      </c>
      <c r="N23" s="3">
        <f t="shared" si="4"/>
        <v>330</v>
      </c>
      <c r="O23" s="3">
        <f t="shared" si="5"/>
        <v>403</v>
      </c>
      <c r="P23" s="3">
        <f t="shared" si="104"/>
        <v>259</v>
      </c>
      <c r="Q23" s="3">
        <f t="shared" si="7"/>
        <v>195</v>
      </c>
      <c r="R23" s="3">
        <f t="shared" si="8"/>
        <v>451</v>
      </c>
      <c r="W23" s="1">
        <v>43943</v>
      </c>
      <c r="X23" s="3">
        <f t="shared" si="9"/>
        <v>391</v>
      </c>
      <c r="Y23" s="3">
        <f t="shared" si="10"/>
        <v>473</v>
      </c>
      <c r="Z23" s="3">
        <f t="shared" si="11"/>
        <v>262</v>
      </c>
      <c r="AA23" s="3">
        <f t="shared" si="12"/>
        <v>150</v>
      </c>
      <c r="AB23" s="3">
        <f t="shared" si="13"/>
        <v>115</v>
      </c>
      <c r="AG23" s="1">
        <v>43943</v>
      </c>
      <c r="AH23" s="3">
        <v>306</v>
      </c>
      <c r="AI23" s="3">
        <f t="shared" ref="AI23:AL26" si="111">SUM(V200-V199)</f>
        <v>157</v>
      </c>
      <c r="AJ23" s="3">
        <f t="shared" si="111"/>
        <v>84</v>
      </c>
      <c r="AK23" s="3">
        <f t="shared" si="111"/>
        <v>64</v>
      </c>
      <c r="AL23" s="3">
        <f t="shared" si="111"/>
        <v>12</v>
      </c>
      <c r="AQ23" s="1">
        <v>43943</v>
      </c>
      <c r="AR23" s="3">
        <f t="shared" ref="AR23:AR34" si="112">SUM(Z212-Z211)</f>
        <v>305</v>
      </c>
      <c r="AS23" s="3">
        <f t="shared" si="75"/>
        <v>140</v>
      </c>
      <c r="AT23" s="3">
        <f t="shared" si="76"/>
        <v>103</v>
      </c>
      <c r="AU23" s="3">
        <f t="shared" si="77"/>
        <v>79</v>
      </c>
      <c r="AV23" s="3">
        <f t="shared" si="78"/>
        <v>81</v>
      </c>
      <c r="BA23" s="1">
        <v>43943</v>
      </c>
      <c r="BB23" s="3">
        <f t="shared" si="79"/>
        <v>1304</v>
      </c>
      <c r="BC23" s="3">
        <f t="shared" si="79"/>
        <v>57</v>
      </c>
      <c r="BD23" s="3">
        <f t="shared" si="79"/>
        <v>191</v>
      </c>
      <c r="BE23" s="3">
        <f t="shared" si="92"/>
        <v>26</v>
      </c>
      <c r="BF23" s="3">
        <f t="shared" si="105"/>
        <v>68</v>
      </c>
      <c r="BJ23" s="1"/>
      <c r="CS23" s="1"/>
      <c r="DX23" s="1">
        <v>43943</v>
      </c>
      <c r="DY23" s="3">
        <f t="shared" si="93"/>
        <v>91</v>
      </c>
      <c r="DZ23" s="3">
        <f t="shared" si="94"/>
        <v>92</v>
      </c>
      <c r="EA23" s="3">
        <f t="shared" si="95"/>
        <v>47</v>
      </c>
      <c r="EB23" s="3">
        <f t="shared" ref="EB23:EB54" si="113">SUM(J319-J318)</f>
        <v>55</v>
      </c>
      <c r="EC23" s="3">
        <f t="shared" si="96"/>
        <v>41</v>
      </c>
      <c r="EF23" s="1">
        <v>43943</v>
      </c>
      <c r="EG23" s="3">
        <f t="shared" si="81"/>
        <v>41</v>
      </c>
      <c r="EH23" s="3">
        <f t="shared" si="82"/>
        <v>43</v>
      </c>
      <c r="EI23" s="3">
        <f t="shared" si="83"/>
        <v>39</v>
      </c>
      <c r="EJ23" s="3">
        <f t="shared" si="84"/>
        <v>54</v>
      </c>
      <c r="EK23" s="3">
        <f t="shared" si="85"/>
        <v>33</v>
      </c>
      <c r="EN23" s="1">
        <v>43943</v>
      </c>
      <c r="EO23" s="3">
        <f t="shared" si="106"/>
        <v>33</v>
      </c>
      <c r="EP23" s="3">
        <f t="shared" si="97"/>
        <v>66</v>
      </c>
      <c r="EQ23" s="3">
        <f t="shared" si="98"/>
        <v>26</v>
      </c>
      <c r="ER23" s="3">
        <f t="shared" si="99"/>
        <v>22</v>
      </c>
      <c r="ES23" s="3">
        <f t="shared" ref="ES23:ES54" si="114">SUM(U319-U318)</f>
        <v>10</v>
      </c>
      <c r="EV23" s="1">
        <v>43943</v>
      </c>
      <c r="EW23" s="3">
        <f>SUM(V319-V318)</f>
        <v>41</v>
      </c>
      <c r="EX23" s="3">
        <f t="shared" si="107"/>
        <v>23</v>
      </c>
      <c r="EY23" s="3">
        <f t="shared" si="108"/>
        <v>28</v>
      </c>
      <c r="EZ23" s="3">
        <f t="shared" si="109"/>
        <v>7</v>
      </c>
      <c r="FA23" s="3">
        <f t="shared" si="110"/>
        <v>2</v>
      </c>
      <c r="FD23" s="1">
        <v>43943</v>
      </c>
      <c r="FE23" s="3">
        <f>SUM(AA319-AA318)</f>
        <v>2</v>
      </c>
      <c r="FF23" s="3">
        <f t="shared" si="100"/>
        <v>7</v>
      </c>
      <c r="FG23" s="3">
        <f t="shared" si="100"/>
        <v>5</v>
      </c>
      <c r="FH23" s="3">
        <f t="shared" si="100"/>
        <v>0</v>
      </c>
      <c r="FI23" s="3">
        <f t="shared" si="100"/>
        <v>3</v>
      </c>
      <c r="FJ23" s="3"/>
      <c r="FL23" s="1">
        <v>43943</v>
      </c>
      <c r="FM23" s="3">
        <f t="shared" si="88"/>
        <v>66</v>
      </c>
      <c r="FN23" s="3">
        <f t="shared" si="89"/>
        <v>3</v>
      </c>
      <c r="FO23" s="3">
        <f t="shared" si="90"/>
        <v>13</v>
      </c>
      <c r="FP23" s="3">
        <f t="shared" si="101"/>
        <v>6</v>
      </c>
      <c r="FQ23" s="3">
        <f t="shared" si="91"/>
        <v>1</v>
      </c>
      <c r="FR23" s="3"/>
    </row>
    <row r="24" spans="3:174" x14ac:dyDescent="0.2">
      <c r="C24" s="1">
        <v>43944</v>
      </c>
      <c r="D24" s="3">
        <f t="shared" si="102"/>
        <v>1191</v>
      </c>
      <c r="E24" s="3">
        <f t="shared" si="103"/>
        <v>873</v>
      </c>
      <c r="F24" s="3">
        <f t="shared" si="65"/>
        <v>569</v>
      </c>
      <c r="G24" s="3">
        <f t="shared" si="2"/>
        <v>791</v>
      </c>
      <c r="H24" s="3">
        <f t="shared" si="3"/>
        <v>713</v>
      </c>
      <c r="M24" s="1">
        <v>43944</v>
      </c>
      <c r="N24" s="3">
        <f t="shared" si="4"/>
        <v>363</v>
      </c>
      <c r="O24" s="3">
        <f t="shared" si="5"/>
        <v>606</v>
      </c>
      <c r="P24" s="3">
        <f t="shared" si="104"/>
        <v>424</v>
      </c>
      <c r="Q24" s="3">
        <f t="shared" si="7"/>
        <v>451</v>
      </c>
      <c r="R24" s="3">
        <f t="shared" si="8"/>
        <v>482</v>
      </c>
      <c r="W24" s="1">
        <v>43944</v>
      </c>
      <c r="X24" s="3">
        <f t="shared" si="9"/>
        <v>679</v>
      </c>
      <c r="Y24" s="3">
        <f t="shared" si="10"/>
        <v>630</v>
      </c>
      <c r="Z24" s="3">
        <f t="shared" si="11"/>
        <v>436</v>
      </c>
      <c r="AA24" s="3">
        <f t="shared" si="12"/>
        <v>329</v>
      </c>
      <c r="AB24" s="3">
        <f t="shared" si="13"/>
        <v>342</v>
      </c>
      <c r="AG24" s="1">
        <v>43944</v>
      </c>
      <c r="AH24" s="3">
        <v>433</v>
      </c>
      <c r="AI24" s="3">
        <f t="shared" si="111"/>
        <v>171</v>
      </c>
      <c r="AJ24" s="3">
        <f t="shared" si="111"/>
        <v>234</v>
      </c>
      <c r="AK24" s="3">
        <f t="shared" si="111"/>
        <v>25</v>
      </c>
      <c r="AL24" s="3">
        <f t="shared" si="111"/>
        <v>48</v>
      </c>
      <c r="AQ24" s="1">
        <v>43944</v>
      </c>
      <c r="AR24" s="3">
        <f t="shared" si="112"/>
        <v>394</v>
      </c>
      <c r="AS24" s="3">
        <f t="shared" si="75"/>
        <v>101</v>
      </c>
      <c r="AT24" s="3">
        <f t="shared" si="76"/>
        <v>145</v>
      </c>
      <c r="AU24" s="3">
        <f t="shared" si="77"/>
        <v>44</v>
      </c>
      <c r="AV24" s="3">
        <f t="shared" si="78"/>
        <v>143</v>
      </c>
      <c r="BA24" s="1">
        <v>43944</v>
      </c>
      <c r="BB24" s="3">
        <f t="shared" si="79"/>
        <v>1148</v>
      </c>
      <c r="BC24" s="3">
        <f t="shared" si="79"/>
        <v>152</v>
      </c>
      <c r="BD24" s="3">
        <f t="shared" si="79"/>
        <v>113</v>
      </c>
      <c r="BE24" s="3">
        <f t="shared" si="92"/>
        <v>27</v>
      </c>
      <c r="BF24" s="3">
        <f t="shared" si="105"/>
        <v>56</v>
      </c>
      <c r="BJ24" s="1"/>
      <c r="CS24" s="1"/>
      <c r="DX24" s="1">
        <v>43944</v>
      </c>
      <c r="DY24" s="3">
        <f t="shared" si="93"/>
        <v>61</v>
      </c>
      <c r="DZ24" s="3">
        <f t="shared" si="94"/>
        <v>78</v>
      </c>
      <c r="EA24" s="3">
        <f t="shared" si="95"/>
        <v>49</v>
      </c>
      <c r="EB24" s="3">
        <f t="shared" si="113"/>
        <v>62</v>
      </c>
      <c r="EC24" s="3">
        <f t="shared" si="96"/>
        <v>35</v>
      </c>
      <c r="EF24" s="1">
        <v>43944</v>
      </c>
      <c r="EG24" s="3">
        <f t="shared" si="81"/>
        <v>31</v>
      </c>
      <c r="EH24" s="3">
        <f t="shared" si="82"/>
        <v>38</v>
      </c>
      <c r="EI24" s="3">
        <f t="shared" si="83"/>
        <v>44</v>
      </c>
      <c r="EJ24" s="3">
        <f t="shared" si="84"/>
        <v>34</v>
      </c>
      <c r="EK24" s="3">
        <f t="shared" si="85"/>
        <v>23</v>
      </c>
      <c r="EN24" s="1">
        <v>43944</v>
      </c>
      <c r="EO24" s="3">
        <f t="shared" si="106"/>
        <v>28</v>
      </c>
      <c r="EP24" s="3">
        <f t="shared" si="97"/>
        <v>51</v>
      </c>
      <c r="EQ24" s="3">
        <f t="shared" si="98"/>
        <v>21</v>
      </c>
      <c r="ER24" s="3">
        <f t="shared" si="99"/>
        <v>23</v>
      </c>
      <c r="ES24" s="3">
        <f t="shared" si="114"/>
        <v>12</v>
      </c>
      <c r="EV24" s="1">
        <v>43944</v>
      </c>
      <c r="EW24" s="3">
        <f>SUM(V320-V319)</f>
        <v>77</v>
      </c>
      <c r="EX24" s="3">
        <f t="shared" si="107"/>
        <v>38</v>
      </c>
      <c r="EY24" s="3">
        <f t="shared" si="108"/>
        <v>20</v>
      </c>
      <c r="EZ24" s="3">
        <f t="shared" si="109"/>
        <v>6</v>
      </c>
      <c r="FA24" s="3">
        <f t="shared" si="110"/>
        <v>2</v>
      </c>
      <c r="FD24" s="1">
        <v>43944</v>
      </c>
      <c r="FE24" s="3"/>
      <c r="FF24" s="3"/>
      <c r="FG24" s="3">
        <f>SUM(AC320-AC319)</f>
        <v>1</v>
      </c>
      <c r="FH24" s="3">
        <f>SUM(AD320-AD319)</f>
        <v>0</v>
      </c>
      <c r="FI24" s="3">
        <f>SUM(AE320-AE319)</f>
        <v>1</v>
      </c>
      <c r="FJ24" s="3"/>
      <c r="FL24" s="1">
        <v>43944</v>
      </c>
      <c r="FM24" s="3">
        <f t="shared" si="88"/>
        <v>68</v>
      </c>
      <c r="FN24" s="3">
        <f t="shared" si="89"/>
        <v>0</v>
      </c>
      <c r="FO24" s="3">
        <f t="shared" si="90"/>
        <v>1</v>
      </c>
      <c r="FP24" s="3">
        <f t="shared" si="101"/>
        <v>1</v>
      </c>
      <c r="FQ24" s="3">
        <f t="shared" si="91"/>
        <v>2</v>
      </c>
      <c r="FR24" s="3"/>
    </row>
    <row r="25" spans="3:174" x14ac:dyDescent="0.2">
      <c r="C25" s="1">
        <v>43945</v>
      </c>
      <c r="D25" s="3">
        <f t="shared" si="102"/>
        <v>1483</v>
      </c>
      <c r="E25" s="3">
        <f t="shared" si="103"/>
        <v>1294</v>
      </c>
      <c r="F25" s="3">
        <f t="shared" si="65"/>
        <v>641</v>
      </c>
      <c r="G25" s="3">
        <f t="shared" si="2"/>
        <v>1042</v>
      </c>
      <c r="H25" s="3">
        <f t="shared" si="3"/>
        <v>1039</v>
      </c>
      <c r="M25" s="1">
        <v>43945</v>
      </c>
      <c r="N25" s="3">
        <f t="shared" si="4"/>
        <v>314</v>
      </c>
      <c r="O25" s="3">
        <f t="shared" si="5"/>
        <v>366</v>
      </c>
      <c r="P25" s="3">
        <f t="shared" si="104"/>
        <v>299</v>
      </c>
      <c r="Q25" s="3">
        <f t="shared" si="7"/>
        <v>273</v>
      </c>
      <c r="R25" s="3">
        <f t="shared" si="8"/>
        <v>417</v>
      </c>
      <c r="W25" s="1">
        <v>43945</v>
      </c>
      <c r="X25" s="3">
        <f t="shared" si="9"/>
        <v>985</v>
      </c>
      <c r="Y25" s="3">
        <f t="shared" si="10"/>
        <v>957</v>
      </c>
      <c r="Z25" s="3">
        <f t="shared" si="11"/>
        <v>622</v>
      </c>
      <c r="AA25" s="3">
        <f t="shared" si="12"/>
        <v>438</v>
      </c>
      <c r="AB25" s="3">
        <f t="shared" si="13"/>
        <v>429</v>
      </c>
      <c r="AG25" s="1">
        <v>43945</v>
      </c>
      <c r="AH25" s="3">
        <v>413</v>
      </c>
      <c r="AI25" s="3">
        <f t="shared" si="111"/>
        <v>170</v>
      </c>
      <c r="AJ25" s="3">
        <f t="shared" si="111"/>
        <v>160</v>
      </c>
      <c r="AK25" s="3">
        <f t="shared" si="111"/>
        <v>47</v>
      </c>
      <c r="AL25" s="3">
        <f t="shared" si="111"/>
        <v>14</v>
      </c>
      <c r="AQ25" s="1">
        <v>43945</v>
      </c>
      <c r="AR25" s="3">
        <f t="shared" si="112"/>
        <v>417</v>
      </c>
      <c r="AS25" s="3">
        <f t="shared" si="75"/>
        <v>130</v>
      </c>
      <c r="AT25" s="3">
        <f t="shared" si="76"/>
        <v>153</v>
      </c>
      <c r="AU25" s="3">
        <f t="shared" si="77"/>
        <v>60</v>
      </c>
      <c r="AV25" s="3">
        <f t="shared" si="78"/>
        <v>127</v>
      </c>
      <c r="BA25" s="1">
        <v>43945</v>
      </c>
      <c r="BB25" s="3">
        <f t="shared" si="79"/>
        <v>1005</v>
      </c>
      <c r="BC25" s="3">
        <f t="shared" si="79"/>
        <v>183</v>
      </c>
      <c r="BD25" s="3">
        <v>283</v>
      </c>
      <c r="BE25" s="3">
        <f t="shared" si="92"/>
        <v>30</v>
      </c>
      <c r="BF25" s="3">
        <f t="shared" si="105"/>
        <v>104</v>
      </c>
      <c r="BJ25" s="1"/>
      <c r="CS25" s="1"/>
      <c r="DX25" s="1">
        <v>43945</v>
      </c>
      <c r="DY25" s="3">
        <f t="shared" si="93"/>
        <v>62</v>
      </c>
      <c r="DZ25" s="3">
        <f t="shared" si="94"/>
        <v>88</v>
      </c>
      <c r="EA25" s="3">
        <f t="shared" si="95"/>
        <v>54</v>
      </c>
      <c r="EB25" s="3">
        <f t="shared" si="113"/>
        <v>49</v>
      </c>
      <c r="EC25" s="3">
        <f t="shared" si="96"/>
        <v>41</v>
      </c>
      <c r="EF25" s="1">
        <v>43945</v>
      </c>
      <c r="EG25" s="3">
        <f t="shared" si="81"/>
        <v>27</v>
      </c>
      <c r="EH25" s="3">
        <f t="shared" si="82"/>
        <v>34</v>
      </c>
      <c r="EI25" s="3">
        <f t="shared" si="83"/>
        <v>43</v>
      </c>
      <c r="EJ25" s="3">
        <f t="shared" si="84"/>
        <v>27</v>
      </c>
      <c r="EK25" s="3">
        <f t="shared" si="85"/>
        <v>33</v>
      </c>
      <c r="EN25" s="1">
        <v>43945</v>
      </c>
      <c r="EO25" s="3">
        <f t="shared" si="106"/>
        <v>26</v>
      </c>
      <c r="EP25" s="3">
        <f t="shared" si="97"/>
        <v>40</v>
      </c>
      <c r="EQ25" s="3">
        <f t="shared" si="98"/>
        <v>27</v>
      </c>
      <c r="ER25" s="3">
        <f t="shared" si="99"/>
        <v>33</v>
      </c>
      <c r="ES25" s="3">
        <f t="shared" si="114"/>
        <v>11</v>
      </c>
      <c r="EV25" s="1">
        <v>43945</v>
      </c>
      <c r="EW25" s="3">
        <f>SUM(V321-V320)</f>
        <v>47</v>
      </c>
      <c r="EX25" s="3">
        <f t="shared" si="107"/>
        <v>18</v>
      </c>
      <c r="EY25" s="3">
        <f t="shared" si="108"/>
        <v>11</v>
      </c>
      <c r="EZ25" s="3">
        <f t="shared" si="109"/>
        <v>7</v>
      </c>
      <c r="FA25" s="3">
        <f t="shared" si="110"/>
        <v>5</v>
      </c>
      <c r="FD25" s="1">
        <v>43945</v>
      </c>
      <c r="FE25" s="3">
        <f>SUM(AA321-AA320)</f>
        <v>0</v>
      </c>
      <c r="FF25" s="3">
        <f>SUM(AB321-AB320)</f>
        <v>0</v>
      </c>
      <c r="FG25" s="3"/>
      <c r="FH25" s="3"/>
      <c r="FI25" s="3"/>
      <c r="FJ25" s="3"/>
      <c r="FL25" s="1">
        <v>43945</v>
      </c>
      <c r="FM25" s="3">
        <f t="shared" si="88"/>
        <v>51</v>
      </c>
      <c r="FN25" s="3">
        <f t="shared" si="89"/>
        <v>7</v>
      </c>
      <c r="FO25" s="3">
        <f t="shared" si="90"/>
        <v>8</v>
      </c>
      <c r="FP25" s="3">
        <f t="shared" si="101"/>
        <v>3</v>
      </c>
      <c r="FQ25" s="3">
        <f t="shared" si="91"/>
        <v>3</v>
      </c>
      <c r="FR25" s="3"/>
    </row>
    <row r="26" spans="3:174" x14ac:dyDescent="0.2">
      <c r="C26" s="1">
        <v>43946</v>
      </c>
      <c r="D26" s="3">
        <f t="shared" si="102"/>
        <v>1474</v>
      </c>
      <c r="E26" s="3">
        <f t="shared" si="103"/>
        <v>1012</v>
      </c>
      <c r="F26" s="3">
        <f t="shared" si="65"/>
        <v>1033</v>
      </c>
      <c r="G26" s="3">
        <f t="shared" si="2"/>
        <v>1482</v>
      </c>
      <c r="H26" s="3">
        <f t="shared" si="3"/>
        <v>762</v>
      </c>
      <c r="M26" s="1">
        <v>43946</v>
      </c>
      <c r="N26" s="3">
        <f t="shared" si="4"/>
        <v>375</v>
      </c>
      <c r="O26" s="3">
        <f t="shared" si="5"/>
        <v>356</v>
      </c>
      <c r="P26" s="3">
        <f t="shared" si="104"/>
        <v>410</v>
      </c>
      <c r="Q26" s="3">
        <f t="shared" si="7"/>
        <v>315</v>
      </c>
      <c r="R26" s="3">
        <f t="shared" si="8"/>
        <v>447</v>
      </c>
      <c r="W26" s="1">
        <v>43946</v>
      </c>
      <c r="X26" s="3">
        <f t="shared" si="9"/>
        <v>494</v>
      </c>
      <c r="Y26" s="3">
        <f t="shared" si="10"/>
        <v>572</v>
      </c>
      <c r="Z26" s="3">
        <f t="shared" si="11"/>
        <v>371</v>
      </c>
      <c r="AA26" s="3">
        <f t="shared" si="12"/>
        <v>193</v>
      </c>
      <c r="AB26" s="3">
        <f t="shared" si="13"/>
        <v>233</v>
      </c>
      <c r="AG26" s="1">
        <v>43946</v>
      </c>
      <c r="AH26" s="3">
        <f t="shared" ref="AH26:AH46" si="115">SUM(U203-U202)</f>
        <v>141</v>
      </c>
      <c r="AI26" s="3">
        <f t="shared" si="111"/>
        <v>77</v>
      </c>
      <c r="AJ26" s="3">
        <f t="shared" si="111"/>
        <v>117</v>
      </c>
      <c r="AK26" s="3">
        <f t="shared" si="111"/>
        <v>18</v>
      </c>
      <c r="AL26" s="3">
        <f t="shared" si="111"/>
        <v>28</v>
      </c>
      <c r="AQ26" s="1">
        <v>43946</v>
      </c>
      <c r="AR26" s="3">
        <f t="shared" si="112"/>
        <v>386</v>
      </c>
      <c r="AS26" s="3">
        <f t="shared" si="75"/>
        <v>102</v>
      </c>
      <c r="AT26" s="3">
        <f t="shared" si="76"/>
        <v>106</v>
      </c>
      <c r="AU26" s="3">
        <f t="shared" si="77"/>
        <v>73</v>
      </c>
      <c r="AV26" s="3">
        <f t="shared" si="78"/>
        <v>67</v>
      </c>
      <c r="BA26" s="1">
        <v>43946</v>
      </c>
      <c r="BB26" s="3">
        <f t="shared" ref="BB26:BB56" si="116">SUM(AG212-AG211)</f>
        <v>591</v>
      </c>
      <c r="BC26" s="3">
        <f t="shared" ref="BC26:BC56" si="117">SUM(AH212-AH211)</f>
        <v>117</v>
      </c>
      <c r="BD26" s="3">
        <v>97</v>
      </c>
      <c r="BE26" s="3">
        <f t="shared" si="92"/>
        <v>19</v>
      </c>
      <c r="BF26" s="3">
        <f t="shared" si="105"/>
        <v>102</v>
      </c>
      <c r="BJ26" s="1"/>
      <c r="CS26" s="1"/>
      <c r="DX26" s="1">
        <v>43946</v>
      </c>
      <c r="DY26" s="3">
        <f t="shared" si="93"/>
        <v>48</v>
      </c>
      <c r="DZ26" s="3">
        <f t="shared" si="94"/>
        <v>85</v>
      </c>
      <c r="EA26" s="3">
        <f t="shared" si="95"/>
        <v>50</v>
      </c>
      <c r="EB26" s="3">
        <f t="shared" si="113"/>
        <v>48</v>
      </c>
      <c r="EC26" s="3">
        <f t="shared" si="96"/>
        <v>50</v>
      </c>
      <c r="EF26" s="1">
        <v>43946</v>
      </c>
      <c r="EG26" s="3">
        <f t="shared" si="81"/>
        <v>20</v>
      </c>
      <c r="EH26" s="3">
        <f t="shared" si="82"/>
        <v>15</v>
      </c>
      <c r="EI26" s="3">
        <f t="shared" si="83"/>
        <v>44</v>
      </c>
      <c r="EJ26" s="3">
        <f t="shared" si="84"/>
        <v>21</v>
      </c>
      <c r="EK26" s="3">
        <f t="shared" si="85"/>
        <v>33</v>
      </c>
      <c r="EN26" s="1">
        <v>43946</v>
      </c>
      <c r="EO26" s="3">
        <f t="shared" si="106"/>
        <v>19</v>
      </c>
      <c r="EP26" s="3">
        <f t="shared" si="97"/>
        <v>44</v>
      </c>
      <c r="EQ26" s="3">
        <f t="shared" si="98"/>
        <v>17</v>
      </c>
      <c r="ER26" s="3">
        <f t="shared" si="99"/>
        <v>32</v>
      </c>
      <c r="ES26" s="3">
        <f t="shared" si="114"/>
        <v>17</v>
      </c>
      <c r="EV26" s="1">
        <v>43946</v>
      </c>
      <c r="EW26" s="3"/>
      <c r="EX26" s="3">
        <f t="shared" si="107"/>
        <v>27</v>
      </c>
      <c r="EY26" s="3">
        <f t="shared" si="108"/>
        <v>13</v>
      </c>
      <c r="EZ26" s="3">
        <f t="shared" si="109"/>
        <v>6</v>
      </c>
      <c r="FA26" s="3">
        <f t="shared" si="110"/>
        <v>3</v>
      </c>
      <c r="FD26" s="1">
        <v>43946</v>
      </c>
      <c r="FE26" s="3"/>
      <c r="FF26" s="3"/>
      <c r="FG26" s="3"/>
      <c r="FH26" s="3"/>
      <c r="FI26" s="3">
        <f t="shared" ref="FI26:FI57" si="118">SUM(AE322-AE321)</f>
        <v>21</v>
      </c>
      <c r="FJ26" s="3"/>
      <c r="FL26" s="1">
        <v>43946</v>
      </c>
      <c r="FM26" s="3">
        <f t="shared" si="88"/>
        <v>47</v>
      </c>
      <c r="FN26" s="3">
        <f t="shared" si="89"/>
        <v>0</v>
      </c>
      <c r="FO26" s="3">
        <f t="shared" si="90"/>
        <v>0</v>
      </c>
      <c r="FP26" s="3">
        <f t="shared" si="101"/>
        <v>1</v>
      </c>
      <c r="FQ26" s="3">
        <f t="shared" si="91"/>
        <v>0</v>
      </c>
      <c r="FR26" s="3"/>
    </row>
    <row r="27" spans="3:174" x14ac:dyDescent="0.2">
      <c r="C27" s="1">
        <v>43947</v>
      </c>
      <c r="D27" s="3">
        <f t="shared" si="102"/>
        <v>884</v>
      </c>
      <c r="E27" s="3">
        <f t="shared" si="103"/>
        <v>827</v>
      </c>
      <c r="F27" s="3">
        <f t="shared" si="65"/>
        <v>724</v>
      </c>
      <c r="G27" s="3">
        <f t="shared" si="2"/>
        <v>787</v>
      </c>
      <c r="H27" s="3">
        <f t="shared" si="3"/>
        <v>691</v>
      </c>
      <c r="M27" s="1">
        <v>43947</v>
      </c>
      <c r="N27" s="3">
        <f t="shared" si="4"/>
        <v>227</v>
      </c>
      <c r="O27" s="3">
        <f t="shared" si="5"/>
        <v>341</v>
      </c>
      <c r="P27" s="3">
        <f t="shared" si="104"/>
        <v>343</v>
      </c>
      <c r="Q27" s="3">
        <f t="shared" si="7"/>
        <v>330</v>
      </c>
      <c r="R27" s="3">
        <f t="shared" si="8"/>
        <v>399</v>
      </c>
      <c r="W27" s="1">
        <v>43947</v>
      </c>
      <c r="X27" s="3">
        <f t="shared" si="9"/>
        <v>325</v>
      </c>
      <c r="Y27" s="3">
        <f t="shared" si="10"/>
        <v>395</v>
      </c>
      <c r="Z27" s="3">
        <f t="shared" si="11"/>
        <v>277</v>
      </c>
      <c r="AA27" s="3">
        <f t="shared" si="12"/>
        <v>116</v>
      </c>
      <c r="AB27" s="3">
        <f t="shared" si="13"/>
        <v>112</v>
      </c>
      <c r="AG27" s="1">
        <v>43947</v>
      </c>
      <c r="AH27" s="3">
        <f t="shared" si="115"/>
        <v>200</v>
      </c>
      <c r="AI27" s="3">
        <f>SUM(V204-V203)</f>
        <v>47</v>
      </c>
      <c r="AJ27" s="3">
        <f>SUM(W204-W203)</f>
        <v>64</v>
      </c>
      <c r="AK27" s="3">
        <f>SUM(X204-X203)</f>
        <v>15</v>
      </c>
      <c r="AL27" s="3"/>
      <c r="AQ27" s="1">
        <v>43947</v>
      </c>
      <c r="AR27" s="3">
        <f t="shared" si="112"/>
        <v>259</v>
      </c>
      <c r="AS27" s="3">
        <f t="shared" si="75"/>
        <v>106</v>
      </c>
      <c r="AT27" s="3">
        <f t="shared" si="76"/>
        <v>120</v>
      </c>
      <c r="AU27" s="3">
        <f t="shared" si="77"/>
        <v>50</v>
      </c>
      <c r="AV27" s="3">
        <f t="shared" si="78"/>
        <v>85</v>
      </c>
      <c r="BA27" s="1">
        <v>43947</v>
      </c>
      <c r="BB27" s="3">
        <f t="shared" si="116"/>
        <v>426</v>
      </c>
      <c r="BC27" s="3">
        <f t="shared" si="117"/>
        <v>100</v>
      </c>
      <c r="BD27" s="3">
        <v>248</v>
      </c>
      <c r="BE27" s="3">
        <f t="shared" si="92"/>
        <v>52</v>
      </c>
      <c r="BF27" s="3">
        <f t="shared" si="105"/>
        <v>77</v>
      </c>
      <c r="BJ27" s="1"/>
      <c r="CS27" s="1"/>
      <c r="DX27" s="1">
        <v>43947</v>
      </c>
      <c r="DY27" s="3">
        <f t="shared" si="93"/>
        <v>53</v>
      </c>
      <c r="DZ27" s="3">
        <f t="shared" si="94"/>
        <v>73</v>
      </c>
      <c r="EA27" s="3">
        <f t="shared" si="95"/>
        <v>45</v>
      </c>
      <c r="EB27" s="3">
        <f t="shared" si="113"/>
        <v>36</v>
      </c>
      <c r="EC27" s="3">
        <f t="shared" si="96"/>
        <v>30</v>
      </c>
      <c r="EF27" s="1">
        <v>43947</v>
      </c>
      <c r="EG27" s="3">
        <f t="shared" si="81"/>
        <v>1</v>
      </c>
      <c r="EH27" s="3">
        <f t="shared" si="82"/>
        <v>6</v>
      </c>
      <c r="EI27" s="3">
        <f t="shared" si="83"/>
        <v>4</v>
      </c>
      <c r="EJ27" s="3">
        <f t="shared" si="84"/>
        <v>8</v>
      </c>
      <c r="EK27" s="3">
        <f t="shared" si="85"/>
        <v>10</v>
      </c>
      <c r="EN27" s="1">
        <v>43947</v>
      </c>
      <c r="EO27" s="3">
        <f t="shared" si="106"/>
        <v>33</v>
      </c>
      <c r="EP27" s="3">
        <f t="shared" si="97"/>
        <v>41</v>
      </c>
      <c r="EQ27" s="3">
        <f t="shared" si="98"/>
        <v>14</v>
      </c>
      <c r="ER27" s="3">
        <f t="shared" si="99"/>
        <v>18</v>
      </c>
      <c r="ES27" s="3">
        <f t="shared" si="114"/>
        <v>23</v>
      </c>
      <c r="EV27" s="1">
        <v>43947</v>
      </c>
      <c r="EW27" s="3">
        <f t="shared" ref="EW27:EW54" si="119">SUM(V323-V322)</f>
        <v>20</v>
      </c>
      <c r="EX27" s="3">
        <f t="shared" si="107"/>
        <v>8</v>
      </c>
      <c r="EY27" s="3">
        <f t="shared" si="108"/>
        <v>3</v>
      </c>
      <c r="EZ27" s="3">
        <f t="shared" si="109"/>
        <v>4</v>
      </c>
      <c r="FA27" s="3">
        <f t="shared" si="110"/>
        <v>0</v>
      </c>
      <c r="FD27" s="1">
        <v>43947</v>
      </c>
      <c r="FE27" s="3">
        <f t="shared" ref="FE27:FE41" si="120">SUM(AA323-AA322)</f>
        <v>6</v>
      </c>
      <c r="FF27" s="3">
        <f t="shared" ref="FF27:FF41" si="121">SUM(AB323-AB322)</f>
        <v>3</v>
      </c>
      <c r="FG27" s="3">
        <f t="shared" ref="FG27:FG41" si="122">SUM(AC323-AC322)</f>
        <v>1</v>
      </c>
      <c r="FH27" s="3">
        <f t="shared" ref="FH27:FH41" si="123">SUM(AD323-AD322)</f>
        <v>1</v>
      </c>
      <c r="FI27" s="3">
        <f t="shared" si="118"/>
        <v>67</v>
      </c>
      <c r="FJ27" s="3"/>
      <c r="FL27" s="1">
        <v>43947</v>
      </c>
      <c r="FM27" s="3">
        <f t="shared" si="88"/>
        <v>18</v>
      </c>
      <c r="FN27" s="3">
        <f t="shared" si="89"/>
        <v>4</v>
      </c>
      <c r="FO27" s="3">
        <f t="shared" si="90"/>
        <v>13</v>
      </c>
      <c r="FP27" s="3">
        <f t="shared" si="101"/>
        <v>3</v>
      </c>
      <c r="FQ27" s="3">
        <f t="shared" si="91"/>
        <v>1</v>
      </c>
      <c r="FR27" s="3"/>
    </row>
    <row r="28" spans="3:174" x14ac:dyDescent="0.2">
      <c r="C28" s="1">
        <v>43948</v>
      </c>
      <c r="D28" s="3">
        <f t="shared" si="102"/>
        <v>654</v>
      </c>
      <c r="E28" s="3">
        <f t="shared" si="103"/>
        <v>527</v>
      </c>
      <c r="F28" s="3">
        <f t="shared" si="65"/>
        <v>343</v>
      </c>
      <c r="G28" s="3">
        <f t="shared" si="2"/>
        <v>586</v>
      </c>
      <c r="H28" s="3">
        <f t="shared" si="3"/>
        <v>411</v>
      </c>
      <c r="M28" s="1">
        <v>43948</v>
      </c>
      <c r="N28" s="3">
        <f t="shared" si="4"/>
        <v>139</v>
      </c>
      <c r="O28" s="3">
        <f t="shared" si="5"/>
        <v>217</v>
      </c>
      <c r="P28" s="3">
        <f t="shared" si="104"/>
        <v>184</v>
      </c>
      <c r="Q28" s="3">
        <f t="shared" si="7"/>
        <v>158</v>
      </c>
      <c r="R28" s="3">
        <f t="shared" si="8"/>
        <v>212</v>
      </c>
      <c r="W28" s="1">
        <v>43948</v>
      </c>
      <c r="X28" s="3">
        <f t="shared" si="9"/>
        <v>340</v>
      </c>
      <c r="Y28" s="3">
        <f t="shared" si="10"/>
        <v>305</v>
      </c>
      <c r="Z28" s="3">
        <f t="shared" si="11"/>
        <v>219</v>
      </c>
      <c r="AA28" s="3">
        <f t="shared" si="12"/>
        <v>110</v>
      </c>
      <c r="AB28" s="3">
        <f t="shared" si="13"/>
        <v>172</v>
      </c>
      <c r="AG28" s="1">
        <v>43948</v>
      </c>
      <c r="AH28" s="3">
        <f t="shared" si="115"/>
        <v>124</v>
      </c>
      <c r="AI28" s="3"/>
      <c r="AJ28" s="3">
        <f t="shared" ref="AJ28:AK34" si="124">SUM(W205-W204)</f>
        <v>42</v>
      </c>
      <c r="AK28" s="3">
        <f t="shared" si="124"/>
        <v>16</v>
      </c>
      <c r="AL28" s="3"/>
      <c r="AQ28" s="1">
        <v>43948</v>
      </c>
      <c r="AR28" s="3">
        <f t="shared" si="112"/>
        <v>209</v>
      </c>
      <c r="AS28" s="3">
        <f t="shared" si="75"/>
        <v>84</v>
      </c>
      <c r="AT28" s="3">
        <f t="shared" si="76"/>
        <v>80</v>
      </c>
      <c r="AU28" s="3">
        <f t="shared" si="77"/>
        <v>35</v>
      </c>
      <c r="AV28" s="3">
        <f t="shared" si="78"/>
        <v>35</v>
      </c>
      <c r="BA28" s="1">
        <v>43948</v>
      </c>
      <c r="BB28" s="3">
        <f t="shared" si="116"/>
        <v>886</v>
      </c>
      <c r="BC28" s="3">
        <f t="shared" si="117"/>
        <v>98</v>
      </c>
      <c r="BD28" s="3"/>
      <c r="BE28" s="3">
        <f t="shared" si="92"/>
        <v>7</v>
      </c>
      <c r="BF28" s="3">
        <f t="shared" si="105"/>
        <v>74</v>
      </c>
      <c r="BJ28" s="1"/>
      <c r="CS28" s="1"/>
      <c r="DX28" s="1">
        <v>43948</v>
      </c>
      <c r="DY28" s="3">
        <f t="shared" si="93"/>
        <v>49</v>
      </c>
      <c r="DZ28" s="3">
        <f t="shared" si="94"/>
        <v>65</v>
      </c>
      <c r="EA28" s="3">
        <f t="shared" si="95"/>
        <v>41</v>
      </c>
      <c r="EB28" s="3">
        <f t="shared" si="113"/>
        <v>47</v>
      </c>
      <c r="EC28" s="3">
        <f t="shared" si="96"/>
        <v>32</v>
      </c>
      <c r="EF28" s="1">
        <v>43948</v>
      </c>
      <c r="EG28" s="3">
        <f t="shared" si="81"/>
        <v>5</v>
      </c>
      <c r="EH28" s="3">
        <f t="shared" si="82"/>
        <v>12</v>
      </c>
      <c r="EI28" s="3">
        <f t="shared" si="83"/>
        <v>5</v>
      </c>
      <c r="EJ28" s="3">
        <f t="shared" si="84"/>
        <v>12</v>
      </c>
      <c r="EK28" s="3">
        <f t="shared" si="85"/>
        <v>12</v>
      </c>
      <c r="EN28" s="1">
        <v>43948</v>
      </c>
      <c r="EO28" s="3">
        <f t="shared" si="106"/>
        <v>24</v>
      </c>
      <c r="EP28" s="3">
        <f t="shared" si="97"/>
        <v>30</v>
      </c>
      <c r="EQ28" s="3">
        <f t="shared" si="98"/>
        <v>9</v>
      </c>
      <c r="ER28" s="3">
        <f t="shared" si="99"/>
        <v>11</v>
      </c>
      <c r="ES28" s="3">
        <f t="shared" si="114"/>
        <v>9</v>
      </c>
      <c r="EV28" s="1">
        <v>43948</v>
      </c>
      <c r="EW28" s="3">
        <f t="shared" si="119"/>
        <v>42</v>
      </c>
      <c r="EX28" s="3">
        <f t="shared" si="107"/>
        <v>11</v>
      </c>
      <c r="EY28" s="3">
        <f t="shared" si="108"/>
        <v>7</v>
      </c>
      <c r="EZ28" s="3">
        <f t="shared" si="109"/>
        <v>4</v>
      </c>
      <c r="FA28" s="3">
        <f t="shared" si="110"/>
        <v>5</v>
      </c>
      <c r="FD28" s="1">
        <v>43948</v>
      </c>
      <c r="FE28" s="3">
        <f t="shared" si="120"/>
        <v>12</v>
      </c>
      <c r="FF28" s="3">
        <f t="shared" si="121"/>
        <v>15</v>
      </c>
      <c r="FG28" s="3">
        <f t="shared" si="122"/>
        <v>2</v>
      </c>
      <c r="FH28" s="3">
        <f t="shared" si="123"/>
        <v>5</v>
      </c>
      <c r="FI28" s="3">
        <f t="shared" si="118"/>
        <v>1</v>
      </c>
      <c r="FJ28" s="3"/>
      <c r="FL28" s="1">
        <v>43948</v>
      </c>
      <c r="FM28" s="3">
        <f t="shared" si="88"/>
        <v>29</v>
      </c>
      <c r="FN28" s="3">
        <f t="shared" si="89"/>
        <v>5</v>
      </c>
      <c r="FO28" s="3">
        <f t="shared" si="90"/>
        <v>7</v>
      </c>
      <c r="FP28" s="3">
        <f t="shared" si="101"/>
        <v>3</v>
      </c>
      <c r="FQ28" s="3">
        <f t="shared" si="91"/>
        <v>2</v>
      </c>
      <c r="FR28" s="3"/>
    </row>
    <row r="29" spans="3:174" x14ac:dyDescent="0.2">
      <c r="C29" s="1">
        <v>43949</v>
      </c>
      <c r="D29" s="3">
        <f t="shared" si="102"/>
        <v>530</v>
      </c>
      <c r="E29" s="3">
        <f t="shared" si="103"/>
        <v>573</v>
      </c>
      <c r="F29" s="3">
        <f t="shared" si="65"/>
        <v>220</v>
      </c>
      <c r="G29" s="3">
        <f t="shared" si="2"/>
        <v>438</v>
      </c>
      <c r="H29" s="3">
        <f t="shared" si="3"/>
        <v>254</v>
      </c>
      <c r="M29" s="1">
        <v>43949</v>
      </c>
      <c r="N29" s="3">
        <f t="shared" si="4"/>
        <v>147</v>
      </c>
      <c r="O29" s="3">
        <f t="shared" si="5"/>
        <v>384</v>
      </c>
      <c r="P29" s="3">
        <f t="shared" si="104"/>
        <v>143</v>
      </c>
      <c r="Q29" s="3">
        <f t="shared" si="7"/>
        <v>177</v>
      </c>
      <c r="R29" s="3">
        <f t="shared" si="8"/>
        <v>406</v>
      </c>
      <c r="W29" s="1">
        <v>43949</v>
      </c>
      <c r="X29" s="3">
        <f t="shared" si="9"/>
        <v>257</v>
      </c>
      <c r="Y29" s="3">
        <f t="shared" si="10"/>
        <v>464</v>
      </c>
      <c r="Z29" s="3">
        <f t="shared" si="11"/>
        <v>264</v>
      </c>
      <c r="AA29" s="3">
        <f t="shared" si="12"/>
        <v>169</v>
      </c>
      <c r="AB29" s="3">
        <f t="shared" si="13"/>
        <v>255</v>
      </c>
      <c r="AG29" s="1">
        <v>43949</v>
      </c>
      <c r="AH29" s="3">
        <f t="shared" si="115"/>
        <v>301</v>
      </c>
      <c r="AI29" s="3"/>
      <c r="AJ29" s="3">
        <f t="shared" si="124"/>
        <v>94</v>
      </c>
      <c r="AK29" s="3">
        <f t="shared" si="124"/>
        <v>50</v>
      </c>
      <c r="AL29" s="3">
        <f t="shared" ref="AL29:AL56" si="125">SUM(Y206-Y205)</f>
        <v>29</v>
      </c>
      <c r="AQ29" s="1">
        <v>43949</v>
      </c>
      <c r="AR29" s="3">
        <f t="shared" si="112"/>
        <v>243</v>
      </c>
      <c r="AS29" s="3">
        <f t="shared" si="75"/>
        <v>226</v>
      </c>
      <c r="AT29" s="3">
        <f t="shared" si="76"/>
        <v>102</v>
      </c>
      <c r="AU29" s="3">
        <f t="shared" si="77"/>
        <v>49</v>
      </c>
      <c r="AV29" s="3">
        <f t="shared" si="78"/>
        <v>79</v>
      </c>
      <c r="BA29" s="1">
        <v>43949</v>
      </c>
      <c r="BB29" s="3">
        <f t="shared" si="116"/>
        <v>573</v>
      </c>
      <c r="BC29" s="3">
        <f t="shared" si="117"/>
        <v>173</v>
      </c>
      <c r="BD29" s="3"/>
      <c r="BE29" s="3">
        <f t="shared" si="92"/>
        <v>26</v>
      </c>
      <c r="BF29" s="3">
        <f t="shared" si="105"/>
        <v>126</v>
      </c>
      <c r="BJ29" s="1"/>
      <c r="CS29" s="1"/>
      <c r="DX29" s="1">
        <v>43949</v>
      </c>
      <c r="DY29" s="3">
        <f t="shared" si="93"/>
        <v>48</v>
      </c>
      <c r="DZ29" s="3">
        <f t="shared" si="94"/>
        <v>60</v>
      </c>
      <c r="EA29" s="3">
        <f t="shared" si="95"/>
        <v>36</v>
      </c>
      <c r="EB29" s="3">
        <f t="shared" si="113"/>
        <v>42</v>
      </c>
      <c r="EC29" s="3">
        <f t="shared" si="96"/>
        <v>32</v>
      </c>
      <c r="EF29" s="1">
        <v>43949</v>
      </c>
      <c r="EG29" s="3">
        <f t="shared" si="81"/>
        <v>42</v>
      </c>
      <c r="EH29" s="3">
        <f t="shared" si="82"/>
        <v>49</v>
      </c>
      <c r="EI29" s="3">
        <f t="shared" si="83"/>
        <v>62</v>
      </c>
      <c r="EJ29" s="3">
        <f t="shared" si="84"/>
        <v>44</v>
      </c>
      <c r="EK29" s="3">
        <f t="shared" si="85"/>
        <v>37</v>
      </c>
      <c r="EN29" s="1">
        <v>43949</v>
      </c>
      <c r="EO29" s="3">
        <f t="shared" si="106"/>
        <v>21</v>
      </c>
      <c r="EP29" s="3">
        <f t="shared" si="97"/>
        <v>31</v>
      </c>
      <c r="EQ29" s="3">
        <f t="shared" si="98"/>
        <v>24</v>
      </c>
      <c r="ER29" s="3">
        <f t="shared" si="99"/>
        <v>19</v>
      </c>
      <c r="ES29" s="3">
        <f t="shared" si="114"/>
        <v>14</v>
      </c>
      <c r="EV29" s="1">
        <v>43949</v>
      </c>
      <c r="EW29" s="3">
        <f t="shared" si="119"/>
        <v>60</v>
      </c>
      <c r="EX29" s="3">
        <f t="shared" si="107"/>
        <v>23</v>
      </c>
      <c r="EY29" s="3">
        <f t="shared" si="108"/>
        <v>45</v>
      </c>
      <c r="EZ29" s="3">
        <f t="shared" si="109"/>
        <v>9</v>
      </c>
      <c r="FA29" s="3">
        <f t="shared" si="110"/>
        <v>1</v>
      </c>
      <c r="FD29" s="1">
        <v>43949</v>
      </c>
      <c r="FE29" s="3">
        <f t="shared" si="120"/>
        <v>32</v>
      </c>
      <c r="FF29" s="3">
        <f t="shared" si="121"/>
        <v>17</v>
      </c>
      <c r="FG29" s="3">
        <f t="shared" si="122"/>
        <v>19</v>
      </c>
      <c r="FH29" s="3">
        <f t="shared" si="123"/>
        <v>8</v>
      </c>
      <c r="FI29" s="3">
        <f t="shared" si="118"/>
        <v>2</v>
      </c>
      <c r="FJ29" s="3"/>
      <c r="FL29" s="1">
        <v>43949</v>
      </c>
      <c r="FM29" s="3">
        <f t="shared" si="88"/>
        <v>58</v>
      </c>
      <c r="FN29" s="3">
        <f t="shared" si="89"/>
        <v>5</v>
      </c>
      <c r="FO29" s="3">
        <f t="shared" si="90"/>
        <v>4</v>
      </c>
      <c r="FP29" s="3">
        <f t="shared" si="101"/>
        <v>1</v>
      </c>
      <c r="FQ29" s="3">
        <f t="shared" si="91"/>
        <v>0</v>
      </c>
      <c r="FR29" s="3"/>
    </row>
    <row r="30" spans="3:174" x14ac:dyDescent="0.2">
      <c r="C30" s="1">
        <v>43950</v>
      </c>
      <c r="D30" s="3">
        <f t="shared" si="102"/>
        <v>812</v>
      </c>
      <c r="E30" s="3">
        <f t="shared" si="103"/>
        <v>649</v>
      </c>
      <c r="F30" s="3">
        <f t="shared" si="65"/>
        <v>420</v>
      </c>
      <c r="G30" s="3">
        <f t="shared" si="2"/>
        <v>606</v>
      </c>
      <c r="H30" s="3">
        <f t="shared" si="3"/>
        <v>541</v>
      </c>
      <c r="M30" s="1">
        <v>43950</v>
      </c>
      <c r="N30" s="3">
        <f t="shared" si="4"/>
        <v>195</v>
      </c>
      <c r="O30" s="3">
        <f t="shared" si="5"/>
        <v>287</v>
      </c>
      <c r="P30" s="3">
        <f t="shared" si="104"/>
        <v>255</v>
      </c>
      <c r="Q30" s="3">
        <f t="shared" si="7"/>
        <v>192</v>
      </c>
      <c r="R30" s="3">
        <f t="shared" si="8"/>
        <v>430</v>
      </c>
      <c r="W30" s="1">
        <v>43950</v>
      </c>
      <c r="X30" s="3">
        <f t="shared" si="9"/>
        <v>399</v>
      </c>
      <c r="Y30" s="3">
        <f t="shared" si="10"/>
        <v>382</v>
      </c>
      <c r="Z30" s="3">
        <f t="shared" si="11"/>
        <v>408</v>
      </c>
      <c r="AA30" s="3">
        <f t="shared" si="12"/>
        <v>133</v>
      </c>
      <c r="AB30" s="3">
        <f t="shared" si="13"/>
        <v>301</v>
      </c>
      <c r="AG30" s="1">
        <v>43950</v>
      </c>
      <c r="AH30" s="3">
        <f t="shared" si="115"/>
        <v>321</v>
      </c>
      <c r="AI30" s="3">
        <f>SUM(V207-V206)</f>
        <v>147</v>
      </c>
      <c r="AJ30" s="3">
        <f t="shared" si="124"/>
        <v>91</v>
      </c>
      <c r="AK30" s="3">
        <f t="shared" si="124"/>
        <v>31</v>
      </c>
      <c r="AL30" s="3">
        <f t="shared" si="125"/>
        <v>16</v>
      </c>
      <c r="AQ30" s="1">
        <v>43950</v>
      </c>
      <c r="AR30" s="3">
        <f t="shared" si="112"/>
        <v>281</v>
      </c>
      <c r="AS30" s="3">
        <f t="shared" si="75"/>
        <v>134</v>
      </c>
      <c r="AT30" s="3">
        <f t="shared" si="76"/>
        <v>156</v>
      </c>
      <c r="AU30" s="3">
        <f t="shared" si="77"/>
        <v>34</v>
      </c>
      <c r="AV30" s="3">
        <f t="shared" si="78"/>
        <v>32</v>
      </c>
      <c r="BA30" s="1">
        <v>43950</v>
      </c>
      <c r="BB30" s="3">
        <f t="shared" si="116"/>
        <v>1531</v>
      </c>
      <c r="BC30" s="3">
        <f t="shared" si="117"/>
        <v>118</v>
      </c>
      <c r="BD30" s="3">
        <v>57</v>
      </c>
      <c r="BE30" s="3">
        <f t="shared" si="92"/>
        <v>16</v>
      </c>
      <c r="BF30" s="3">
        <f t="shared" si="105"/>
        <v>97</v>
      </c>
      <c r="BJ30" s="1"/>
      <c r="CS30" s="1"/>
      <c r="DX30" s="1">
        <v>43950</v>
      </c>
      <c r="DY30" s="3">
        <f t="shared" si="93"/>
        <v>91</v>
      </c>
      <c r="DZ30" s="3">
        <f t="shared" si="94"/>
        <v>69</v>
      </c>
      <c r="EA30" s="3">
        <f t="shared" si="95"/>
        <v>38</v>
      </c>
      <c r="EB30" s="3">
        <f t="shared" si="113"/>
        <v>46</v>
      </c>
      <c r="EC30" s="3">
        <f t="shared" si="96"/>
        <v>26</v>
      </c>
      <c r="EF30" s="1">
        <v>43950</v>
      </c>
      <c r="EG30" s="3">
        <f t="shared" si="81"/>
        <v>55</v>
      </c>
      <c r="EH30" s="3">
        <f t="shared" si="82"/>
        <v>36</v>
      </c>
      <c r="EI30" s="3">
        <f t="shared" si="83"/>
        <v>49</v>
      </c>
      <c r="EJ30" s="3">
        <f t="shared" si="84"/>
        <v>26</v>
      </c>
      <c r="EK30" s="3">
        <f t="shared" si="85"/>
        <v>41</v>
      </c>
      <c r="EN30" s="1">
        <v>43950</v>
      </c>
      <c r="EO30" s="3">
        <f t="shared" si="106"/>
        <v>35</v>
      </c>
      <c r="EP30" s="3">
        <f t="shared" si="97"/>
        <v>71</v>
      </c>
      <c r="EQ30" s="3">
        <f t="shared" si="98"/>
        <v>42</v>
      </c>
      <c r="ER30" s="3">
        <f t="shared" si="99"/>
        <v>36</v>
      </c>
      <c r="ES30" s="3">
        <f t="shared" si="114"/>
        <v>24</v>
      </c>
      <c r="EV30" s="1">
        <v>43950</v>
      </c>
      <c r="EW30" s="3">
        <f t="shared" si="119"/>
        <v>45</v>
      </c>
      <c r="EX30" s="3">
        <f t="shared" si="107"/>
        <v>14</v>
      </c>
      <c r="EY30" s="3">
        <f t="shared" si="108"/>
        <v>25</v>
      </c>
      <c r="EZ30" s="3">
        <f t="shared" si="109"/>
        <v>6</v>
      </c>
      <c r="FA30" s="3">
        <f t="shared" si="110"/>
        <v>3</v>
      </c>
      <c r="FD30" s="1">
        <v>43950</v>
      </c>
      <c r="FE30" s="3">
        <f t="shared" si="120"/>
        <v>0</v>
      </c>
      <c r="FF30" s="3">
        <f t="shared" si="121"/>
        <v>80</v>
      </c>
      <c r="FG30" s="3">
        <f t="shared" si="122"/>
        <v>60</v>
      </c>
      <c r="FH30" s="3">
        <f t="shared" si="123"/>
        <v>8</v>
      </c>
      <c r="FI30" s="3">
        <f t="shared" si="118"/>
        <v>25</v>
      </c>
      <c r="FJ30" s="3"/>
      <c r="FL30" s="1">
        <v>43950</v>
      </c>
      <c r="FM30" s="3">
        <f t="shared" si="88"/>
        <v>56</v>
      </c>
      <c r="FN30" s="3">
        <f t="shared" si="89"/>
        <v>7</v>
      </c>
      <c r="FO30" s="3">
        <f t="shared" si="90"/>
        <v>7</v>
      </c>
      <c r="FP30" s="3">
        <f t="shared" si="101"/>
        <v>2</v>
      </c>
      <c r="FQ30" s="3">
        <f t="shared" si="91"/>
        <v>2</v>
      </c>
      <c r="FR30" s="3"/>
    </row>
    <row r="31" spans="3:174" x14ac:dyDescent="0.2">
      <c r="C31" s="1">
        <v>43951</v>
      </c>
      <c r="D31" s="3">
        <f t="shared" si="102"/>
        <v>890</v>
      </c>
      <c r="E31" s="3">
        <f t="shared" si="103"/>
        <v>636</v>
      </c>
      <c r="F31" s="3">
        <f t="shared" si="65"/>
        <v>349</v>
      </c>
      <c r="G31" s="3">
        <f t="shared" si="2"/>
        <v>644</v>
      </c>
      <c r="H31" s="3">
        <f t="shared" si="3"/>
        <v>399</v>
      </c>
      <c r="M31" s="1">
        <v>43951</v>
      </c>
      <c r="N31" s="3">
        <f t="shared" si="4"/>
        <v>164</v>
      </c>
      <c r="O31" s="3">
        <f t="shared" si="5"/>
        <v>320</v>
      </c>
      <c r="P31" s="3">
        <f t="shared" si="104"/>
        <v>237</v>
      </c>
      <c r="Q31" s="3">
        <f t="shared" si="7"/>
        <v>198</v>
      </c>
      <c r="R31" s="3">
        <f t="shared" si="8"/>
        <v>264</v>
      </c>
      <c r="W31" s="1">
        <v>43951</v>
      </c>
      <c r="X31" s="3">
        <f t="shared" si="9"/>
        <v>351</v>
      </c>
      <c r="Y31" s="3">
        <f t="shared" si="10"/>
        <v>409</v>
      </c>
      <c r="Z31" s="3">
        <f t="shared" si="11"/>
        <v>293</v>
      </c>
      <c r="AA31" s="3">
        <f t="shared" si="12"/>
        <v>196</v>
      </c>
      <c r="AB31" s="3">
        <f t="shared" si="13"/>
        <v>250</v>
      </c>
      <c r="AG31" s="1">
        <v>43951</v>
      </c>
      <c r="AH31" s="3">
        <f t="shared" si="115"/>
        <v>235</v>
      </c>
      <c r="AI31" s="3">
        <f>SUM(V208-V207)</f>
        <v>108</v>
      </c>
      <c r="AJ31" s="3">
        <f t="shared" si="124"/>
        <v>83</v>
      </c>
      <c r="AK31" s="3">
        <f t="shared" si="124"/>
        <v>17</v>
      </c>
      <c r="AL31" s="3">
        <f t="shared" si="125"/>
        <v>26</v>
      </c>
      <c r="AQ31" s="1">
        <v>43951</v>
      </c>
      <c r="AR31" s="3">
        <f t="shared" si="112"/>
        <v>412</v>
      </c>
      <c r="AS31" s="3">
        <f t="shared" si="75"/>
        <v>130</v>
      </c>
      <c r="AT31" s="3">
        <f t="shared" si="76"/>
        <v>77</v>
      </c>
      <c r="AU31" s="3">
        <f t="shared" si="77"/>
        <v>77</v>
      </c>
      <c r="AV31" s="3">
        <f t="shared" si="78"/>
        <v>61</v>
      </c>
      <c r="BA31" s="1">
        <v>43951</v>
      </c>
      <c r="BB31" s="3">
        <f t="shared" si="116"/>
        <v>724</v>
      </c>
      <c r="BC31" s="3">
        <f t="shared" si="117"/>
        <v>132</v>
      </c>
      <c r="BD31" s="3">
        <f t="shared" ref="BD31:BD56" si="126">SUM(AI217-AI216)</f>
        <v>120</v>
      </c>
      <c r="BE31" s="3">
        <f t="shared" si="92"/>
        <v>26</v>
      </c>
      <c r="BF31" s="3">
        <f t="shared" si="105"/>
        <v>170</v>
      </c>
      <c r="BJ31" s="1"/>
      <c r="CS31" s="1"/>
      <c r="DX31" s="1">
        <v>43951</v>
      </c>
      <c r="DY31" s="3">
        <f t="shared" si="93"/>
        <v>39</v>
      </c>
      <c r="DZ31" s="3">
        <f t="shared" si="94"/>
        <v>47</v>
      </c>
      <c r="EA31" s="3">
        <f t="shared" si="95"/>
        <v>34</v>
      </c>
      <c r="EB31" s="3">
        <f t="shared" si="113"/>
        <v>46</v>
      </c>
      <c r="EC31" s="3">
        <f t="shared" si="96"/>
        <v>23</v>
      </c>
      <c r="EF31" s="1">
        <v>43951</v>
      </c>
      <c r="EG31" s="3">
        <f t="shared" si="81"/>
        <v>79</v>
      </c>
      <c r="EH31" s="3">
        <f t="shared" si="82"/>
        <v>40</v>
      </c>
      <c r="EI31" s="3">
        <f t="shared" si="83"/>
        <v>47</v>
      </c>
      <c r="EJ31" s="3">
        <f t="shared" si="84"/>
        <v>37</v>
      </c>
      <c r="EK31" s="3">
        <f t="shared" si="85"/>
        <v>57</v>
      </c>
      <c r="EN31" s="1">
        <v>43951</v>
      </c>
      <c r="EO31" s="3">
        <f t="shared" si="106"/>
        <v>20</v>
      </c>
      <c r="EP31" s="3">
        <f t="shared" si="97"/>
        <v>43</v>
      </c>
      <c r="EQ31" s="3">
        <f t="shared" si="98"/>
        <v>23</v>
      </c>
      <c r="ER31" s="3">
        <f t="shared" si="99"/>
        <v>15</v>
      </c>
      <c r="ES31" s="3">
        <f t="shared" si="114"/>
        <v>12</v>
      </c>
      <c r="EV31" s="1">
        <v>43951</v>
      </c>
      <c r="EW31" s="3">
        <f t="shared" si="119"/>
        <v>55</v>
      </c>
      <c r="EX31" s="3">
        <f t="shared" si="107"/>
        <v>28</v>
      </c>
      <c r="EY31" s="3">
        <f t="shared" si="108"/>
        <v>6</v>
      </c>
      <c r="EZ31" s="3">
        <f t="shared" si="109"/>
        <v>8</v>
      </c>
      <c r="FA31" s="3">
        <f t="shared" si="110"/>
        <v>2</v>
      </c>
      <c r="FD31" s="1">
        <v>43951</v>
      </c>
      <c r="FE31" s="3">
        <f t="shared" si="120"/>
        <v>91</v>
      </c>
      <c r="FF31" s="3">
        <f t="shared" si="121"/>
        <v>22</v>
      </c>
      <c r="FG31" s="3">
        <f t="shared" si="122"/>
        <v>11</v>
      </c>
      <c r="FH31" s="3">
        <f t="shared" si="123"/>
        <v>2</v>
      </c>
      <c r="FI31" s="3">
        <f t="shared" si="118"/>
        <v>1</v>
      </c>
      <c r="FJ31" s="3"/>
      <c r="FL31" s="1">
        <v>43951</v>
      </c>
      <c r="FM31" s="3">
        <f t="shared" si="88"/>
        <v>55</v>
      </c>
      <c r="FN31" s="3">
        <f t="shared" si="89"/>
        <v>3</v>
      </c>
      <c r="FO31" s="3">
        <f t="shared" si="90"/>
        <v>7</v>
      </c>
      <c r="FP31" s="3">
        <f t="shared" si="101"/>
        <v>3</v>
      </c>
      <c r="FQ31" s="3">
        <f t="shared" si="91"/>
        <v>2</v>
      </c>
      <c r="FR31" s="3"/>
    </row>
    <row r="32" spans="3:174" x14ac:dyDescent="0.2">
      <c r="C32" s="1">
        <v>43952</v>
      </c>
      <c r="D32" s="3">
        <f t="shared" si="102"/>
        <v>643</v>
      </c>
      <c r="E32" s="3">
        <f t="shared" si="103"/>
        <v>647</v>
      </c>
      <c r="F32" s="3">
        <f t="shared" si="65"/>
        <v>307</v>
      </c>
      <c r="G32" s="3">
        <f t="shared" si="2"/>
        <v>541</v>
      </c>
      <c r="H32" s="3">
        <f t="shared" si="3"/>
        <v>373</v>
      </c>
      <c r="M32" s="1">
        <v>43952</v>
      </c>
      <c r="N32" s="3">
        <f t="shared" si="4"/>
        <v>220</v>
      </c>
      <c r="O32" s="3">
        <f t="shared" si="5"/>
        <v>232</v>
      </c>
      <c r="P32" s="3">
        <f t="shared" si="104"/>
        <v>312</v>
      </c>
      <c r="Q32" s="3">
        <f t="shared" si="7"/>
        <v>201</v>
      </c>
      <c r="R32" s="3">
        <f t="shared" si="8"/>
        <v>365</v>
      </c>
      <c r="W32" s="1">
        <v>43952</v>
      </c>
      <c r="X32" s="3">
        <f t="shared" si="9"/>
        <v>405</v>
      </c>
      <c r="Y32" s="3">
        <f t="shared" si="10"/>
        <v>399</v>
      </c>
      <c r="Z32" s="3">
        <f t="shared" si="11"/>
        <v>355</v>
      </c>
      <c r="AA32" s="3">
        <f t="shared" si="12"/>
        <v>169</v>
      </c>
      <c r="AB32" s="3">
        <f t="shared" si="13"/>
        <v>237</v>
      </c>
      <c r="AG32" s="1">
        <v>43952</v>
      </c>
      <c r="AH32" s="3">
        <f t="shared" si="115"/>
        <v>241</v>
      </c>
      <c r="AI32" s="3">
        <f>SUM(V209-V208)</f>
        <v>156</v>
      </c>
      <c r="AJ32" s="3">
        <f t="shared" si="124"/>
        <v>110</v>
      </c>
      <c r="AK32" s="3">
        <f t="shared" si="124"/>
        <v>19</v>
      </c>
      <c r="AL32" s="3">
        <f t="shared" si="125"/>
        <v>16</v>
      </c>
      <c r="AQ32" s="1">
        <v>43952</v>
      </c>
      <c r="AR32" s="3">
        <f t="shared" si="112"/>
        <v>247</v>
      </c>
      <c r="AS32" s="3">
        <f t="shared" si="75"/>
        <v>99</v>
      </c>
      <c r="AT32" s="3">
        <f t="shared" si="76"/>
        <v>152</v>
      </c>
      <c r="AU32" s="3">
        <f t="shared" si="77"/>
        <v>54</v>
      </c>
      <c r="AV32" s="3">
        <f t="shared" si="78"/>
        <v>50</v>
      </c>
      <c r="BA32" s="1">
        <v>43952</v>
      </c>
      <c r="BB32" s="3">
        <f t="shared" si="116"/>
        <v>1022</v>
      </c>
      <c r="BC32" s="3">
        <f t="shared" si="117"/>
        <v>147</v>
      </c>
      <c r="BD32" s="3">
        <f t="shared" si="126"/>
        <v>73</v>
      </c>
      <c r="BE32" s="3">
        <f t="shared" si="92"/>
        <v>4</v>
      </c>
      <c r="BF32" s="3">
        <f t="shared" si="105"/>
        <v>69</v>
      </c>
      <c r="BJ32" s="1"/>
      <c r="CS32" s="1"/>
      <c r="DX32" s="1">
        <v>43952</v>
      </c>
      <c r="DY32" s="3">
        <f t="shared" si="93"/>
        <v>45</v>
      </c>
      <c r="DZ32" s="3">
        <f t="shared" si="94"/>
        <v>50</v>
      </c>
      <c r="EA32" s="3">
        <f t="shared" si="95"/>
        <v>29</v>
      </c>
      <c r="EB32" s="3">
        <f t="shared" si="113"/>
        <v>30</v>
      </c>
      <c r="EC32" s="3">
        <f t="shared" si="96"/>
        <v>24</v>
      </c>
      <c r="EF32" s="1">
        <v>43952</v>
      </c>
      <c r="EG32" s="3">
        <f t="shared" si="81"/>
        <v>51</v>
      </c>
      <c r="EH32" s="3">
        <f t="shared" si="82"/>
        <v>21</v>
      </c>
      <c r="EI32" s="3">
        <f t="shared" si="83"/>
        <v>54</v>
      </c>
      <c r="EJ32" s="3">
        <f t="shared" si="84"/>
        <v>24</v>
      </c>
      <c r="EK32" s="3">
        <f t="shared" si="85"/>
        <v>26</v>
      </c>
      <c r="EN32" s="1">
        <v>43952</v>
      </c>
      <c r="EO32" s="3">
        <f t="shared" si="106"/>
        <v>26</v>
      </c>
      <c r="EP32" s="3">
        <f t="shared" si="97"/>
        <v>40</v>
      </c>
      <c r="EQ32" s="3">
        <f t="shared" si="98"/>
        <v>12</v>
      </c>
      <c r="ER32" s="3">
        <f t="shared" si="99"/>
        <v>23</v>
      </c>
      <c r="ES32" s="3">
        <f t="shared" si="114"/>
        <v>13</v>
      </c>
      <c r="EV32" s="1">
        <v>43952</v>
      </c>
      <c r="EW32" s="3">
        <f t="shared" si="119"/>
        <v>20</v>
      </c>
      <c r="EX32" s="3">
        <f t="shared" si="107"/>
        <v>9</v>
      </c>
      <c r="EY32" s="3">
        <f t="shared" si="108"/>
        <v>11</v>
      </c>
      <c r="EZ32" s="3">
        <f t="shared" si="109"/>
        <v>4</v>
      </c>
      <c r="FA32" s="3">
        <f t="shared" si="110"/>
        <v>5</v>
      </c>
      <c r="FD32" s="1">
        <v>43952</v>
      </c>
      <c r="FE32" s="3">
        <f t="shared" si="120"/>
        <v>31</v>
      </c>
      <c r="FF32" s="3">
        <f t="shared" si="121"/>
        <v>11</v>
      </c>
      <c r="FG32" s="3">
        <f t="shared" si="122"/>
        <v>5</v>
      </c>
      <c r="FH32" s="3">
        <f t="shared" si="123"/>
        <v>6</v>
      </c>
      <c r="FI32" s="3">
        <f t="shared" si="118"/>
        <v>0</v>
      </c>
      <c r="FJ32" s="3"/>
      <c r="FL32" s="1">
        <v>43952</v>
      </c>
      <c r="FM32" s="3">
        <f t="shared" si="88"/>
        <v>61</v>
      </c>
      <c r="FN32" s="3">
        <f t="shared" si="89"/>
        <v>7</v>
      </c>
      <c r="FO32" s="3">
        <f t="shared" si="90"/>
        <v>11</v>
      </c>
      <c r="FP32" s="3">
        <f t="shared" si="101"/>
        <v>2</v>
      </c>
      <c r="FQ32" s="3">
        <f t="shared" si="91"/>
        <v>5</v>
      </c>
      <c r="FR32" s="3"/>
    </row>
    <row r="33" spans="3:174" x14ac:dyDescent="0.2">
      <c r="C33" s="1">
        <v>43953</v>
      </c>
      <c r="D33" s="3">
        <f t="shared" si="102"/>
        <v>765</v>
      </c>
      <c r="E33" s="3">
        <f t="shared" si="103"/>
        <v>756</v>
      </c>
      <c r="F33" s="3">
        <f t="shared" si="65"/>
        <v>358</v>
      </c>
      <c r="G33" s="3">
        <f t="shared" si="2"/>
        <v>665</v>
      </c>
      <c r="H33" s="3">
        <f t="shared" si="3"/>
        <v>441</v>
      </c>
      <c r="M33" s="1">
        <v>43953</v>
      </c>
      <c r="N33" s="3">
        <f t="shared" si="4"/>
        <v>144</v>
      </c>
      <c r="O33" s="3">
        <f t="shared" si="5"/>
        <v>253</v>
      </c>
      <c r="P33" s="3">
        <f t="shared" si="104"/>
        <v>254</v>
      </c>
      <c r="Q33" s="3">
        <f t="shared" si="7"/>
        <v>217</v>
      </c>
      <c r="R33" s="3">
        <f t="shared" si="8"/>
        <v>268</v>
      </c>
      <c r="W33" s="1">
        <v>43953</v>
      </c>
      <c r="X33" s="3">
        <f t="shared" si="9"/>
        <v>311</v>
      </c>
      <c r="Y33" s="3">
        <f t="shared" si="10"/>
        <v>441</v>
      </c>
      <c r="Z33" s="3">
        <f t="shared" si="11"/>
        <v>334</v>
      </c>
      <c r="AA33" s="3">
        <f t="shared" si="12"/>
        <v>122</v>
      </c>
      <c r="AB33" s="3">
        <f t="shared" si="13"/>
        <v>342</v>
      </c>
      <c r="AG33" s="1">
        <v>43953</v>
      </c>
      <c r="AH33" s="3">
        <f t="shared" si="115"/>
        <v>136</v>
      </c>
      <c r="AI33" s="3">
        <f>SUM(V210-V209)</f>
        <v>52</v>
      </c>
      <c r="AJ33" s="3">
        <f t="shared" si="124"/>
        <v>43</v>
      </c>
      <c r="AK33" s="3">
        <f t="shared" si="124"/>
        <v>20</v>
      </c>
      <c r="AL33" s="3">
        <f t="shared" si="125"/>
        <v>10</v>
      </c>
      <c r="AQ33" s="1">
        <v>43953</v>
      </c>
      <c r="AR33" s="3">
        <f t="shared" si="112"/>
        <v>404</v>
      </c>
      <c r="AS33" s="3">
        <f t="shared" si="75"/>
        <v>81</v>
      </c>
      <c r="AT33" s="3">
        <f t="shared" si="76"/>
        <v>151</v>
      </c>
      <c r="AU33" s="3">
        <f t="shared" si="77"/>
        <v>46</v>
      </c>
      <c r="AV33" s="3">
        <f t="shared" si="78"/>
        <v>62</v>
      </c>
      <c r="BA33" s="1">
        <v>43953</v>
      </c>
      <c r="BB33" s="3">
        <f t="shared" si="116"/>
        <v>649</v>
      </c>
      <c r="BC33" s="3">
        <f t="shared" si="117"/>
        <v>131</v>
      </c>
      <c r="BD33" s="3">
        <f t="shared" si="126"/>
        <v>104</v>
      </c>
      <c r="BE33" s="3">
        <f t="shared" si="92"/>
        <v>27</v>
      </c>
      <c r="BF33" s="3">
        <f t="shared" si="105"/>
        <v>114</v>
      </c>
      <c r="BJ33" s="1"/>
      <c r="CS33" s="1"/>
      <c r="DX33" s="1">
        <v>43953</v>
      </c>
      <c r="DY33" s="3">
        <f t="shared" si="93"/>
        <v>49</v>
      </c>
      <c r="DZ33" s="3">
        <f t="shared" si="94"/>
        <v>56</v>
      </c>
      <c r="EA33" s="3">
        <f t="shared" si="95"/>
        <v>27</v>
      </c>
      <c r="EB33" s="3">
        <f t="shared" si="113"/>
        <v>45</v>
      </c>
      <c r="EC33" s="3">
        <f t="shared" si="96"/>
        <v>25</v>
      </c>
      <c r="EF33" s="1">
        <v>43953</v>
      </c>
      <c r="EG33" s="3">
        <f t="shared" si="81"/>
        <v>15</v>
      </c>
      <c r="EH33" s="3">
        <f t="shared" si="82"/>
        <v>15</v>
      </c>
      <c r="EI33" s="3">
        <f t="shared" si="83"/>
        <v>25</v>
      </c>
      <c r="EJ33" s="3">
        <f t="shared" si="84"/>
        <v>17</v>
      </c>
      <c r="EK33" s="3">
        <f t="shared" si="85"/>
        <v>25</v>
      </c>
      <c r="EN33" s="1">
        <v>43953</v>
      </c>
      <c r="EO33" s="3">
        <f t="shared" si="106"/>
        <v>19</v>
      </c>
      <c r="EP33" s="3">
        <f t="shared" si="97"/>
        <v>38</v>
      </c>
      <c r="EQ33" s="3">
        <f t="shared" si="98"/>
        <v>24</v>
      </c>
      <c r="ER33" s="3">
        <f t="shared" si="99"/>
        <v>13</v>
      </c>
      <c r="ES33" s="3">
        <f t="shared" si="114"/>
        <v>14</v>
      </c>
      <c r="EV33" s="1">
        <v>43953</v>
      </c>
      <c r="EW33" s="3">
        <f t="shared" si="119"/>
        <v>82</v>
      </c>
      <c r="EX33" s="3">
        <f t="shared" si="107"/>
        <v>40</v>
      </c>
      <c r="EY33" s="3">
        <f t="shared" si="108"/>
        <v>11</v>
      </c>
      <c r="EZ33" s="3">
        <f t="shared" si="109"/>
        <v>4</v>
      </c>
      <c r="FA33" s="3">
        <f t="shared" si="110"/>
        <v>4</v>
      </c>
      <c r="FD33" s="1">
        <v>43953</v>
      </c>
      <c r="FE33" s="3">
        <f t="shared" si="120"/>
        <v>67</v>
      </c>
      <c r="FF33" s="3">
        <f t="shared" si="121"/>
        <v>7</v>
      </c>
      <c r="FG33" s="3">
        <f t="shared" si="122"/>
        <v>15</v>
      </c>
      <c r="FH33" s="3">
        <f t="shared" si="123"/>
        <v>3</v>
      </c>
      <c r="FI33" s="3">
        <f t="shared" si="118"/>
        <v>1</v>
      </c>
      <c r="FJ33" s="3"/>
      <c r="FL33" s="1">
        <v>43953</v>
      </c>
      <c r="FM33" s="3">
        <f t="shared" si="88"/>
        <v>37</v>
      </c>
      <c r="FN33" s="3">
        <f t="shared" si="89"/>
        <v>0</v>
      </c>
      <c r="FO33" s="3">
        <f t="shared" si="90"/>
        <v>0</v>
      </c>
      <c r="FP33" s="3">
        <f t="shared" si="101"/>
        <v>2</v>
      </c>
      <c r="FQ33" s="3">
        <f t="shared" si="91"/>
        <v>1</v>
      </c>
      <c r="FR33" s="3"/>
    </row>
    <row r="34" spans="3:174" x14ac:dyDescent="0.2">
      <c r="C34" s="1">
        <v>43954</v>
      </c>
      <c r="D34" s="3">
        <f t="shared" si="102"/>
        <v>601</v>
      </c>
      <c r="E34" s="3">
        <f t="shared" si="103"/>
        <v>564</v>
      </c>
      <c r="F34" s="3">
        <f t="shared" si="65"/>
        <v>261</v>
      </c>
      <c r="G34" s="3">
        <f t="shared" si="2"/>
        <v>466</v>
      </c>
      <c r="H34" s="3">
        <f t="shared" si="3"/>
        <v>377</v>
      </c>
      <c r="M34" s="1">
        <v>43954</v>
      </c>
      <c r="N34" s="3">
        <f t="shared" si="4"/>
        <v>211</v>
      </c>
      <c r="O34" s="3">
        <f t="shared" si="5"/>
        <v>368</v>
      </c>
      <c r="P34" s="3">
        <f t="shared" si="104"/>
        <v>273</v>
      </c>
      <c r="Q34" s="3">
        <f t="shared" si="7"/>
        <v>229</v>
      </c>
      <c r="R34" s="3">
        <f t="shared" si="8"/>
        <v>282</v>
      </c>
      <c r="W34" s="1">
        <v>43954</v>
      </c>
      <c r="X34" s="3">
        <f t="shared" si="9"/>
        <v>171</v>
      </c>
      <c r="Y34" s="3">
        <f t="shared" si="10"/>
        <v>322</v>
      </c>
      <c r="Z34" s="3">
        <f t="shared" si="11"/>
        <v>180</v>
      </c>
      <c r="AA34" s="3">
        <f t="shared" si="12"/>
        <v>93</v>
      </c>
      <c r="AB34" s="3">
        <f t="shared" si="13"/>
        <v>159</v>
      </c>
      <c r="AG34" s="1">
        <v>43954</v>
      </c>
      <c r="AH34" s="3">
        <f t="shared" si="115"/>
        <v>192</v>
      </c>
      <c r="AI34" s="3">
        <f>SUM(V211-V210)</f>
        <v>43</v>
      </c>
      <c r="AJ34" s="3">
        <f t="shared" si="124"/>
        <v>90</v>
      </c>
      <c r="AK34" s="3">
        <f t="shared" si="124"/>
        <v>14</v>
      </c>
      <c r="AL34" s="3">
        <f t="shared" si="125"/>
        <v>12</v>
      </c>
      <c r="AQ34" s="1">
        <v>43954</v>
      </c>
      <c r="AR34" s="3">
        <f t="shared" si="112"/>
        <v>231</v>
      </c>
      <c r="AS34" s="3">
        <f t="shared" si="75"/>
        <v>65</v>
      </c>
      <c r="AT34" s="3">
        <f t="shared" si="76"/>
        <v>114</v>
      </c>
      <c r="AU34" s="3">
        <f t="shared" si="77"/>
        <v>28</v>
      </c>
      <c r="AV34" s="3">
        <f t="shared" si="78"/>
        <v>76</v>
      </c>
      <c r="BA34" s="1">
        <v>43954</v>
      </c>
      <c r="BB34" s="3">
        <f t="shared" si="116"/>
        <v>753</v>
      </c>
      <c r="BC34" s="3">
        <f t="shared" si="117"/>
        <v>85</v>
      </c>
      <c r="BD34" s="3">
        <f t="shared" si="126"/>
        <v>37</v>
      </c>
      <c r="BE34" s="3">
        <f t="shared" si="92"/>
        <v>32</v>
      </c>
      <c r="BF34" s="3">
        <f t="shared" si="105"/>
        <v>85</v>
      </c>
      <c r="BJ34" s="1"/>
      <c r="CS34" s="1"/>
      <c r="DX34" s="1">
        <v>43954</v>
      </c>
      <c r="DY34" s="3">
        <f t="shared" si="93"/>
        <v>47</v>
      </c>
      <c r="DZ34" s="3">
        <f t="shared" si="94"/>
        <v>44</v>
      </c>
      <c r="EA34" s="3">
        <f t="shared" si="95"/>
        <v>27</v>
      </c>
      <c r="EB34" s="3">
        <f t="shared" si="113"/>
        <v>29</v>
      </c>
      <c r="EC34" s="3">
        <f t="shared" si="96"/>
        <v>32</v>
      </c>
      <c r="EF34" s="1">
        <v>43954</v>
      </c>
      <c r="EG34" s="3">
        <f t="shared" si="81"/>
        <v>8</v>
      </c>
      <c r="EH34" s="3">
        <f t="shared" si="82"/>
        <v>11</v>
      </c>
      <c r="EI34" s="3">
        <f t="shared" si="83"/>
        <v>17</v>
      </c>
      <c r="EJ34" s="3">
        <f t="shared" si="84"/>
        <v>7</v>
      </c>
      <c r="EK34" s="3">
        <f t="shared" si="85"/>
        <v>8</v>
      </c>
      <c r="EN34" s="1">
        <v>43954</v>
      </c>
      <c r="EO34" s="3">
        <f t="shared" si="106"/>
        <v>19</v>
      </c>
      <c r="EP34" s="3">
        <f t="shared" si="97"/>
        <v>49</v>
      </c>
      <c r="EQ34" s="3">
        <f t="shared" si="98"/>
        <v>15</v>
      </c>
      <c r="ER34" s="3">
        <f t="shared" si="99"/>
        <v>15</v>
      </c>
      <c r="ES34" s="3">
        <f t="shared" si="114"/>
        <v>20</v>
      </c>
      <c r="EV34" s="1">
        <v>43954</v>
      </c>
      <c r="EW34" s="3">
        <f t="shared" si="119"/>
        <v>9</v>
      </c>
      <c r="EX34" s="3">
        <f t="shared" si="107"/>
        <v>12</v>
      </c>
      <c r="EY34" s="3">
        <f t="shared" si="108"/>
        <v>3</v>
      </c>
      <c r="EZ34" s="3">
        <f t="shared" si="109"/>
        <v>0</v>
      </c>
      <c r="FA34" s="3">
        <f t="shared" si="110"/>
        <v>1</v>
      </c>
      <c r="FD34" s="1">
        <v>43954</v>
      </c>
      <c r="FE34" s="3">
        <f t="shared" si="120"/>
        <v>22</v>
      </c>
      <c r="FF34" s="3">
        <f t="shared" si="121"/>
        <v>12</v>
      </c>
      <c r="FG34" s="3">
        <f t="shared" si="122"/>
        <v>0</v>
      </c>
      <c r="FH34" s="3">
        <f t="shared" si="123"/>
        <v>0</v>
      </c>
      <c r="FI34" s="3">
        <f t="shared" si="118"/>
        <v>0</v>
      </c>
      <c r="FJ34" s="3"/>
      <c r="FL34" s="1">
        <v>43954</v>
      </c>
      <c r="FM34" s="3">
        <f t="shared" si="88"/>
        <v>20</v>
      </c>
      <c r="FN34" s="3">
        <f t="shared" si="89"/>
        <v>0</v>
      </c>
      <c r="FO34" s="3">
        <f t="shared" si="90"/>
        <v>9</v>
      </c>
      <c r="FP34" s="3">
        <f t="shared" si="101"/>
        <v>1</v>
      </c>
      <c r="FQ34" s="3">
        <f t="shared" si="91"/>
        <v>3</v>
      </c>
      <c r="FR34" s="3"/>
    </row>
    <row r="35" spans="3:174" x14ac:dyDescent="0.2">
      <c r="C35" s="1">
        <v>43955</v>
      </c>
      <c r="D35" s="3">
        <f t="shared" si="102"/>
        <v>450</v>
      </c>
      <c r="E35" s="3">
        <f t="shared" si="103"/>
        <v>344</v>
      </c>
      <c r="F35" s="3">
        <f t="shared" si="65"/>
        <v>185</v>
      </c>
      <c r="G35" s="3">
        <f t="shared" si="2"/>
        <v>307</v>
      </c>
      <c r="H35" s="3">
        <f t="shared" ref="H35:H56" si="127">SUM(F210-F209)</f>
        <v>222</v>
      </c>
      <c r="M35" s="1">
        <v>43955</v>
      </c>
      <c r="N35" s="3">
        <f t="shared" si="4"/>
        <v>97</v>
      </c>
      <c r="O35" s="3">
        <f t="shared" si="5"/>
        <v>112</v>
      </c>
      <c r="P35" s="3">
        <f t="shared" si="104"/>
        <v>100</v>
      </c>
      <c r="Q35" s="3">
        <f t="shared" si="7"/>
        <v>132</v>
      </c>
      <c r="R35" s="3">
        <f t="shared" ref="R35:R56" si="128">SUM(M205-M204)</f>
        <v>132</v>
      </c>
      <c r="W35" s="1">
        <v>43955</v>
      </c>
      <c r="X35" s="3">
        <f t="shared" ref="X35:X56" si="129">SUM(N203-N202)</f>
        <v>164</v>
      </c>
      <c r="Y35" s="3">
        <f t="shared" si="10"/>
        <v>387</v>
      </c>
      <c r="Z35" s="3">
        <f t="shared" si="11"/>
        <v>231</v>
      </c>
      <c r="AA35" s="3">
        <f t="shared" si="12"/>
        <v>102</v>
      </c>
      <c r="AB35" s="3">
        <f t="shared" si="13"/>
        <v>183</v>
      </c>
      <c r="AG35" s="1">
        <v>43955</v>
      </c>
      <c r="AH35" s="3">
        <f t="shared" si="115"/>
        <v>16</v>
      </c>
      <c r="AI35" s="3"/>
      <c r="AJ35" s="3"/>
      <c r="AK35" s="3">
        <f t="shared" ref="AK35:AK56" si="130">SUM(X212-X211)</f>
        <v>13</v>
      </c>
      <c r="AL35" s="3">
        <f t="shared" si="125"/>
        <v>5</v>
      </c>
      <c r="AQ35" s="1">
        <v>43955</v>
      </c>
      <c r="AR35" s="3"/>
      <c r="AS35" s="3">
        <f t="shared" si="75"/>
        <v>93</v>
      </c>
      <c r="AT35" s="3">
        <f t="shared" si="76"/>
        <v>143</v>
      </c>
      <c r="AU35" s="3">
        <f t="shared" si="77"/>
        <v>39</v>
      </c>
      <c r="AV35" s="3">
        <f t="shared" si="78"/>
        <v>62</v>
      </c>
      <c r="BA35" s="1">
        <v>43955</v>
      </c>
      <c r="BB35" s="3">
        <f t="shared" si="116"/>
        <v>535</v>
      </c>
      <c r="BC35" s="3">
        <f t="shared" si="117"/>
        <v>93</v>
      </c>
      <c r="BD35" s="3">
        <f t="shared" si="126"/>
        <v>187</v>
      </c>
      <c r="BE35" s="3">
        <f t="shared" si="92"/>
        <v>3</v>
      </c>
      <c r="BF35" s="3">
        <f t="shared" si="105"/>
        <v>72</v>
      </c>
      <c r="BJ35" s="1"/>
      <c r="CS35" s="1"/>
      <c r="DX35" s="1">
        <v>43955</v>
      </c>
      <c r="DY35" s="3">
        <f t="shared" si="93"/>
        <v>34</v>
      </c>
      <c r="DZ35" s="3">
        <f t="shared" si="94"/>
        <v>31</v>
      </c>
      <c r="EA35" s="3">
        <f t="shared" si="95"/>
        <v>27</v>
      </c>
      <c r="EB35" s="3">
        <f t="shared" si="113"/>
        <v>41</v>
      </c>
      <c r="EC35" s="3">
        <f t="shared" si="96"/>
        <v>16</v>
      </c>
      <c r="EF35" s="1">
        <v>43955</v>
      </c>
      <c r="EG35" s="3">
        <f t="shared" ref="EG35:EG55" si="131">SUM(L331-L330)</f>
        <v>5</v>
      </c>
      <c r="EH35" s="3">
        <f t="shared" ref="EH35:EH55" si="132">SUM(M331-M330)</f>
        <v>0</v>
      </c>
      <c r="EI35" s="3">
        <f t="shared" ref="EI35:EI55" si="133">SUM(N331-N330)</f>
        <v>10</v>
      </c>
      <c r="EJ35" s="3"/>
      <c r="EK35" s="3">
        <f t="shared" ref="EK35:EK79" si="134">SUM(P331-P330)</f>
        <v>1</v>
      </c>
      <c r="EN35" s="1">
        <v>43955</v>
      </c>
      <c r="EO35" s="3">
        <f t="shared" si="106"/>
        <v>8</v>
      </c>
      <c r="EP35" s="3">
        <f t="shared" si="97"/>
        <v>25</v>
      </c>
      <c r="EQ35" s="3">
        <f t="shared" si="98"/>
        <v>13</v>
      </c>
      <c r="ER35" s="3">
        <f t="shared" si="99"/>
        <v>5</v>
      </c>
      <c r="ES35" s="3">
        <f t="shared" si="114"/>
        <v>8</v>
      </c>
      <c r="EV35" s="1">
        <v>43955</v>
      </c>
      <c r="EW35" s="3">
        <f t="shared" si="119"/>
        <v>31</v>
      </c>
      <c r="EX35" s="3">
        <f t="shared" si="107"/>
        <v>5</v>
      </c>
      <c r="EY35" s="3">
        <f t="shared" si="108"/>
        <v>15</v>
      </c>
      <c r="EZ35" s="3">
        <f t="shared" si="109"/>
        <v>3</v>
      </c>
      <c r="FA35" s="3">
        <f t="shared" si="110"/>
        <v>5</v>
      </c>
      <c r="FD35" s="1">
        <v>43955</v>
      </c>
      <c r="FE35" s="3">
        <f t="shared" si="120"/>
        <v>-1</v>
      </c>
      <c r="FF35" s="3">
        <f t="shared" si="121"/>
        <v>1</v>
      </c>
      <c r="FG35" s="3">
        <f t="shared" si="122"/>
        <v>3</v>
      </c>
      <c r="FH35" s="3">
        <f t="shared" si="123"/>
        <v>0</v>
      </c>
      <c r="FI35" s="3">
        <f t="shared" si="118"/>
        <v>0</v>
      </c>
      <c r="FJ35" s="3"/>
      <c r="FL35" s="1">
        <v>43955</v>
      </c>
      <c r="FM35" s="3">
        <f t="shared" si="88"/>
        <v>27</v>
      </c>
      <c r="FN35" s="3">
        <f t="shared" si="89"/>
        <v>12</v>
      </c>
      <c r="FO35" s="3">
        <f t="shared" si="90"/>
        <v>8</v>
      </c>
      <c r="FP35" s="3">
        <f t="shared" si="101"/>
        <v>3</v>
      </c>
      <c r="FQ35" s="3">
        <f t="shared" si="91"/>
        <v>2</v>
      </c>
      <c r="FR35" s="3"/>
    </row>
    <row r="36" spans="3:174" x14ac:dyDescent="0.2">
      <c r="C36" s="1">
        <v>43956</v>
      </c>
      <c r="D36" s="3">
        <f t="shared" si="102"/>
        <v>358</v>
      </c>
      <c r="E36" s="3">
        <f t="shared" si="103"/>
        <v>396</v>
      </c>
      <c r="F36" s="3">
        <f t="shared" si="65"/>
        <v>187</v>
      </c>
      <c r="G36" s="3">
        <f t="shared" si="2"/>
        <v>253</v>
      </c>
      <c r="H36" s="3">
        <f t="shared" si="127"/>
        <v>198</v>
      </c>
      <c r="M36" s="1">
        <v>43956</v>
      </c>
      <c r="N36" s="3">
        <f t="shared" si="4"/>
        <v>178</v>
      </c>
      <c r="O36" s="3">
        <f t="shared" si="5"/>
        <v>218</v>
      </c>
      <c r="P36" s="3">
        <f t="shared" si="104"/>
        <v>219</v>
      </c>
      <c r="Q36" s="3">
        <f t="shared" si="7"/>
        <v>146</v>
      </c>
      <c r="R36" s="3">
        <f t="shared" si="128"/>
        <v>301</v>
      </c>
      <c r="W36" s="1">
        <v>43956</v>
      </c>
      <c r="X36" s="3">
        <f t="shared" si="129"/>
        <v>232</v>
      </c>
      <c r="Y36" s="3">
        <f t="shared" si="10"/>
        <v>223</v>
      </c>
      <c r="Z36" s="3">
        <f t="shared" si="11"/>
        <v>206</v>
      </c>
      <c r="AA36" s="3">
        <f t="shared" si="12"/>
        <v>84</v>
      </c>
      <c r="AB36" s="3">
        <f t="shared" si="13"/>
        <v>126</v>
      </c>
      <c r="AG36" s="1">
        <v>43956</v>
      </c>
      <c r="AH36" s="3">
        <f t="shared" si="115"/>
        <v>77</v>
      </c>
      <c r="AI36" s="3"/>
      <c r="AJ36" s="3"/>
      <c r="AK36" s="3">
        <f t="shared" si="130"/>
        <v>21</v>
      </c>
      <c r="AL36" s="3">
        <f t="shared" si="125"/>
        <v>5</v>
      </c>
      <c r="AQ36" s="1">
        <v>43956</v>
      </c>
      <c r="AR36" s="3"/>
      <c r="AS36" s="3">
        <f t="shared" si="75"/>
        <v>42</v>
      </c>
      <c r="AT36" s="3">
        <f t="shared" si="76"/>
        <v>70</v>
      </c>
      <c r="AU36" s="3">
        <f t="shared" si="77"/>
        <v>36</v>
      </c>
      <c r="AV36" s="3">
        <f t="shared" si="78"/>
        <v>56</v>
      </c>
      <c r="BA36" s="1">
        <v>43956</v>
      </c>
      <c r="BB36" s="3">
        <f t="shared" si="116"/>
        <v>1572</v>
      </c>
      <c r="BC36" s="3">
        <f t="shared" si="117"/>
        <v>61</v>
      </c>
      <c r="BD36" s="3">
        <f t="shared" si="126"/>
        <v>133</v>
      </c>
      <c r="BE36" s="3">
        <f t="shared" si="92"/>
        <v>17</v>
      </c>
      <c r="BF36" s="3">
        <f t="shared" si="105"/>
        <v>0</v>
      </c>
      <c r="BJ36" s="1"/>
      <c r="CS36" s="1"/>
      <c r="DX36" s="1">
        <v>43956</v>
      </c>
      <c r="DY36" s="3">
        <f t="shared" si="93"/>
        <v>18</v>
      </c>
      <c r="DZ36" s="3">
        <f t="shared" si="94"/>
        <v>38</v>
      </c>
      <c r="EA36" s="3">
        <f t="shared" si="95"/>
        <v>29</v>
      </c>
      <c r="EB36" s="3">
        <f t="shared" si="113"/>
        <v>23</v>
      </c>
      <c r="EC36" s="3">
        <f t="shared" si="96"/>
        <v>22</v>
      </c>
      <c r="EF36" s="1">
        <v>43956</v>
      </c>
      <c r="EG36" s="3">
        <f t="shared" si="131"/>
        <v>46</v>
      </c>
      <c r="EH36" s="3">
        <f t="shared" si="132"/>
        <v>25</v>
      </c>
      <c r="EI36" s="3">
        <f t="shared" si="133"/>
        <v>27</v>
      </c>
      <c r="EJ36" s="3">
        <f t="shared" ref="EJ36:EJ55" si="135">SUM(O332-O331)</f>
        <v>31</v>
      </c>
      <c r="EK36" s="3">
        <f t="shared" si="134"/>
        <v>30</v>
      </c>
      <c r="EN36" s="1">
        <v>43956</v>
      </c>
      <c r="EO36" s="3">
        <f t="shared" si="106"/>
        <v>13</v>
      </c>
      <c r="EP36" s="3">
        <f t="shared" si="97"/>
        <v>31</v>
      </c>
      <c r="EQ36" s="3">
        <f t="shared" si="98"/>
        <v>15</v>
      </c>
      <c r="ER36" s="3">
        <f t="shared" si="99"/>
        <v>20</v>
      </c>
      <c r="ES36" s="3">
        <f t="shared" si="114"/>
        <v>11</v>
      </c>
      <c r="EV36" s="1">
        <v>43956</v>
      </c>
      <c r="EW36" s="3">
        <f t="shared" si="119"/>
        <v>21</v>
      </c>
      <c r="EX36" s="3">
        <f t="shared" si="107"/>
        <v>10</v>
      </c>
      <c r="EY36" s="3">
        <f t="shared" si="108"/>
        <v>4</v>
      </c>
      <c r="EZ36" s="3">
        <f t="shared" si="109"/>
        <v>1</v>
      </c>
      <c r="FA36" s="3">
        <f t="shared" si="110"/>
        <v>0</v>
      </c>
      <c r="FD36" s="1">
        <v>43956</v>
      </c>
      <c r="FE36" s="3">
        <f t="shared" si="120"/>
        <v>17</v>
      </c>
      <c r="FF36" s="3">
        <f t="shared" si="121"/>
        <v>61</v>
      </c>
      <c r="FG36" s="3">
        <f t="shared" si="122"/>
        <v>62</v>
      </c>
      <c r="FH36" s="3">
        <f t="shared" si="123"/>
        <v>11</v>
      </c>
      <c r="FI36" s="3">
        <f t="shared" si="118"/>
        <v>29</v>
      </c>
      <c r="FJ36" s="3"/>
      <c r="FL36" s="1">
        <v>43956</v>
      </c>
      <c r="FM36" s="3">
        <f t="shared" si="88"/>
        <v>57</v>
      </c>
      <c r="FN36" s="3">
        <f t="shared" si="89"/>
        <v>11</v>
      </c>
      <c r="FO36" s="3">
        <f t="shared" si="90"/>
        <v>6</v>
      </c>
      <c r="FP36" s="3">
        <f t="shared" si="101"/>
        <v>3</v>
      </c>
      <c r="FQ36" s="3">
        <f t="shared" si="91"/>
        <v>4</v>
      </c>
      <c r="FR36" s="3"/>
    </row>
    <row r="37" spans="3:174" x14ac:dyDescent="0.2">
      <c r="C37" s="1">
        <v>43957</v>
      </c>
      <c r="D37" s="3"/>
      <c r="E37" s="3"/>
      <c r="F37" s="3">
        <f t="shared" si="65"/>
        <v>198</v>
      </c>
      <c r="G37" s="3">
        <f t="shared" si="2"/>
        <v>402</v>
      </c>
      <c r="H37" s="3">
        <f t="shared" si="127"/>
        <v>268</v>
      </c>
      <c r="M37" s="1">
        <v>43957</v>
      </c>
      <c r="N37" s="3">
        <f t="shared" si="4"/>
        <v>60</v>
      </c>
      <c r="O37" s="3">
        <f t="shared" si="5"/>
        <v>98</v>
      </c>
      <c r="P37" s="3">
        <f t="shared" si="104"/>
        <v>111</v>
      </c>
      <c r="Q37" s="3">
        <f t="shared" si="7"/>
        <v>101</v>
      </c>
      <c r="R37" s="3">
        <f t="shared" si="128"/>
        <v>174</v>
      </c>
      <c r="W37" s="1">
        <v>43957</v>
      </c>
      <c r="X37" s="3">
        <f t="shared" si="129"/>
        <v>303</v>
      </c>
      <c r="Y37" s="3">
        <f t="shared" si="10"/>
        <v>347</v>
      </c>
      <c r="Z37" s="3">
        <f t="shared" si="11"/>
        <v>365</v>
      </c>
      <c r="AA37" s="3">
        <f t="shared" si="12"/>
        <v>144</v>
      </c>
      <c r="AB37" s="3">
        <f t="shared" si="13"/>
        <v>395</v>
      </c>
      <c r="AG37" s="1">
        <v>43957</v>
      </c>
      <c r="AH37" s="3">
        <f t="shared" si="115"/>
        <v>180</v>
      </c>
      <c r="AI37" s="3">
        <f t="shared" ref="AI37:AI56" si="136">SUM(V214-V213)</f>
        <v>51</v>
      </c>
      <c r="AJ37" s="3">
        <f t="shared" ref="AJ37:AJ56" si="137">SUM(W214-W213)</f>
        <v>43</v>
      </c>
      <c r="AK37" s="3">
        <f t="shared" si="130"/>
        <v>42</v>
      </c>
      <c r="AL37" s="3">
        <f t="shared" si="125"/>
        <v>6</v>
      </c>
      <c r="AQ37" s="1">
        <v>43957</v>
      </c>
      <c r="AR37" s="3"/>
      <c r="AS37" s="3">
        <f t="shared" si="75"/>
        <v>140</v>
      </c>
      <c r="AT37" s="3">
        <f t="shared" si="76"/>
        <v>104</v>
      </c>
      <c r="AU37" s="3">
        <f t="shared" si="77"/>
        <v>64</v>
      </c>
      <c r="AV37" s="3">
        <f t="shared" si="78"/>
        <v>44</v>
      </c>
      <c r="BA37" s="1">
        <v>43957</v>
      </c>
      <c r="BB37" s="3">
        <f t="shared" si="116"/>
        <v>872</v>
      </c>
      <c r="BC37" s="3">
        <f t="shared" si="117"/>
        <v>238</v>
      </c>
      <c r="BD37" s="3">
        <f t="shared" si="126"/>
        <v>181</v>
      </c>
      <c r="BE37" s="3">
        <f t="shared" si="92"/>
        <v>15</v>
      </c>
      <c r="BF37" s="3">
        <f t="shared" si="105"/>
        <v>225</v>
      </c>
      <c r="BJ37" s="1"/>
      <c r="CS37" s="1"/>
      <c r="DX37" s="1">
        <v>43957</v>
      </c>
      <c r="DY37" s="3">
        <f t="shared" si="93"/>
        <v>114</v>
      </c>
      <c r="DZ37" s="3">
        <f t="shared" si="94"/>
        <v>4</v>
      </c>
      <c r="EA37" s="3">
        <f t="shared" si="95"/>
        <v>75</v>
      </c>
      <c r="EB37" s="3">
        <f t="shared" si="113"/>
        <v>37</v>
      </c>
      <c r="EC37" s="3">
        <f t="shared" si="96"/>
        <v>0</v>
      </c>
      <c r="EF37" s="1">
        <v>43957</v>
      </c>
      <c r="EG37" s="3">
        <f t="shared" si="131"/>
        <v>28</v>
      </c>
      <c r="EH37" s="3">
        <f t="shared" si="132"/>
        <v>33</v>
      </c>
      <c r="EI37" s="3">
        <f t="shared" si="133"/>
        <v>30</v>
      </c>
      <c r="EJ37" s="3">
        <f t="shared" si="135"/>
        <v>32</v>
      </c>
      <c r="EK37" s="3">
        <f t="shared" si="134"/>
        <v>27</v>
      </c>
      <c r="EN37" s="1">
        <v>43957</v>
      </c>
      <c r="EO37" s="3">
        <f t="shared" si="106"/>
        <v>33</v>
      </c>
      <c r="EP37" s="3">
        <f t="shared" si="97"/>
        <v>42</v>
      </c>
      <c r="EQ37" s="3">
        <f t="shared" si="98"/>
        <v>34</v>
      </c>
      <c r="ER37" s="3">
        <f t="shared" si="99"/>
        <v>21</v>
      </c>
      <c r="ES37" s="3">
        <f t="shared" si="114"/>
        <v>34</v>
      </c>
      <c r="EV37" s="1">
        <v>43957</v>
      </c>
      <c r="EW37" s="3">
        <f t="shared" si="119"/>
        <v>28</v>
      </c>
      <c r="EX37" s="3">
        <f t="shared" si="107"/>
        <v>2</v>
      </c>
      <c r="EY37" s="3">
        <f t="shared" si="108"/>
        <v>15</v>
      </c>
      <c r="EZ37" s="3">
        <f t="shared" si="109"/>
        <v>8</v>
      </c>
      <c r="FA37" s="3">
        <f t="shared" si="110"/>
        <v>1</v>
      </c>
      <c r="FD37" s="1">
        <v>43957</v>
      </c>
      <c r="FE37" s="3">
        <f t="shared" si="120"/>
        <v>60</v>
      </c>
      <c r="FF37" s="3">
        <f t="shared" si="121"/>
        <v>28</v>
      </c>
      <c r="FG37" s="3">
        <f t="shared" si="122"/>
        <v>6</v>
      </c>
      <c r="FH37" s="3">
        <f t="shared" si="123"/>
        <v>8</v>
      </c>
      <c r="FI37" s="3">
        <f t="shared" si="118"/>
        <v>1</v>
      </c>
      <c r="FJ37" s="3"/>
      <c r="FL37" s="1">
        <v>43957</v>
      </c>
      <c r="FM37" s="3">
        <f t="shared" si="88"/>
        <v>54</v>
      </c>
      <c r="FN37" s="3">
        <f t="shared" si="89"/>
        <v>13</v>
      </c>
      <c r="FO37" s="3">
        <f t="shared" si="90"/>
        <v>4</v>
      </c>
      <c r="FP37" s="3">
        <f t="shared" si="101"/>
        <v>4</v>
      </c>
      <c r="FQ37" s="3">
        <f t="shared" si="91"/>
        <v>4</v>
      </c>
      <c r="FR37" s="3"/>
    </row>
    <row r="38" spans="3:174" x14ac:dyDescent="0.2">
      <c r="C38" s="1">
        <v>43958</v>
      </c>
      <c r="D38" s="3"/>
      <c r="E38" s="3"/>
      <c r="F38" s="3">
        <f t="shared" si="65"/>
        <v>243</v>
      </c>
      <c r="G38" s="3">
        <f t="shared" si="2"/>
        <v>303</v>
      </c>
      <c r="H38" s="3">
        <f t="shared" si="127"/>
        <v>349</v>
      </c>
      <c r="M38" s="1">
        <v>43958</v>
      </c>
      <c r="N38" s="3">
        <f t="shared" si="4"/>
        <v>89</v>
      </c>
      <c r="O38" s="3">
        <f t="shared" si="5"/>
        <v>157</v>
      </c>
      <c r="P38" s="3">
        <f t="shared" si="104"/>
        <v>144</v>
      </c>
      <c r="Q38" s="3">
        <f t="shared" si="7"/>
        <v>177</v>
      </c>
      <c r="R38" s="3">
        <f t="shared" si="128"/>
        <v>162</v>
      </c>
      <c r="W38" s="1">
        <v>43958</v>
      </c>
      <c r="X38" s="3">
        <f t="shared" si="129"/>
        <v>256</v>
      </c>
      <c r="Y38" s="3">
        <f t="shared" si="10"/>
        <v>349</v>
      </c>
      <c r="Z38" s="3">
        <f t="shared" si="11"/>
        <v>266</v>
      </c>
      <c r="AA38" s="3">
        <f t="shared" si="12"/>
        <v>119</v>
      </c>
      <c r="AB38" s="3">
        <f t="shared" si="13"/>
        <v>205</v>
      </c>
      <c r="AG38" s="1">
        <v>43958</v>
      </c>
      <c r="AH38" s="3">
        <f t="shared" si="115"/>
        <v>96</v>
      </c>
      <c r="AI38" s="3">
        <f t="shared" si="136"/>
        <v>51</v>
      </c>
      <c r="AJ38" s="3">
        <f t="shared" si="137"/>
        <v>44</v>
      </c>
      <c r="AK38" s="3">
        <f t="shared" si="130"/>
        <v>21</v>
      </c>
      <c r="AL38" s="3">
        <f t="shared" si="125"/>
        <v>11</v>
      </c>
      <c r="AQ38" s="1">
        <v>43958</v>
      </c>
      <c r="AR38" s="3"/>
      <c r="AS38" s="3">
        <f t="shared" si="75"/>
        <v>88</v>
      </c>
      <c r="AT38" s="3">
        <f t="shared" si="76"/>
        <v>67</v>
      </c>
      <c r="AU38" s="3">
        <f t="shared" si="77"/>
        <v>39</v>
      </c>
      <c r="AV38" s="3">
        <f t="shared" si="78"/>
        <v>47</v>
      </c>
      <c r="BA38" s="1">
        <v>43958</v>
      </c>
      <c r="BB38" s="3">
        <f t="shared" si="116"/>
        <v>857</v>
      </c>
      <c r="BC38" s="3">
        <f t="shared" si="117"/>
        <v>110</v>
      </c>
      <c r="BD38" s="3">
        <f t="shared" si="126"/>
        <v>73</v>
      </c>
      <c r="BE38" s="3">
        <f t="shared" si="92"/>
        <v>11</v>
      </c>
      <c r="BF38" s="3">
        <f t="shared" si="105"/>
        <v>127</v>
      </c>
      <c r="BJ38" s="1"/>
      <c r="CS38" s="1"/>
      <c r="DX38" s="1">
        <v>43958</v>
      </c>
      <c r="DY38" s="3">
        <f t="shared" si="93"/>
        <v>32</v>
      </c>
      <c r="DZ38" s="3">
        <f t="shared" si="94"/>
        <v>40</v>
      </c>
      <c r="EA38" s="3">
        <f t="shared" si="95"/>
        <v>15</v>
      </c>
      <c r="EB38" s="3">
        <f t="shared" si="113"/>
        <v>14</v>
      </c>
      <c r="EC38" s="3">
        <f t="shared" si="96"/>
        <v>252</v>
      </c>
      <c r="EF38" s="1">
        <v>43958</v>
      </c>
      <c r="EG38" s="3">
        <f t="shared" si="131"/>
        <v>30</v>
      </c>
      <c r="EH38" s="3">
        <f t="shared" si="132"/>
        <v>20</v>
      </c>
      <c r="EI38" s="3">
        <f t="shared" si="133"/>
        <v>32</v>
      </c>
      <c r="EJ38" s="3">
        <f t="shared" si="135"/>
        <v>29</v>
      </c>
      <c r="EK38" s="3">
        <f t="shared" si="134"/>
        <v>13</v>
      </c>
      <c r="EN38" s="1">
        <v>43958</v>
      </c>
      <c r="EO38" s="3">
        <f t="shared" si="106"/>
        <v>21</v>
      </c>
      <c r="EP38" s="3">
        <f t="shared" si="97"/>
        <v>33</v>
      </c>
      <c r="EQ38" s="3">
        <f t="shared" si="98"/>
        <v>17</v>
      </c>
      <c r="ER38" s="3">
        <f t="shared" si="99"/>
        <v>12</v>
      </c>
      <c r="ES38" s="3">
        <f t="shared" si="114"/>
        <v>20</v>
      </c>
      <c r="EV38" s="1">
        <v>43958</v>
      </c>
      <c r="EW38" s="3">
        <f t="shared" si="119"/>
        <v>39</v>
      </c>
      <c r="EX38" s="3">
        <f t="shared" si="107"/>
        <v>15</v>
      </c>
      <c r="EY38" s="3">
        <f t="shared" si="108"/>
        <v>16</v>
      </c>
      <c r="EZ38" s="3">
        <f t="shared" si="109"/>
        <v>5</v>
      </c>
      <c r="FA38" s="3">
        <f t="shared" si="110"/>
        <v>0</v>
      </c>
      <c r="FD38" s="1">
        <v>43958</v>
      </c>
      <c r="FE38" s="3">
        <f t="shared" si="120"/>
        <v>13</v>
      </c>
      <c r="FF38" s="3">
        <f t="shared" si="121"/>
        <v>35</v>
      </c>
      <c r="FG38" s="3">
        <f t="shared" si="122"/>
        <v>50</v>
      </c>
      <c r="FH38" s="3">
        <f t="shared" si="123"/>
        <v>9</v>
      </c>
      <c r="FI38" s="3">
        <f t="shared" si="118"/>
        <v>20</v>
      </c>
      <c r="FJ38" s="3"/>
      <c r="FL38" s="1">
        <v>43958</v>
      </c>
      <c r="FM38" s="3">
        <f t="shared" si="88"/>
        <v>51</v>
      </c>
      <c r="FN38" s="3">
        <f t="shared" si="89"/>
        <v>3</v>
      </c>
      <c r="FO38" s="3">
        <f t="shared" si="90"/>
        <v>9</v>
      </c>
      <c r="FP38" s="3">
        <f t="shared" si="101"/>
        <v>1</v>
      </c>
      <c r="FQ38" s="3">
        <f t="shared" si="91"/>
        <v>1</v>
      </c>
      <c r="FR38" s="3"/>
    </row>
    <row r="39" spans="3:174" x14ac:dyDescent="0.2">
      <c r="C39" s="1">
        <v>43959</v>
      </c>
      <c r="D39" s="3">
        <f t="shared" ref="D39:D54" si="138">SUM(B228-B227)</f>
        <v>494</v>
      </c>
      <c r="E39" s="3">
        <f t="shared" ref="E39:E52" si="139">SUM(C221-C220)</f>
        <v>448</v>
      </c>
      <c r="F39" s="3">
        <f t="shared" si="65"/>
        <v>219</v>
      </c>
      <c r="G39" s="3">
        <f t="shared" si="2"/>
        <v>352</v>
      </c>
      <c r="H39" s="3">
        <f t="shared" si="127"/>
        <v>331</v>
      </c>
      <c r="M39" s="1">
        <v>43959</v>
      </c>
      <c r="N39" s="3">
        <f t="shared" si="4"/>
        <v>100</v>
      </c>
      <c r="O39" s="3">
        <f t="shared" si="5"/>
        <v>166</v>
      </c>
      <c r="P39" s="3">
        <f t="shared" si="104"/>
        <v>161</v>
      </c>
      <c r="Q39" s="3">
        <f t="shared" si="7"/>
        <v>136</v>
      </c>
      <c r="R39" s="3">
        <f t="shared" si="128"/>
        <v>147</v>
      </c>
      <c r="W39" s="1">
        <v>43959</v>
      </c>
      <c r="X39" s="3">
        <f t="shared" si="129"/>
        <v>212</v>
      </c>
      <c r="Y39" s="3">
        <f t="shared" si="10"/>
        <v>338</v>
      </c>
      <c r="Z39" s="3">
        <f t="shared" si="11"/>
        <v>385</v>
      </c>
      <c r="AA39" s="3">
        <v>72</v>
      </c>
      <c r="AB39" s="3">
        <f t="shared" si="13"/>
        <v>213</v>
      </c>
      <c r="AG39" s="1">
        <v>43959</v>
      </c>
      <c r="AH39" s="3">
        <f t="shared" si="115"/>
        <v>157</v>
      </c>
      <c r="AI39" s="3">
        <f t="shared" si="136"/>
        <v>40</v>
      </c>
      <c r="AJ39" s="3">
        <f t="shared" si="137"/>
        <v>87</v>
      </c>
      <c r="AK39" s="3">
        <f t="shared" si="130"/>
        <v>8</v>
      </c>
      <c r="AL39" s="3">
        <f t="shared" si="125"/>
        <v>20</v>
      </c>
      <c r="AQ39" s="1">
        <v>43959</v>
      </c>
      <c r="AR39" s="3">
        <v>378</v>
      </c>
      <c r="AS39" s="3">
        <f t="shared" si="75"/>
        <v>122</v>
      </c>
      <c r="AT39" s="3">
        <f t="shared" si="76"/>
        <v>183</v>
      </c>
      <c r="AU39" s="3">
        <f t="shared" si="77"/>
        <v>38</v>
      </c>
      <c r="AV39" s="3">
        <f t="shared" si="78"/>
        <v>95</v>
      </c>
      <c r="BA39" s="1">
        <v>43959</v>
      </c>
      <c r="BB39" s="3">
        <f t="shared" si="116"/>
        <v>813</v>
      </c>
      <c r="BC39" s="3">
        <f t="shared" si="117"/>
        <v>233</v>
      </c>
      <c r="BD39" s="3">
        <f t="shared" si="126"/>
        <v>64</v>
      </c>
      <c r="BE39" s="3">
        <f t="shared" si="92"/>
        <v>4</v>
      </c>
      <c r="BF39" s="3">
        <f t="shared" si="105"/>
        <v>112</v>
      </c>
      <c r="BJ39" s="1"/>
      <c r="CS39" s="1"/>
      <c r="DX39" s="1">
        <v>43959</v>
      </c>
      <c r="DY39" s="3">
        <f t="shared" si="93"/>
        <v>37</v>
      </c>
      <c r="DZ39" s="3">
        <f t="shared" si="94"/>
        <v>35</v>
      </c>
      <c r="EA39" s="3">
        <f t="shared" si="95"/>
        <v>22</v>
      </c>
      <c r="EB39" s="3">
        <f t="shared" si="113"/>
        <v>24</v>
      </c>
      <c r="EC39" s="3">
        <f t="shared" si="96"/>
        <v>17</v>
      </c>
      <c r="EF39" s="1">
        <v>43959</v>
      </c>
      <c r="EG39" s="3">
        <f t="shared" si="131"/>
        <v>10</v>
      </c>
      <c r="EH39" s="3">
        <f t="shared" si="132"/>
        <v>17</v>
      </c>
      <c r="EI39" s="3">
        <f t="shared" si="133"/>
        <v>17</v>
      </c>
      <c r="EJ39" s="3">
        <f t="shared" si="135"/>
        <v>15</v>
      </c>
      <c r="EK39" s="3">
        <f t="shared" si="134"/>
        <v>12</v>
      </c>
      <c r="EN39" s="1">
        <v>43959</v>
      </c>
      <c r="EO39" s="3">
        <f t="shared" si="106"/>
        <v>20</v>
      </c>
      <c r="EP39" s="3">
        <f t="shared" si="97"/>
        <v>29</v>
      </c>
      <c r="EQ39" s="3">
        <f t="shared" si="98"/>
        <v>23</v>
      </c>
      <c r="ER39" s="3">
        <f t="shared" si="99"/>
        <v>15</v>
      </c>
      <c r="ES39" s="3">
        <f t="shared" si="114"/>
        <v>19</v>
      </c>
      <c r="EV39" s="1">
        <v>43959</v>
      </c>
      <c r="EW39" s="3">
        <f t="shared" si="119"/>
        <v>16</v>
      </c>
      <c r="EX39" s="3">
        <f t="shared" si="107"/>
        <v>16</v>
      </c>
      <c r="EY39" s="3">
        <f t="shared" si="108"/>
        <v>4</v>
      </c>
      <c r="EZ39" s="3">
        <f t="shared" si="109"/>
        <v>1</v>
      </c>
      <c r="FA39" s="3">
        <f t="shared" si="110"/>
        <v>3</v>
      </c>
      <c r="FD39" s="1">
        <v>43959</v>
      </c>
      <c r="FE39" s="3">
        <f t="shared" si="120"/>
        <v>59</v>
      </c>
      <c r="FF39" s="3">
        <f t="shared" si="121"/>
        <v>9</v>
      </c>
      <c r="FG39" s="3">
        <f t="shared" si="122"/>
        <v>6</v>
      </c>
      <c r="FH39" s="3">
        <f t="shared" si="123"/>
        <v>3</v>
      </c>
      <c r="FI39" s="3">
        <f t="shared" si="118"/>
        <v>0</v>
      </c>
      <c r="FJ39" s="3"/>
      <c r="FL39" s="1">
        <v>43959</v>
      </c>
      <c r="FM39" s="3">
        <f t="shared" si="88"/>
        <v>50</v>
      </c>
      <c r="FN39" s="3">
        <f t="shared" si="89"/>
        <v>5</v>
      </c>
      <c r="FO39" s="3">
        <f t="shared" si="90"/>
        <v>7</v>
      </c>
      <c r="FP39" s="3">
        <f t="shared" si="101"/>
        <v>3</v>
      </c>
      <c r="FQ39" s="3">
        <f t="shared" si="91"/>
        <v>6</v>
      </c>
      <c r="FR39" s="3"/>
    </row>
    <row r="40" spans="3:174" x14ac:dyDescent="0.2">
      <c r="C40" s="1">
        <v>43960</v>
      </c>
      <c r="D40" s="3">
        <f t="shared" si="138"/>
        <v>549</v>
      </c>
      <c r="E40" s="3">
        <f t="shared" si="139"/>
        <v>463</v>
      </c>
      <c r="F40" s="3">
        <f t="shared" si="65"/>
        <v>216</v>
      </c>
      <c r="G40" s="3">
        <f t="shared" si="2"/>
        <v>271</v>
      </c>
      <c r="H40" s="3">
        <f t="shared" si="127"/>
        <v>238</v>
      </c>
      <c r="M40" s="1">
        <v>43960</v>
      </c>
      <c r="N40" s="3">
        <f t="shared" si="4"/>
        <v>95</v>
      </c>
      <c r="O40" s="3">
        <f t="shared" si="5"/>
        <v>155</v>
      </c>
      <c r="P40" s="3">
        <f t="shared" si="104"/>
        <v>109</v>
      </c>
      <c r="Q40" s="3"/>
      <c r="R40" s="3">
        <f t="shared" si="128"/>
        <v>148</v>
      </c>
      <c r="W40" s="1">
        <v>43960</v>
      </c>
      <c r="X40" s="3">
        <f t="shared" si="129"/>
        <v>175</v>
      </c>
      <c r="Y40" s="3">
        <f t="shared" si="10"/>
        <v>293</v>
      </c>
      <c r="Z40" s="3">
        <f t="shared" si="11"/>
        <v>216</v>
      </c>
      <c r="AA40" s="3">
        <v>86</v>
      </c>
      <c r="AB40" s="3">
        <f t="shared" si="13"/>
        <v>201</v>
      </c>
      <c r="AG40" s="1">
        <v>43960</v>
      </c>
      <c r="AH40" s="3">
        <f t="shared" si="115"/>
        <v>136</v>
      </c>
      <c r="AI40" s="3">
        <f t="shared" si="136"/>
        <v>28</v>
      </c>
      <c r="AJ40" s="3">
        <f t="shared" si="137"/>
        <v>56</v>
      </c>
      <c r="AK40" s="3">
        <f t="shared" si="130"/>
        <v>11</v>
      </c>
      <c r="AL40" s="3">
        <f t="shared" si="125"/>
        <v>16</v>
      </c>
      <c r="AQ40" s="1">
        <v>43960</v>
      </c>
      <c r="AR40" s="3">
        <f t="shared" ref="AR40:AR56" si="140">SUM(Z229-Z228)</f>
        <v>253</v>
      </c>
      <c r="AS40" s="3">
        <f t="shared" si="75"/>
        <v>79</v>
      </c>
      <c r="AT40" s="3">
        <f t="shared" si="76"/>
        <v>156</v>
      </c>
      <c r="AU40" s="3">
        <f t="shared" si="77"/>
        <v>29</v>
      </c>
      <c r="AV40" s="3">
        <f t="shared" si="78"/>
        <v>67</v>
      </c>
      <c r="BA40" s="1">
        <v>43960</v>
      </c>
      <c r="BB40" s="3">
        <f t="shared" si="116"/>
        <v>911</v>
      </c>
      <c r="BC40" s="3">
        <f t="shared" si="117"/>
        <v>114</v>
      </c>
      <c r="BD40" s="3">
        <f t="shared" si="126"/>
        <v>199</v>
      </c>
      <c r="BE40" s="3">
        <f t="shared" si="92"/>
        <v>32</v>
      </c>
      <c r="BF40" s="3">
        <f t="shared" si="105"/>
        <v>111</v>
      </c>
      <c r="BJ40" s="1"/>
      <c r="CS40" s="1"/>
      <c r="DX40" s="1">
        <v>43960</v>
      </c>
      <c r="DY40" s="3">
        <f t="shared" si="93"/>
        <v>21</v>
      </c>
      <c r="DZ40" s="3">
        <f t="shared" si="94"/>
        <v>37</v>
      </c>
      <c r="EA40" s="3">
        <f t="shared" si="95"/>
        <v>26</v>
      </c>
      <c r="EB40" s="3">
        <f t="shared" si="113"/>
        <v>21</v>
      </c>
      <c r="EC40" s="3">
        <f t="shared" si="96"/>
        <v>31</v>
      </c>
      <c r="EF40" s="1">
        <v>43960</v>
      </c>
      <c r="EG40" s="3">
        <f t="shared" si="131"/>
        <v>19</v>
      </c>
      <c r="EH40" s="3">
        <f t="shared" si="132"/>
        <v>14</v>
      </c>
      <c r="EI40" s="3">
        <f t="shared" si="133"/>
        <v>16</v>
      </c>
      <c r="EJ40" s="3">
        <f t="shared" si="135"/>
        <v>8</v>
      </c>
      <c r="EK40" s="3">
        <f t="shared" si="134"/>
        <v>19</v>
      </c>
      <c r="EN40" s="1">
        <v>43960</v>
      </c>
      <c r="EO40" s="3">
        <f t="shared" si="106"/>
        <v>20</v>
      </c>
      <c r="EP40" s="3">
        <f t="shared" si="97"/>
        <v>37</v>
      </c>
      <c r="EQ40" s="3">
        <f t="shared" si="98"/>
        <v>24</v>
      </c>
      <c r="ER40" s="3">
        <f t="shared" si="99"/>
        <v>12</v>
      </c>
      <c r="ES40" s="3">
        <f t="shared" si="114"/>
        <v>16</v>
      </c>
      <c r="EV40" s="1">
        <v>43960</v>
      </c>
      <c r="EW40" s="3">
        <f t="shared" si="119"/>
        <v>54</v>
      </c>
      <c r="EX40" s="3">
        <f t="shared" si="107"/>
        <v>36</v>
      </c>
      <c r="EY40" s="3">
        <f t="shared" si="108"/>
        <v>15</v>
      </c>
      <c r="EZ40" s="3">
        <f t="shared" si="109"/>
        <v>9</v>
      </c>
      <c r="FA40" s="3">
        <f t="shared" si="110"/>
        <v>1</v>
      </c>
      <c r="FD40" s="1">
        <v>43960</v>
      </c>
      <c r="FE40" s="3">
        <f t="shared" si="120"/>
        <v>16</v>
      </c>
      <c r="FF40" s="3">
        <f t="shared" si="121"/>
        <v>8</v>
      </c>
      <c r="FG40" s="3">
        <f t="shared" si="122"/>
        <v>12</v>
      </c>
      <c r="FH40" s="3">
        <f t="shared" si="123"/>
        <v>6</v>
      </c>
      <c r="FI40" s="3">
        <f t="shared" si="118"/>
        <v>1</v>
      </c>
      <c r="FJ40" s="3"/>
      <c r="FL40" s="1">
        <v>43960</v>
      </c>
      <c r="FM40" s="3">
        <f t="shared" si="88"/>
        <v>44</v>
      </c>
      <c r="FN40" s="3">
        <f t="shared" si="89"/>
        <v>0</v>
      </c>
      <c r="FO40" s="3">
        <f t="shared" si="90"/>
        <v>2</v>
      </c>
      <c r="FP40" s="3">
        <f t="shared" si="101"/>
        <v>0</v>
      </c>
      <c r="FQ40" s="3">
        <f t="shared" si="91"/>
        <v>3</v>
      </c>
      <c r="FR40" s="3"/>
    </row>
    <row r="41" spans="3:174" x14ac:dyDescent="0.2">
      <c r="C41" s="1">
        <v>43961</v>
      </c>
      <c r="D41" s="3">
        <f t="shared" si="138"/>
        <v>369</v>
      </c>
      <c r="E41" s="3">
        <f t="shared" si="139"/>
        <v>356</v>
      </c>
      <c r="F41" s="3">
        <f t="shared" si="65"/>
        <v>189</v>
      </c>
      <c r="G41" s="3">
        <f t="shared" si="2"/>
        <v>255</v>
      </c>
      <c r="H41" s="3">
        <f t="shared" si="127"/>
        <v>241</v>
      </c>
      <c r="M41" s="1">
        <v>43961</v>
      </c>
      <c r="N41" s="3">
        <f t="shared" si="4"/>
        <v>125</v>
      </c>
      <c r="O41" s="3">
        <f t="shared" si="5"/>
        <v>147</v>
      </c>
      <c r="P41" s="3">
        <f t="shared" si="104"/>
        <v>159</v>
      </c>
      <c r="Q41" s="3"/>
      <c r="R41" s="3">
        <f t="shared" si="128"/>
        <v>115</v>
      </c>
      <c r="W41" s="1">
        <v>43961</v>
      </c>
      <c r="X41" s="3">
        <f t="shared" si="129"/>
        <v>160</v>
      </c>
      <c r="Y41" s="3">
        <f t="shared" si="10"/>
        <v>282</v>
      </c>
      <c r="Z41" s="3">
        <f t="shared" si="11"/>
        <v>142</v>
      </c>
      <c r="AA41" s="3">
        <f t="shared" ref="AA41:AA55" si="141">SUM(Q224-Q223)</f>
        <v>65</v>
      </c>
      <c r="AB41" s="3">
        <v>132</v>
      </c>
      <c r="AG41" s="1">
        <v>43961</v>
      </c>
      <c r="AH41" s="3">
        <f t="shared" si="115"/>
        <v>115</v>
      </c>
      <c r="AI41" s="3">
        <f t="shared" si="136"/>
        <v>44</v>
      </c>
      <c r="AJ41" s="3">
        <f t="shared" si="137"/>
        <v>23</v>
      </c>
      <c r="AK41" s="3">
        <f t="shared" si="130"/>
        <v>8</v>
      </c>
      <c r="AL41" s="3">
        <f t="shared" si="125"/>
        <v>6</v>
      </c>
      <c r="AQ41" s="1">
        <v>43961</v>
      </c>
      <c r="AR41" s="3">
        <f t="shared" si="140"/>
        <v>246</v>
      </c>
      <c r="AS41" s="3">
        <f t="shared" si="75"/>
        <v>144</v>
      </c>
      <c r="AT41" s="3">
        <f t="shared" si="76"/>
        <v>140</v>
      </c>
      <c r="AU41" s="3">
        <f t="shared" si="77"/>
        <v>72</v>
      </c>
      <c r="AV41" s="3">
        <f t="shared" si="78"/>
        <v>114</v>
      </c>
      <c r="BA41" s="1">
        <v>43961</v>
      </c>
      <c r="BB41" s="3">
        <f t="shared" si="116"/>
        <v>443</v>
      </c>
      <c r="BC41" s="3">
        <f t="shared" si="117"/>
        <v>150</v>
      </c>
      <c r="BD41" s="3">
        <f t="shared" si="126"/>
        <v>80</v>
      </c>
      <c r="BE41" s="3">
        <f t="shared" si="92"/>
        <v>14</v>
      </c>
      <c r="BF41" s="3">
        <f t="shared" si="105"/>
        <v>121</v>
      </c>
      <c r="BJ41" s="1"/>
      <c r="CS41" s="1"/>
      <c r="DX41" s="1">
        <v>43961</v>
      </c>
      <c r="DY41" s="3">
        <f t="shared" si="93"/>
        <v>28</v>
      </c>
      <c r="DZ41" s="3">
        <f t="shared" si="94"/>
        <v>32</v>
      </c>
      <c r="EA41" s="3">
        <f t="shared" si="95"/>
        <v>25</v>
      </c>
      <c r="EB41" s="3">
        <f t="shared" si="113"/>
        <v>17</v>
      </c>
      <c r="EC41" s="3">
        <f t="shared" si="96"/>
        <v>20</v>
      </c>
      <c r="EF41" s="1">
        <v>43961</v>
      </c>
      <c r="EG41" s="3">
        <f t="shared" si="131"/>
        <v>7</v>
      </c>
      <c r="EH41" s="3">
        <f t="shared" si="132"/>
        <v>15</v>
      </c>
      <c r="EI41" s="3">
        <f t="shared" si="133"/>
        <v>9</v>
      </c>
      <c r="EJ41" s="3">
        <f t="shared" si="135"/>
        <v>15</v>
      </c>
      <c r="EK41" s="3">
        <f t="shared" si="134"/>
        <v>10</v>
      </c>
      <c r="EN41" s="1">
        <v>43961</v>
      </c>
      <c r="EO41" s="3">
        <f t="shared" si="106"/>
        <v>15</v>
      </c>
      <c r="EP41" s="3">
        <f t="shared" si="97"/>
        <v>38</v>
      </c>
      <c r="EQ41" s="3">
        <f t="shared" si="98"/>
        <v>19</v>
      </c>
      <c r="ER41" s="3">
        <f t="shared" si="99"/>
        <v>15</v>
      </c>
      <c r="ES41" s="3">
        <f t="shared" si="114"/>
        <v>24</v>
      </c>
      <c r="EV41" s="1">
        <v>43961</v>
      </c>
      <c r="EW41" s="3">
        <f t="shared" si="119"/>
        <v>15</v>
      </c>
      <c r="EX41" s="3">
        <f t="shared" si="107"/>
        <v>2</v>
      </c>
      <c r="EY41" s="3">
        <f t="shared" si="108"/>
        <v>1</v>
      </c>
      <c r="EZ41" s="3">
        <f t="shared" si="109"/>
        <v>1</v>
      </c>
      <c r="FA41" s="3">
        <f t="shared" si="110"/>
        <v>0</v>
      </c>
      <c r="FD41" s="1">
        <v>43961</v>
      </c>
      <c r="FE41" s="3">
        <f t="shared" si="120"/>
        <v>3</v>
      </c>
      <c r="FF41" s="3">
        <f t="shared" si="121"/>
        <v>2</v>
      </c>
      <c r="FG41" s="3">
        <f t="shared" si="122"/>
        <v>1</v>
      </c>
      <c r="FH41" s="3">
        <f t="shared" si="123"/>
        <v>1</v>
      </c>
      <c r="FI41" s="3">
        <f t="shared" si="118"/>
        <v>1</v>
      </c>
      <c r="FJ41" s="3"/>
      <c r="FL41" s="1">
        <v>43961</v>
      </c>
      <c r="FM41" s="3">
        <f t="shared" si="88"/>
        <v>18</v>
      </c>
      <c r="FN41" s="3">
        <f t="shared" si="89"/>
        <v>0</v>
      </c>
      <c r="FO41" s="3">
        <f t="shared" si="90"/>
        <v>3</v>
      </c>
      <c r="FP41" s="3">
        <f t="shared" si="101"/>
        <v>0</v>
      </c>
      <c r="FQ41" s="3">
        <f t="shared" si="91"/>
        <v>1</v>
      </c>
      <c r="FR41" s="3"/>
    </row>
    <row r="42" spans="3:174" x14ac:dyDescent="0.2">
      <c r="C42" s="1">
        <v>43962</v>
      </c>
      <c r="D42" s="3">
        <f t="shared" si="138"/>
        <v>318</v>
      </c>
      <c r="E42" s="3">
        <f t="shared" si="139"/>
        <v>255</v>
      </c>
      <c r="F42" s="3">
        <f t="shared" si="65"/>
        <v>120</v>
      </c>
      <c r="G42" s="3"/>
      <c r="H42" s="3">
        <f t="shared" si="127"/>
        <v>209</v>
      </c>
      <c r="M42" s="1">
        <v>43962</v>
      </c>
      <c r="N42" s="3">
        <f t="shared" si="4"/>
        <v>99</v>
      </c>
      <c r="O42" s="3">
        <f t="shared" si="5"/>
        <v>114</v>
      </c>
      <c r="P42" s="3">
        <f t="shared" si="104"/>
        <v>78</v>
      </c>
      <c r="Q42" s="3">
        <f t="shared" ref="Q42:Q53" si="142">SUM(L211-L210)</f>
        <v>107</v>
      </c>
      <c r="R42" s="3">
        <f t="shared" si="128"/>
        <v>102</v>
      </c>
      <c r="W42" s="1">
        <v>43962</v>
      </c>
      <c r="X42" s="3">
        <f t="shared" si="129"/>
        <v>77</v>
      </c>
      <c r="Y42" s="3">
        <f t="shared" si="10"/>
        <v>185</v>
      </c>
      <c r="Z42" s="3">
        <f t="shared" si="11"/>
        <v>79</v>
      </c>
      <c r="AA42" s="3">
        <f t="shared" si="141"/>
        <v>52</v>
      </c>
      <c r="AB42" s="3">
        <v>75</v>
      </c>
      <c r="AG42" s="1">
        <v>43962</v>
      </c>
      <c r="AH42" s="3">
        <f t="shared" si="115"/>
        <v>119</v>
      </c>
      <c r="AI42" s="3">
        <f t="shared" si="136"/>
        <v>16</v>
      </c>
      <c r="AJ42" s="3">
        <f t="shared" si="137"/>
        <v>22</v>
      </c>
      <c r="AK42" s="3">
        <f t="shared" si="130"/>
        <v>7</v>
      </c>
      <c r="AL42" s="3">
        <f t="shared" si="125"/>
        <v>10</v>
      </c>
      <c r="AQ42" s="1">
        <v>43962</v>
      </c>
      <c r="AR42" s="3">
        <f t="shared" si="140"/>
        <v>125</v>
      </c>
      <c r="AS42" s="3">
        <f t="shared" si="75"/>
        <v>32</v>
      </c>
      <c r="AT42" s="3">
        <f t="shared" si="76"/>
        <v>70</v>
      </c>
      <c r="AU42" s="3">
        <f t="shared" si="77"/>
        <v>18</v>
      </c>
      <c r="AV42" s="3">
        <f t="shared" si="78"/>
        <v>46</v>
      </c>
      <c r="BA42" s="1">
        <v>43962</v>
      </c>
      <c r="BB42" s="3">
        <f t="shared" si="116"/>
        <v>568</v>
      </c>
      <c r="BC42" s="3">
        <f t="shared" si="117"/>
        <v>139</v>
      </c>
      <c r="BD42" s="3">
        <f t="shared" si="126"/>
        <v>131</v>
      </c>
      <c r="BE42" s="3">
        <f t="shared" si="92"/>
        <v>9</v>
      </c>
      <c r="BF42" s="3">
        <f t="shared" si="105"/>
        <v>72</v>
      </c>
      <c r="BJ42" s="1"/>
      <c r="CS42" s="1"/>
      <c r="DX42" s="1">
        <v>43962</v>
      </c>
      <c r="DY42" s="3">
        <f t="shared" si="93"/>
        <v>16</v>
      </c>
      <c r="DZ42" s="3">
        <f t="shared" si="94"/>
        <v>27</v>
      </c>
      <c r="EA42" s="3">
        <f t="shared" si="95"/>
        <v>12</v>
      </c>
      <c r="EB42" s="3">
        <f t="shared" si="113"/>
        <v>18</v>
      </c>
      <c r="EC42" s="3">
        <f t="shared" si="96"/>
        <v>22</v>
      </c>
      <c r="EF42" s="1">
        <v>43962</v>
      </c>
      <c r="EG42" s="3">
        <f t="shared" si="131"/>
        <v>3</v>
      </c>
      <c r="EH42" s="3">
        <f t="shared" si="132"/>
        <v>2</v>
      </c>
      <c r="EI42" s="3">
        <f t="shared" si="133"/>
        <v>3</v>
      </c>
      <c r="EJ42" s="3">
        <f t="shared" si="135"/>
        <v>8</v>
      </c>
      <c r="EK42" s="3">
        <f t="shared" si="134"/>
        <v>3</v>
      </c>
      <c r="EN42" s="1">
        <v>43962</v>
      </c>
      <c r="EO42" s="3">
        <f t="shared" si="106"/>
        <v>13</v>
      </c>
      <c r="EP42" s="3">
        <f t="shared" si="97"/>
        <v>28</v>
      </c>
      <c r="EQ42" s="3">
        <f t="shared" si="98"/>
        <v>25</v>
      </c>
      <c r="ER42" s="3">
        <f t="shared" si="99"/>
        <v>11</v>
      </c>
      <c r="ES42" s="3">
        <f t="shared" si="114"/>
        <v>13</v>
      </c>
      <c r="EV42" s="1">
        <v>43962</v>
      </c>
      <c r="EW42" s="3">
        <f t="shared" si="119"/>
        <v>8</v>
      </c>
      <c r="EX42" s="3">
        <f t="shared" si="107"/>
        <v>6</v>
      </c>
      <c r="EY42" s="3">
        <f t="shared" si="108"/>
        <v>1</v>
      </c>
      <c r="EZ42" s="3">
        <f t="shared" si="109"/>
        <v>0</v>
      </c>
      <c r="FA42" s="3">
        <f t="shared" si="110"/>
        <v>0</v>
      </c>
      <c r="FD42" s="1">
        <v>43962</v>
      </c>
      <c r="FE42" s="3"/>
      <c r="FF42" s="3">
        <f t="shared" ref="FF42:FH48" si="143">SUM(AB338-AB337)</f>
        <v>0</v>
      </c>
      <c r="FG42" s="3">
        <f t="shared" si="143"/>
        <v>4</v>
      </c>
      <c r="FH42" s="3">
        <f t="shared" si="143"/>
        <v>0</v>
      </c>
      <c r="FI42" s="3">
        <f t="shared" si="118"/>
        <v>1</v>
      </c>
      <c r="FJ42" s="3"/>
      <c r="FL42" s="1">
        <v>43962</v>
      </c>
      <c r="FM42" s="3">
        <f t="shared" si="88"/>
        <v>39</v>
      </c>
      <c r="FN42" s="3">
        <f t="shared" si="89"/>
        <v>10</v>
      </c>
      <c r="FO42" s="3">
        <f t="shared" si="90"/>
        <v>13</v>
      </c>
      <c r="FP42" s="3">
        <f t="shared" si="101"/>
        <v>3</v>
      </c>
      <c r="FQ42" s="3">
        <f t="shared" si="91"/>
        <v>2</v>
      </c>
      <c r="FR42" s="3"/>
    </row>
    <row r="43" spans="3:174" x14ac:dyDescent="0.2">
      <c r="C43" s="1">
        <v>43963</v>
      </c>
      <c r="D43" s="3">
        <f t="shared" si="138"/>
        <v>211</v>
      </c>
      <c r="E43" s="3">
        <f t="shared" si="139"/>
        <v>259</v>
      </c>
      <c r="F43" s="3">
        <f t="shared" si="65"/>
        <v>97</v>
      </c>
      <c r="G43" s="3"/>
      <c r="H43" s="3">
        <f t="shared" si="127"/>
        <v>151</v>
      </c>
      <c r="M43" s="1">
        <v>43963</v>
      </c>
      <c r="N43" s="3">
        <f t="shared" si="4"/>
        <v>63</v>
      </c>
      <c r="O43" s="3">
        <f t="shared" si="5"/>
        <v>39</v>
      </c>
      <c r="P43" s="3">
        <f t="shared" si="104"/>
        <v>83</v>
      </c>
      <c r="Q43" s="3">
        <f t="shared" si="142"/>
        <v>39</v>
      </c>
      <c r="R43" s="3">
        <f t="shared" si="128"/>
        <v>71</v>
      </c>
      <c r="W43" s="1">
        <v>43963</v>
      </c>
      <c r="X43" s="3">
        <f t="shared" si="129"/>
        <v>98</v>
      </c>
      <c r="Y43" s="3">
        <f t="shared" si="10"/>
        <v>179</v>
      </c>
      <c r="Z43" s="3">
        <f t="shared" si="11"/>
        <v>140</v>
      </c>
      <c r="AA43" s="3">
        <f t="shared" si="141"/>
        <v>42</v>
      </c>
      <c r="AB43" s="3">
        <f t="shared" ref="AB43:AB51" si="144">SUM(R214-R213)</f>
        <v>141</v>
      </c>
      <c r="AG43" s="1">
        <v>43963</v>
      </c>
      <c r="AH43" s="3">
        <f t="shared" si="115"/>
        <v>80</v>
      </c>
      <c r="AI43" s="3">
        <f t="shared" si="136"/>
        <v>32</v>
      </c>
      <c r="AJ43" s="3">
        <f t="shared" si="137"/>
        <v>33</v>
      </c>
      <c r="AK43" s="3">
        <f t="shared" si="130"/>
        <v>17</v>
      </c>
      <c r="AL43" s="3">
        <f t="shared" si="125"/>
        <v>14</v>
      </c>
      <c r="AQ43" s="1">
        <v>43963</v>
      </c>
      <c r="AR43" s="3">
        <f t="shared" si="140"/>
        <v>210</v>
      </c>
      <c r="AS43" s="3">
        <f t="shared" si="75"/>
        <v>150</v>
      </c>
      <c r="AT43" s="3">
        <f t="shared" si="76"/>
        <v>38</v>
      </c>
      <c r="AU43" s="3">
        <f t="shared" si="77"/>
        <v>27</v>
      </c>
      <c r="AV43" s="3">
        <f t="shared" si="78"/>
        <v>36</v>
      </c>
      <c r="BA43" s="1">
        <v>43963</v>
      </c>
      <c r="BB43" s="3">
        <f t="shared" si="116"/>
        <v>1002</v>
      </c>
      <c r="BC43" s="3">
        <f t="shared" si="117"/>
        <v>96</v>
      </c>
      <c r="BD43" s="3">
        <f t="shared" si="126"/>
        <v>52</v>
      </c>
      <c r="BE43" s="3">
        <f t="shared" si="92"/>
        <v>22</v>
      </c>
      <c r="BF43" s="3">
        <f t="shared" si="105"/>
        <v>144</v>
      </c>
      <c r="BJ43" s="1"/>
      <c r="CS43" s="1"/>
      <c r="DX43" s="1">
        <v>43963</v>
      </c>
      <c r="DY43" s="3">
        <f t="shared" si="93"/>
        <v>22</v>
      </c>
      <c r="DZ43" s="3">
        <f t="shared" si="94"/>
        <v>24</v>
      </c>
      <c r="EA43" s="3">
        <f t="shared" si="95"/>
        <v>28</v>
      </c>
      <c r="EB43" s="3">
        <f t="shared" si="113"/>
        <v>19</v>
      </c>
      <c r="EC43" s="3">
        <f t="shared" si="96"/>
        <v>15</v>
      </c>
      <c r="EF43" s="1">
        <v>43963</v>
      </c>
      <c r="EG43" s="3">
        <f t="shared" si="131"/>
        <v>30</v>
      </c>
      <c r="EH43" s="3">
        <f t="shared" si="132"/>
        <v>10</v>
      </c>
      <c r="EI43" s="3">
        <f t="shared" si="133"/>
        <v>18</v>
      </c>
      <c r="EJ43" s="3">
        <f t="shared" si="135"/>
        <v>24</v>
      </c>
      <c r="EK43" s="3">
        <f t="shared" si="134"/>
        <v>18</v>
      </c>
      <c r="EN43" s="1">
        <v>43963</v>
      </c>
      <c r="EO43" s="3">
        <f t="shared" si="106"/>
        <v>1</v>
      </c>
      <c r="EP43" s="3">
        <f t="shared" si="97"/>
        <v>9</v>
      </c>
      <c r="EQ43" s="3">
        <f t="shared" si="98"/>
        <v>9</v>
      </c>
      <c r="ER43" s="3">
        <f t="shared" si="99"/>
        <v>2</v>
      </c>
      <c r="ES43" s="3">
        <f t="shared" si="114"/>
        <v>2</v>
      </c>
      <c r="EV43" s="1">
        <v>43963</v>
      </c>
      <c r="EW43" s="3">
        <f t="shared" si="119"/>
        <v>35</v>
      </c>
      <c r="EX43" s="3">
        <f t="shared" si="107"/>
        <v>23</v>
      </c>
      <c r="EY43" s="3">
        <f t="shared" si="108"/>
        <v>11</v>
      </c>
      <c r="EZ43" s="3">
        <f t="shared" si="109"/>
        <v>1</v>
      </c>
      <c r="FA43" s="3">
        <f t="shared" si="110"/>
        <v>1</v>
      </c>
      <c r="FD43" s="1">
        <v>43963</v>
      </c>
      <c r="FE43" s="3"/>
      <c r="FF43" s="3">
        <f t="shared" si="143"/>
        <v>9</v>
      </c>
      <c r="FG43" s="3">
        <f t="shared" si="143"/>
        <v>6</v>
      </c>
      <c r="FH43" s="3">
        <f t="shared" si="143"/>
        <v>2</v>
      </c>
      <c r="FI43" s="3">
        <f t="shared" si="118"/>
        <v>1</v>
      </c>
      <c r="FJ43" s="3"/>
      <c r="FL43" s="1">
        <v>43963</v>
      </c>
      <c r="FM43" s="3">
        <f t="shared" si="88"/>
        <v>44</v>
      </c>
      <c r="FN43" s="3">
        <f t="shared" si="89"/>
        <v>13</v>
      </c>
      <c r="FO43" s="3">
        <f t="shared" si="90"/>
        <v>10</v>
      </c>
      <c r="FP43" s="3">
        <f t="shared" si="101"/>
        <v>0</v>
      </c>
      <c r="FQ43" s="3">
        <f t="shared" si="91"/>
        <v>0</v>
      </c>
      <c r="FR43" s="3"/>
    </row>
    <row r="44" spans="3:174" x14ac:dyDescent="0.2">
      <c r="C44" s="1">
        <v>43964</v>
      </c>
      <c r="D44" s="3">
        <f t="shared" si="138"/>
        <v>357</v>
      </c>
      <c r="E44" s="3">
        <f t="shared" si="139"/>
        <v>336</v>
      </c>
      <c r="F44" s="3">
        <f t="shared" si="65"/>
        <v>153</v>
      </c>
      <c r="G44" s="3">
        <f t="shared" ref="G44:G56" si="145">SUM(E223-E222)</f>
        <v>236</v>
      </c>
      <c r="H44" s="3">
        <f t="shared" si="127"/>
        <v>243</v>
      </c>
      <c r="M44" s="1">
        <v>43964</v>
      </c>
      <c r="N44" s="3">
        <f t="shared" si="4"/>
        <v>59</v>
      </c>
      <c r="O44" s="3">
        <f t="shared" si="5"/>
        <v>60</v>
      </c>
      <c r="P44" s="3">
        <f t="shared" si="104"/>
        <v>64</v>
      </c>
      <c r="Q44" s="3">
        <f t="shared" si="142"/>
        <v>103</v>
      </c>
      <c r="R44" s="3">
        <f t="shared" si="128"/>
        <v>41</v>
      </c>
      <c r="W44" s="1">
        <v>43964</v>
      </c>
      <c r="X44" s="3">
        <f t="shared" si="129"/>
        <v>133</v>
      </c>
      <c r="Y44" s="3">
        <f t="shared" si="10"/>
        <v>248</v>
      </c>
      <c r="Z44" s="3">
        <f t="shared" si="11"/>
        <v>131</v>
      </c>
      <c r="AA44" s="3">
        <f t="shared" si="141"/>
        <v>83</v>
      </c>
      <c r="AB44" s="3">
        <f t="shared" si="144"/>
        <v>282</v>
      </c>
      <c r="AG44" s="1">
        <v>43964</v>
      </c>
      <c r="AH44" s="3">
        <f t="shared" si="115"/>
        <v>115</v>
      </c>
      <c r="AI44" s="3">
        <f t="shared" si="136"/>
        <v>46</v>
      </c>
      <c r="AJ44" s="3">
        <f t="shared" si="137"/>
        <v>40</v>
      </c>
      <c r="AK44" s="3">
        <f t="shared" si="130"/>
        <v>2</v>
      </c>
      <c r="AL44" s="3">
        <f t="shared" si="125"/>
        <v>4</v>
      </c>
      <c r="AQ44" s="1">
        <v>43964</v>
      </c>
      <c r="AR44" s="3">
        <f t="shared" si="140"/>
        <v>158</v>
      </c>
      <c r="AS44" s="3">
        <f t="shared" si="75"/>
        <v>71</v>
      </c>
      <c r="AT44" s="3">
        <f t="shared" si="76"/>
        <v>73</v>
      </c>
      <c r="AU44" s="3">
        <f t="shared" si="77"/>
        <v>32</v>
      </c>
      <c r="AV44" s="3">
        <f t="shared" si="78"/>
        <v>32</v>
      </c>
      <c r="BA44" s="1">
        <v>43964</v>
      </c>
      <c r="BB44" s="3">
        <f t="shared" si="116"/>
        <v>1293</v>
      </c>
      <c r="BC44" s="3">
        <f t="shared" si="117"/>
        <v>117</v>
      </c>
      <c r="BD44" s="3">
        <f t="shared" si="126"/>
        <v>70</v>
      </c>
      <c r="BE44" s="3">
        <f t="shared" si="92"/>
        <v>8</v>
      </c>
      <c r="BF44" s="3">
        <f t="shared" si="105"/>
        <v>182</v>
      </c>
      <c r="BJ44" s="1"/>
      <c r="CS44" s="1"/>
      <c r="DX44" s="1">
        <v>43964</v>
      </c>
      <c r="DY44" s="3">
        <f t="shared" si="93"/>
        <v>16</v>
      </c>
      <c r="DZ44" s="3">
        <f t="shared" si="94"/>
        <v>23</v>
      </c>
      <c r="EA44" s="3">
        <f t="shared" si="95"/>
        <v>15</v>
      </c>
      <c r="EB44" s="3">
        <f t="shared" si="113"/>
        <v>20</v>
      </c>
      <c r="EC44" s="3">
        <f t="shared" si="96"/>
        <v>25</v>
      </c>
      <c r="EF44" s="1">
        <v>43964</v>
      </c>
      <c r="EG44" s="3">
        <f t="shared" si="131"/>
        <v>21</v>
      </c>
      <c r="EH44" s="3">
        <f t="shared" si="132"/>
        <v>26</v>
      </c>
      <c r="EI44" s="3">
        <f t="shared" si="133"/>
        <v>27</v>
      </c>
      <c r="EJ44" s="3">
        <f t="shared" si="135"/>
        <v>9</v>
      </c>
      <c r="EK44" s="3">
        <f t="shared" si="134"/>
        <v>20</v>
      </c>
      <c r="EN44" s="1">
        <v>43964</v>
      </c>
      <c r="EO44" s="3">
        <f t="shared" si="106"/>
        <v>17</v>
      </c>
      <c r="EP44" s="3">
        <f t="shared" si="97"/>
        <v>38</v>
      </c>
      <c r="EQ44" s="3">
        <f t="shared" si="98"/>
        <v>26</v>
      </c>
      <c r="ER44" s="3">
        <f t="shared" si="99"/>
        <v>13</v>
      </c>
      <c r="ES44" s="3">
        <f t="shared" si="114"/>
        <v>30</v>
      </c>
      <c r="EV44" s="1">
        <v>43964</v>
      </c>
      <c r="EW44" s="3">
        <f t="shared" si="119"/>
        <v>16</v>
      </c>
      <c r="EX44" s="3">
        <f t="shared" si="107"/>
        <v>2</v>
      </c>
      <c r="EY44" s="3">
        <f t="shared" si="108"/>
        <v>7</v>
      </c>
      <c r="EZ44" s="3">
        <f t="shared" si="109"/>
        <v>2</v>
      </c>
      <c r="FA44" s="3">
        <f t="shared" si="110"/>
        <v>1</v>
      </c>
      <c r="FD44" s="1">
        <v>43964</v>
      </c>
      <c r="FE44" s="3">
        <f t="shared" ref="FE44:FE79" si="146">SUM(AA340-AA339)</f>
        <v>78</v>
      </c>
      <c r="FF44" s="3">
        <f t="shared" si="143"/>
        <v>22</v>
      </c>
      <c r="FG44" s="3">
        <f t="shared" si="143"/>
        <v>14</v>
      </c>
      <c r="FH44" s="3">
        <f t="shared" si="143"/>
        <v>6</v>
      </c>
      <c r="FI44" s="3">
        <f t="shared" si="118"/>
        <v>7</v>
      </c>
      <c r="FJ44" s="3"/>
      <c r="FL44" s="1">
        <v>43964</v>
      </c>
      <c r="FM44" s="3">
        <f t="shared" si="88"/>
        <v>46</v>
      </c>
      <c r="FN44" s="3">
        <f t="shared" si="89"/>
        <v>6</v>
      </c>
      <c r="FO44" s="3">
        <f t="shared" si="90"/>
        <v>8</v>
      </c>
      <c r="FP44" s="3">
        <f t="shared" si="101"/>
        <v>2</v>
      </c>
      <c r="FQ44" s="3">
        <f t="shared" si="91"/>
        <v>2</v>
      </c>
      <c r="FR44" s="3"/>
    </row>
    <row r="45" spans="3:174" x14ac:dyDescent="0.2">
      <c r="C45" s="1">
        <v>43965</v>
      </c>
      <c r="D45" s="3">
        <f t="shared" si="138"/>
        <v>336</v>
      </c>
      <c r="E45" s="3">
        <f t="shared" si="139"/>
        <v>428</v>
      </c>
      <c r="F45" s="3">
        <f t="shared" si="65"/>
        <v>156</v>
      </c>
      <c r="G45" s="3">
        <f t="shared" si="145"/>
        <v>303</v>
      </c>
      <c r="H45" s="3">
        <f t="shared" si="127"/>
        <v>239</v>
      </c>
      <c r="M45" s="1">
        <v>43965</v>
      </c>
      <c r="N45" s="3"/>
      <c r="O45" s="3">
        <f t="shared" si="5"/>
        <v>99</v>
      </c>
      <c r="P45" s="3">
        <f t="shared" si="104"/>
        <v>75</v>
      </c>
      <c r="Q45" s="3">
        <f t="shared" si="142"/>
        <v>79</v>
      </c>
      <c r="R45" s="3">
        <f t="shared" si="128"/>
        <v>130</v>
      </c>
      <c r="W45" s="1">
        <v>43965</v>
      </c>
      <c r="X45" s="3">
        <f t="shared" si="129"/>
        <v>294</v>
      </c>
      <c r="Y45" s="3">
        <f t="shared" si="10"/>
        <v>180</v>
      </c>
      <c r="Z45" s="3">
        <f t="shared" si="11"/>
        <v>247</v>
      </c>
      <c r="AA45" s="3">
        <f t="shared" si="141"/>
        <v>129</v>
      </c>
      <c r="AB45" s="3">
        <f t="shared" si="144"/>
        <v>314</v>
      </c>
      <c r="AG45" s="1">
        <v>43965</v>
      </c>
      <c r="AH45" s="3">
        <f t="shared" si="115"/>
        <v>381</v>
      </c>
      <c r="AI45" s="3">
        <f t="shared" si="136"/>
        <v>122</v>
      </c>
      <c r="AJ45" s="3">
        <f t="shared" si="137"/>
        <v>95</v>
      </c>
      <c r="AK45" s="3">
        <f t="shared" si="130"/>
        <v>29</v>
      </c>
      <c r="AL45" s="3">
        <f t="shared" si="125"/>
        <v>21</v>
      </c>
      <c r="AQ45" s="1">
        <v>43965</v>
      </c>
      <c r="AR45" s="3">
        <f t="shared" si="140"/>
        <v>248</v>
      </c>
      <c r="AS45" s="3">
        <f t="shared" si="75"/>
        <v>70</v>
      </c>
      <c r="AT45" s="3">
        <f t="shared" si="76"/>
        <v>95</v>
      </c>
      <c r="AU45" s="3">
        <f t="shared" si="77"/>
        <v>60</v>
      </c>
      <c r="AV45" s="3">
        <f t="shared" si="78"/>
        <v>45</v>
      </c>
      <c r="BA45" s="1">
        <v>43965</v>
      </c>
      <c r="BB45" s="3">
        <f t="shared" si="116"/>
        <v>853</v>
      </c>
      <c r="BC45" s="3">
        <f t="shared" si="117"/>
        <v>113</v>
      </c>
      <c r="BD45" s="3">
        <f t="shared" si="126"/>
        <v>135</v>
      </c>
      <c r="BE45" s="3">
        <f t="shared" si="92"/>
        <v>10</v>
      </c>
      <c r="BF45" s="3">
        <f t="shared" si="105"/>
        <v>138</v>
      </c>
      <c r="BJ45" s="1"/>
      <c r="CS45" s="1"/>
      <c r="DX45" s="1">
        <v>43965</v>
      </c>
      <c r="DY45" s="3">
        <f t="shared" si="93"/>
        <v>8</v>
      </c>
      <c r="DZ45" s="3">
        <f t="shared" si="94"/>
        <v>28</v>
      </c>
      <c r="EA45" s="3">
        <f t="shared" si="95"/>
        <v>17</v>
      </c>
      <c r="EB45" s="3">
        <f t="shared" si="113"/>
        <v>22</v>
      </c>
      <c r="EC45" s="3">
        <f t="shared" si="96"/>
        <v>16</v>
      </c>
      <c r="EF45" s="1">
        <v>43965</v>
      </c>
      <c r="EG45" s="3">
        <f t="shared" si="131"/>
        <v>14</v>
      </c>
      <c r="EH45" s="3">
        <f t="shared" si="132"/>
        <v>25</v>
      </c>
      <c r="EI45" s="3">
        <f t="shared" si="133"/>
        <v>25</v>
      </c>
      <c r="EJ45" s="3">
        <f t="shared" si="135"/>
        <v>22</v>
      </c>
      <c r="EK45" s="3">
        <f t="shared" si="134"/>
        <v>17</v>
      </c>
      <c r="EN45" s="1">
        <v>43965</v>
      </c>
      <c r="EO45" s="3">
        <f t="shared" si="106"/>
        <v>10</v>
      </c>
      <c r="EP45" s="3">
        <f t="shared" si="97"/>
        <v>45</v>
      </c>
      <c r="EQ45" s="3">
        <f t="shared" si="98"/>
        <v>21</v>
      </c>
      <c r="ER45" s="3">
        <f t="shared" si="99"/>
        <v>20</v>
      </c>
      <c r="ES45" s="3">
        <f t="shared" si="114"/>
        <v>35</v>
      </c>
      <c r="EV45" s="1">
        <v>43965</v>
      </c>
      <c r="EW45" s="3">
        <f t="shared" si="119"/>
        <v>27</v>
      </c>
      <c r="EX45" s="3">
        <f t="shared" si="107"/>
        <v>14</v>
      </c>
      <c r="EY45" s="3">
        <f t="shared" si="108"/>
        <v>11</v>
      </c>
      <c r="EZ45" s="3">
        <f t="shared" si="109"/>
        <v>1</v>
      </c>
      <c r="FA45" s="3">
        <f t="shared" si="110"/>
        <v>3</v>
      </c>
      <c r="FD45" s="1">
        <v>43965</v>
      </c>
      <c r="FE45" s="3">
        <f t="shared" si="146"/>
        <v>22</v>
      </c>
      <c r="FF45" s="3">
        <f t="shared" si="143"/>
        <v>31</v>
      </c>
      <c r="FG45" s="3">
        <f t="shared" si="143"/>
        <v>29</v>
      </c>
      <c r="FH45" s="3">
        <f t="shared" si="143"/>
        <v>4</v>
      </c>
      <c r="FI45" s="3">
        <f t="shared" si="118"/>
        <v>17</v>
      </c>
      <c r="FJ45" s="3"/>
      <c r="FL45" s="1">
        <v>43965</v>
      </c>
      <c r="FM45" s="3">
        <f t="shared" si="88"/>
        <v>50</v>
      </c>
      <c r="FN45" s="3">
        <f t="shared" si="89"/>
        <v>8</v>
      </c>
      <c r="FO45" s="3">
        <f t="shared" si="90"/>
        <v>3</v>
      </c>
      <c r="FP45" s="3">
        <f t="shared" si="101"/>
        <v>0</v>
      </c>
      <c r="FQ45" s="3">
        <f t="shared" si="91"/>
        <v>0</v>
      </c>
      <c r="FR45" s="3"/>
    </row>
    <row r="46" spans="3:174" x14ac:dyDescent="0.2">
      <c r="C46" s="1">
        <v>43966</v>
      </c>
      <c r="D46" s="3">
        <f t="shared" si="138"/>
        <v>432</v>
      </c>
      <c r="E46" s="3">
        <f t="shared" si="139"/>
        <v>486</v>
      </c>
      <c r="F46" s="3">
        <f t="shared" si="65"/>
        <v>121</v>
      </c>
      <c r="G46" s="3">
        <f t="shared" si="145"/>
        <v>539</v>
      </c>
      <c r="H46" s="3">
        <f t="shared" si="127"/>
        <v>175</v>
      </c>
      <c r="M46" s="1">
        <v>43966</v>
      </c>
      <c r="N46" s="3"/>
      <c r="O46" s="3">
        <f t="shared" si="5"/>
        <v>103</v>
      </c>
      <c r="P46" s="3">
        <f t="shared" si="104"/>
        <v>129</v>
      </c>
      <c r="Q46" s="3">
        <f t="shared" si="142"/>
        <v>107</v>
      </c>
      <c r="R46" s="3">
        <f t="shared" si="128"/>
        <v>43</v>
      </c>
      <c r="W46" s="1">
        <v>43966</v>
      </c>
      <c r="X46" s="3">
        <f t="shared" si="129"/>
        <v>115</v>
      </c>
      <c r="Y46" s="3">
        <f t="shared" si="10"/>
        <v>302</v>
      </c>
      <c r="Z46" s="3">
        <f t="shared" si="11"/>
        <v>181</v>
      </c>
      <c r="AA46" s="3">
        <f t="shared" si="141"/>
        <v>73</v>
      </c>
      <c r="AB46" s="3">
        <f t="shared" si="144"/>
        <v>231</v>
      </c>
      <c r="AG46" s="1">
        <v>43966</v>
      </c>
      <c r="AH46" s="3">
        <f t="shared" si="115"/>
        <v>112</v>
      </c>
      <c r="AI46" s="3">
        <f t="shared" si="136"/>
        <v>42</v>
      </c>
      <c r="AJ46" s="3">
        <f t="shared" si="137"/>
        <v>42</v>
      </c>
      <c r="AK46" s="3">
        <f t="shared" si="130"/>
        <v>22</v>
      </c>
      <c r="AL46" s="3">
        <f t="shared" si="125"/>
        <v>5</v>
      </c>
      <c r="AQ46" s="1">
        <v>43966</v>
      </c>
      <c r="AR46" s="3">
        <f t="shared" si="140"/>
        <v>211</v>
      </c>
      <c r="AS46" s="3">
        <f t="shared" si="75"/>
        <v>114</v>
      </c>
      <c r="AT46" s="3">
        <f t="shared" si="76"/>
        <v>157</v>
      </c>
      <c r="AU46" s="3">
        <f t="shared" si="77"/>
        <v>18</v>
      </c>
      <c r="AV46" s="3">
        <f t="shared" si="78"/>
        <v>63</v>
      </c>
      <c r="BA46" s="1">
        <v>43966</v>
      </c>
      <c r="BB46" s="3">
        <f t="shared" si="116"/>
        <v>890</v>
      </c>
      <c r="BC46" s="3">
        <f t="shared" si="117"/>
        <v>132</v>
      </c>
      <c r="BD46" s="3">
        <f t="shared" si="126"/>
        <v>157</v>
      </c>
      <c r="BE46" s="3">
        <f t="shared" si="92"/>
        <v>15</v>
      </c>
      <c r="BF46" s="3">
        <f t="shared" si="105"/>
        <v>118</v>
      </c>
      <c r="BJ46" s="1"/>
      <c r="CS46" s="1"/>
      <c r="DX46" s="1">
        <v>43966</v>
      </c>
      <c r="DY46" s="3">
        <f t="shared" si="93"/>
        <v>11</v>
      </c>
      <c r="DZ46" s="3">
        <f t="shared" si="94"/>
        <v>17</v>
      </c>
      <c r="EA46" s="3">
        <f t="shared" si="95"/>
        <v>14</v>
      </c>
      <c r="EB46" s="3">
        <f t="shared" si="113"/>
        <v>13</v>
      </c>
      <c r="EC46" s="3">
        <f t="shared" si="96"/>
        <v>12</v>
      </c>
      <c r="EF46" s="1">
        <v>43966</v>
      </c>
      <c r="EG46" s="3">
        <f t="shared" si="131"/>
        <v>20</v>
      </c>
      <c r="EH46" s="3">
        <f t="shared" si="132"/>
        <v>10</v>
      </c>
      <c r="EI46" s="3">
        <f t="shared" si="133"/>
        <v>14</v>
      </c>
      <c r="EJ46" s="3">
        <f t="shared" si="135"/>
        <v>9</v>
      </c>
      <c r="EK46" s="3">
        <f t="shared" si="134"/>
        <v>14</v>
      </c>
      <c r="EN46" s="1">
        <v>43966</v>
      </c>
      <c r="EO46" s="3">
        <f t="shared" si="106"/>
        <v>9</v>
      </c>
      <c r="EP46" s="3">
        <f t="shared" si="97"/>
        <v>20</v>
      </c>
      <c r="EQ46" s="3">
        <f t="shared" si="98"/>
        <v>26</v>
      </c>
      <c r="ER46" s="3">
        <f t="shared" si="99"/>
        <v>14</v>
      </c>
      <c r="ES46" s="3">
        <f t="shared" si="114"/>
        <v>14</v>
      </c>
      <c r="EV46" s="1">
        <v>43966</v>
      </c>
      <c r="EW46" s="3">
        <f t="shared" si="119"/>
        <v>9</v>
      </c>
      <c r="EX46" s="3">
        <f t="shared" si="107"/>
        <v>8</v>
      </c>
      <c r="EY46" s="3">
        <f t="shared" si="108"/>
        <v>1</v>
      </c>
      <c r="EZ46" s="3">
        <f t="shared" si="109"/>
        <v>1</v>
      </c>
      <c r="FA46" s="3">
        <f t="shared" si="110"/>
        <v>1</v>
      </c>
      <c r="FD46" s="1">
        <v>43966</v>
      </c>
      <c r="FE46" s="3">
        <f t="shared" si="146"/>
        <v>13</v>
      </c>
      <c r="FF46" s="3">
        <f t="shared" si="143"/>
        <v>21</v>
      </c>
      <c r="FG46" s="3">
        <f t="shared" si="143"/>
        <v>18</v>
      </c>
      <c r="FH46" s="3">
        <f t="shared" si="143"/>
        <v>3</v>
      </c>
      <c r="FI46" s="3">
        <f t="shared" si="118"/>
        <v>11</v>
      </c>
      <c r="FJ46" s="3"/>
      <c r="FL46" s="1">
        <v>43966</v>
      </c>
      <c r="FM46" s="3">
        <f t="shared" si="88"/>
        <v>46</v>
      </c>
      <c r="FN46" s="3">
        <f t="shared" si="89"/>
        <v>4</v>
      </c>
      <c r="FO46" s="3">
        <f t="shared" si="90"/>
        <v>6</v>
      </c>
      <c r="FP46" s="3">
        <f t="shared" si="101"/>
        <v>1</v>
      </c>
      <c r="FQ46" s="3">
        <f t="shared" si="91"/>
        <v>4</v>
      </c>
      <c r="FR46" s="3"/>
    </row>
    <row r="47" spans="3:174" x14ac:dyDescent="0.2">
      <c r="C47" s="1">
        <v>43967</v>
      </c>
      <c r="D47" s="3">
        <f t="shared" si="138"/>
        <v>325</v>
      </c>
      <c r="E47" s="3">
        <f t="shared" si="139"/>
        <v>410</v>
      </c>
      <c r="F47" s="3">
        <f t="shared" si="65"/>
        <v>169</v>
      </c>
      <c r="G47" s="3">
        <f t="shared" si="145"/>
        <v>293</v>
      </c>
      <c r="H47" s="3">
        <f t="shared" si="127"/>
        <v>223</v>
      </c>
      <c r="M47" s="1">
        <v>43967</v>
      </c>
      <c r="N47" s="3">
        <f t="shared" ref="N47:N56" si="147">SUM(G217-G216)</f>
        <v>51</v>
      </c>
      <c r="O47" s="3">
        <f t="shared" si="5"/>
        <v>89</v>
      </c>
      <c r="P47" s="3">
        <f t="shared" si="104"/>
        <v>79</v>
      </c>
      <c r="Q47" s="3">
        <f t="shared" si="142"/>
        <v>77</v>
      </c>
      <c r="R47" s="3">
        <f t="shared" si="128"/>
        <v>101</v>
      </c>
      <c r="W47" s="1">
        <v>43967</v>
      </c>
      <c r="X47" s="3">
        <f t="shared" si="129"/>
        <v>350</v>
      </c>
      <c r="Y47" s="3">
        <f t="shared" si="10"/>
        <v>200</v>
      </c>
      <c r="Z47" s="3">
        <f t="shared" si="11"/>
        <v>183</v>
      </c>
      <c r="AA47" s="3">
        <f t="shared" si="141"/>
        <v>81</v>
      </c>
      <c r="AB47" s="3">
        <f t="shared" si="144"/>
        <v>281</v>
      </c>
      <c r="AG47" s="1">
        <v>43967</v>
      </c>
      <c r="AH47" s="3">
        <v>134</v>
      </c>
      <c r="AI47" s="3">
        <f t="shared" si="136"/>
        <v>29</v>
      </c>
      <c r="AJ47" s="3">
        <f t="shared" si="137"/>
        <v>30</v>
      </c>
      <c r="AK47" s="3">
        <f t="shared" si="130"/>
        <v>10</v>
      </c>
      <c r="AL47" s="3">
        <f t="shared" si="125"/>
        <v>5</v>
      </c>
      <c r="AQ47" s="1">
        <v>43967</v>
      </c>
      <c r="AR47" s="3">
        <f t="shared" si="140"/>
        <v>197</v>
      </c>
      <c r="AS47" s="3">
        <f t="shared" si="75"/>
        <v>100</v>
      </c>
      <c r="AT47" s="3">
        <f t="shared" si="76"/>
        <v>146</v>
      </c>
      <c r="AU47" s="3">
        <f t="shared" si="77"/>
        <v>44</v>
      </c>
      <c r="AV47" s="3">
        <f t="shared" si="78"/>
        <v>50</v>
      </c>
      <c r="BA47" s="1">
        <v>43967</v>
      </c>
      <c r="BB47" s="3">
        <f t="shared" si="116"/>
        <v>1035</v>
      </c>
      <c r="BC47" s="3">
        <f t="shared" si="117"/>
        <v>139</v>
      </c>
      <c r="BD47" s="3">
        <f t="shared" si="126"/>
        <v>137</v>
      </c>
      <c r="BE47" s="3">
        <f t="shared" si="92"/>
        <v>25</v>
      </c>
      <c r="BF47" s="3">
        <f t="shared" si="105"/>
        <v>115</v>
      </c>
      <c r="BJ47" s="1"/>
      <c r="CS47" s="1"/>
      <c r="DX47" s="1">
        <v>43967</v>
      </c>
      <c r="DY47" s="3">
        <f t="shared" si="93"/>
        <v>19</v>
      </c>
      <c r="DZ47" s="3">
        <f t="shared" si="94"/>
        <v>22</v>
      </c>
      <c r="EA47" s="3">
        <f t="shared" si="95"/>
        <v>8</v>
      </c>
      <c r="EB47" s="3">
        <f t="shared" si="113"/>
        <v>11</v>
      </c>
      <c r="EC47" s="3">
        <f t="shared" si="96"/>
        <v>26</v>
      </c>
      <c r="EF47" s="1">
        <v>43967</v>
      </c>
      <c r="EG47" s="3">
        <f t="shared" si="131"/>
        <v>7</v>
      </c>
      <c r="EH47" s="3">
        <f t="shared" si="132"/>
        <v>3</v>
      </c>
      <c r="EI47" s="3">
        <f t="shared" si="133"/>
        <v>12</v>
      </c>
      <c r="EJ47" s="3">
        <f t="shared" si="135"/>
        <v>7</v>
      </c>
      <c r="EK47" s="3">
        <f t="shared" si="134"/>
        <v>15</v>
      </c>
      <c r="EN47" s="1">
        <v>43967</v>
      </c>
      <c r="EO47" s="3">
        <f t="shared" si="106"/>
        <v>10</v>
      </c>
      <c r="EP47" s="3">
        <f t="shared" si="97"/>
        <v>23</v>
      </c>
      <c r="EQ47" s="3">
        <f t="shared" si="98"/>
        <v>15</v>
      </c>
      <c r="ER47" s="3">
        <f t="shared" si="99"/>
        <v>9</v>
      </c>
      <c r="ES47" s="3">
        <f t="shared" si="114"/>
        <v>16</v>
      </c>
      <c r="EV47" s="1">
        <v>43967</v>
      </c>
      <c r="EW47" s="3">
        <f t="shared" si="119"/>
        <v>20</v>
      </c>
      <c r="EX47" s="3">
        <f t="shared" si="107"/>
        <v>14</v>
      </c>
      <c r="EY47" s="3">
        <f t="shared" si="108"/>
        <v>10</v>
      </c>
      <c r="EZ47" s="3">
        <f t="shared" si="109"/>
        <v>1</v>
      </c>
      <c r="FA47" s="3">
        <f t="shared" si="110"/>
        <v>1</v>
      </c>
      <c r="FD47" s="1">
        <v>43967</v>
      </c>
      <c r="FE47" s="3">
        <f t="shared" si="146"/>
        <v>10</v>
      </c>
      <c r="FF47" s="3">
        <f t="shared" si="143"/>
        <v>6</v>
      </c>
      <c r="FG47" s="3">
        <f t="shared" si="143"/>
        <v>12</v>
      </c>
      <c r="FH47" s="3">
        <f t="shared" si="143"/>
        <v>3</v>
      </c>
      <c r="FI47" s="3">
        <f t="shared" si="118"/>
        <v>1</v>
      </c>
      <c r="FJ47" s="3"/>
      <c r="FL47" s="1">
        <v>43967</v>
      </c>
      <c r="FM47" s="3">
        <f t="shared" si="88"/>
        <v>38</v>
      </c>
      <c r="FN47" s="3">
        <f t="shared" si="89"/>
        <v>0</v>
      </c>
      <c r="FO47" s="3">
        <f t="shared" si="90"/>
        <v>4</v>
      </c>
      <c r="FP47" s="3">
        <f t="shared" si="101"/>
        <v>0</v>
      </c>
      <c r="FQ47" s="3">
        <f t="shared" si="91"/>
        <v>3</v>
      </c>
      <c r="FR47" s="3"/>
    </row>
    <row r="48" spans="3:174" x14ac:dyDescent="0.2">
      <c r="C48" s="1">
        <v>43968</v>
      </c>
      <c r="D48" s="3">
        <f t="shared" si="138"/>
        <v>291</v>
      </c>
      <c r="E48" s="3">
        <f t="shared" si="139"/>
        <v>307</v>
      </c>
      <c r="F48" s="3">
        <f t="shared" si="65"/>
        <v>103</v>
      </c>
      <c r="G48" s="3">
        <f t="shared" si="145"/>
        <v>210</v>
      </c>
      <c r="H48" s="3">
        <f t="shared" si="127"/>
        <v>175</v>
      </c>
      <c r="M48" s="1">
        <v>43968</v>
      </c>
      <c r="N48" s="3">
        <f t="shared" si="147"/>
        <v>115</v>
      </c>
      <c r="O48" s="3">
        <f t="shared" si="5"/>
        <v>121</v>
      </c>
      <c r="P48" s="3">
        <f t="shared" si="104"/>
        <v>108</v>
      </c>
      <c r="Q48" s="3">
        <f t="shared" si="142"/>
        <v>133</v>
      </c>
      <c r="R48" s="3">
        <f t="shared" si="128"/>
        <v>174</v>
      </c>
      <c r="W48" s="1">
        <v>43968</v>
      </c>
      <c r="X48" s="3">
        <f t="shared" si="129"/>
        <v>133</v>
      </c>
      <c r="Y48" s="3">
        <f t="shared" si="10"/>
        <v>246</v>
      </c>
      <c r="Z48" s="3">
        <f t="shared" si="11"/>
        <v>148</v>
      </c>
      <c r="AA48" s="3">
        <f t="shared" si="141"/>
        <v>62</v>
      </c>
      <c r="AB48" s="3">
        <f t="shared" si="144"/>
        <v>185</v>
      </c>
      <c r="AG48" s="1">
        <v>43968</v>
      </c>
      <c r="AH48" s="3">
        <v>49</v>
      </c>
      <c r="AI48" s="3">
        <f t="shared" si="136"/>
        <v>20</v>
      </c>
      <c r="AJ48" s="3">
        <f t="shared" si="137"/>
        <v>41</v>
      </c>
      <c r="AK48" s="3">
        <f t="shared" si="130"/>
        <v>21</v>
      </c>
      <c r="AL48" s="3">
        <f t="shared" si="125"/>
        <v>1</v>
      </c>
      <c r="AQ48" s="1">
        <v>43968</v>
      </c>
      <c r="AR48" s="3">
        <f t="shared" si="140"/>
        <v>108</v>
      </c>
      <c r="AS48" s="3">
        <f t="shared" si="75"/>
        <v>75</v>
      </c>
      <c r="AT48" s="3">
        <f t="shared" si="76"/>
        <v>64</v>
      </c>
      <c r="AU48" s="3">
        <f t="shared" si="77"/>
        <v>30</v>
      </c>
      <c r="AV48" s="3">
        <f t="shared" si="78"/>
        <v>34</v>
      </c>
      <c r="BA48" s="1">
        <v>43968</v>
      </c>
      <c r="BB48" s="3">
        <f t="shared" si="116"/>
        <v>644</v>
      </c>
      <c r="BC48" s="3">
        <f t="shared" si="117"/>
        <v>174</v>
      </c>
      <c r="BD48" s="3">
        <f t="shared" si="126"/>
        <v>143</v>
      </c>
      <c r="BE48" s="3">
        <f t="shared" si="92"/>
        <v>33</v>
      </c>
      <c r="BF48" s="3">
        <f t="shared" si="105"/>
        <v>70</v>
      </c>
      <c r="BJ48" s="1"/>
      <c r="CS48" s="1"/>
      <c r="DX48" s="1">
        <v>43968</v>
      </c>
      <c r="DY48" s="3">
        <f t="shared" si="93"/>
        <v>16</v>
      </c>
      <c r="DZ48" s="3">
        <f t="shared" si="94"/>
        <v>19</v>
      </c>
      <c r="EA48" s="3">
        <f t="shared" si="95"/>
        <v>10</v>
      </c>
      <c r="EB48" s="3">
        <f t="shared" si="113"/>
        <v>11</v>
      </c>
      <c r="EC48" s="3">
        <f t="shared" si="96"/>
        <v>16</v>
      </c>
      <c r="EF48" s="1">
        <v>43968</v>
      </c>
      <c r="EG48" s="3">
        <f t="shared" si="131"/>
        <v>5</v>
      </c>
      <c r="EH48" s="3">
        <f t="shared" si="132"/>
        <v>12</v>
      </c>
      <c r="EI48" s="3">
        <f t="shared" si="133"/>
        <v>6</v>
      </c>
      <c r="EJ48" s="3">
        <f t="shared" si="135"/>
        <v>11</v>
      </c>
      <c r="EK48" s="3">
        <f t="shared" si="134"/>
        <v>7</v>
      </c>
      <c r="EN48" s="1">
        <v>43968</v>
      </c>
      <c r="EO48" s="3">
        <f t="shared" si="106"/>
        <v>9</v>
      </c>
      <c r="EP48" s="3">
        <f t="shared" si="97"/>
        <v>24</v>
      </c>
      <c r="EQ48" s="3">
        <f t="shared" si="98"/>
        <v>10</v>
      </c>
      <c r="ER48" s="3">
        <f t="shared" si="99"/>
        <v>6</v>
      </c>
      <c r="ES48" s="3">
        <f t="shared" si="114"/>
        <v>15</v>
      </c>
      <c r="EV48" s="1">
        <v>43968</v>
      </c>
      <c r="EW48" s="3">
        <f t="shared" si="119"/>
        <v>1</v>
      </c>
      <c r="EX48" s="3">
        <f t="shared" si="107"/>
        <v>2</v>
      </c>
      <c r="EY48" s="3">
        <f t="shared" si="108"/>
        <v>1</v>
      </c>
      <c r="EZ48" s="3">
        <f t="shared" si="109"/>
        <v>0</v>
      </c>
      <c r="FA48" s="3">
        <f t="shared" si="110"/>
        <v>0</v>
      </c>
      <c r="FD48" s="1">
        <v>43968</v>
      </c>
      <c r="FE48" s="3">
        <f t="shared" si="146"/>
        <v>0</v>
      </c>
      <c r="FF48" s="3">
        <f t="shared" si="143"/>
        <v>6</v>
      </c>
      <c r="FG48" s="3">
        <f t="shared" si="143"/>
        <v>0</v>
      </c>
      <c r="FH48" s="3">
        <f t="shared" si="143"/>
        <v>0</v>
      </c>
      <c r="FI48" s="3">
        <f t="shared" si="118"/>
        <v>0</v>
      </c>
      <c r="FJ48" s="3"/>
      <c r="FL48" s="1">
        <v>43968</v>
      </c>
      <c r="FM48" s="3">
        <f t="shared" si="88"/>
        <v>28</v>
      </c>
      <c r="FN48" s="3">
        <f t="shared" si="89"/>
        <v>7</v>
      </c>
      <c r="FO48" s="3">
        <f t="shared" si="90"/>
        <v>4</v>
      </c>
      <c r="FP48" s="3">
        <f t="shared" si="101"/>
        <v>0</v>
      </c>
      <c r="FQ48" s="3">
        <f t="shared" si="91"/>
        <v>1</v>
      </c>
      <c r="FR48" s="3"/>
    </row>
    <row r="49" spans="3:174" x14ac:dyDescent="0.2">
      <c r="C49" s="1">
        <v>43969</v>
      </c>
      <c r="D49" s="3">
        <f t="shared" si="138"/>
        <v>192</v>
      </c>
      <c r="E49" s="3">
        <f t="shared" si="139"/>
        <v>187</v>
      </c>
      <c r="F49" s="3">
        <f t="shared" si="65"/>
        <v>89</v>
      </c>
      <c r="G49" s="3">
        <f t="shared" si="145"/>
        <v>136</v>
      </c>
      <c r="H49" s="3">
        <f t="shared" si="127"/>
        <v>107</v>
      </c>
      <c r="M49" s="1">
        <v>43969</v>
      </c>
      <c r="N49" s="3">
        <f t="shared" si="147"/>
        <v>98</v>
      </c>
      <c r="O49" s="3"/>
      <c r="P49" s="3">
        <f t="shared" si="104"/>
        <v>460</v>
      </c>
      <c r="Q49" s="3">
        <f t="shared" si="142"/>
        <v>201</v>
      </c>
      <c r="R49" s="3">
        <f t="shared" si="128"/>
        <v>73</v>
      </c>
      <c r="W49" s="1">
        <v>43969</v>
      </c>
      <c r="X49" s="3">
        <f t="shared" si="129"/>
        <v>192</v>
      </c>
      <c r="Y49" s="3">
        <f t="shared" si="10"/>
        <v>216</v>
      </c>
      <c r="Z49" s="3">
        <f t="shared" si="11"/>
        <v>125</v>
      </c>
      <c r="AA49" s="3">
        <f t="shared" si="141"/>
        <v>50</v>
      </c>
      <c r="AB49" s="3">
        <f t="shared" si="144"/>
        <v>190</v>
      </c>
      <c r="AG49" s="1">
        <v>43969</v>
      </c>
      <c r="AH49" s="3">
        <f t="shared" ref="AH49:AH56" si="148">SUM(U226-U225)</f>
        <v>63</v>
      </c>
      <c r="AI49" s="3">
        <f t="shared" si="136"/>
        <v>7</v>
      </c>
      <c r="AJ49" s="3">
        <f t="shared" si="137"/>
        <v>12</v>
      </c>
      <c r="AK49" s="3">
        <f t="shared" si="130"/>
        <v>3</v>
      </c>
      <c r="AL49" s="3">
        <f t="shared" si="125"/>
        <v>3</v>
      </c>
      <c r="AQ49" s="1">
        <v>43969</v>
      </c>
      <c r="AR49" s="3">
        <f t="shared" si="140"/>
        <v>200</v>
      </c>
      <c r="AS49" s="3">
        <f t="shared" si="75"/>
        <v>140</v>
      </c>
      <c r="AT49" s="3">
        <f t="shared" si="76"/>
        <v>70</v>
      </c>
      <c r="AU49" s="3">
        <f t="shared" si="77"/>
        <v>21</v>
      </c>
      <c r="AV49" s="3">
        <f t="shared" si="78"/>
        <v>42</v>
      </c>
      <c r="BA49" s="1">
        <v>43969</v>
      </c>
      <c r="BB49" s="3">
        <f t="shared" si="116"/>
        <v>481</v>
      </c>
      <c r="BC49" s="3">
        <f t="shared" si="117"/>
        <v>110</v>
      </c>
      <c r="BD49" s="3">
        <f t="shared" si="126"/>
        <v>97</v>
      </c>
      <c r="BE49" s="3">
        <f t="shared" si="92"/>
        <v>15</v>
      </c>
      <c r="BF49" s="3">
        <f t="shared" si="105"/>
        <v>92</v>
      </c>
      <c r="BJ49" s="1"/>
      <c r="CS49" s="1"/>
      <c r="DX49" s="1">
        <v>43969</v>
      </c>
      <c r="DY49" s="3">
        <f t="shared" si="93"/>
        <v>10</v>
      </c>
      <c r="DZ49" s="3">
        <f t="shared" si="94"/>
        <v>20</v>
      </c>
      <c r="EA49" s="3">
        <f t="shared" si="95"/>
        <v>13</v>
      </c>
      <c r="EB49" s="3">
        <f t="shared" si="113"/>
        <v>17</v>
      </c>
      <c r="EC49" s="3">
        <f t="shared" si="96"/>
        <v>5</v>
      </c>
      <c r="EF49" s="1">
        <v>43969</v>
      </c>
      <c r="EG49" s="3">
        <f t="shared" si="131"/>
        <v>5</v>
      </c>
      <c r="EH49" s="3">
        <f t="shared" si="132"/>
        <v>11</v>
      </c>
      <c r="EI49" s="3">
        <f t="shared" si="133"/>
        <v>18</v>
      </c>
      <c r="EJ49" s="3">
        <f t="shared" si="135"/>
        <v>5</v>
      </c>
      <c r="EK49" s="3">
        <f t="shared" si="134"/>
        <v>1</v>
      </c>
      <c r="EN49" s="1">
        <v>43969</v>
      </c>
      <c r="EO49" s="3">
        <f t="shared" si="106"/>
        <v>6</v>
      </c>
      <c r="EP49" s="3">
        <f t="shared" si="97"/>
        <v>18</v>
      </c>
      <c r="EQ49" s="3">
        <f t="shared" si="98"/>
        <v>14</v>
      </c>
      <c r="ER49" s="3">
        <f t="shared" si="99"/>
        <v>3</v>
      </c>
      <c r="ES49" s="3">
        <f t="shared" si="114"/>
        <v>12</v>
      </c>
      <c r="EV49" s="1">
        <v>43969</v>
      </c>
      <c r="EW49" s="3">
        <f t="shared" si="119"/>
        <v>13</v>
      </c>
      <c r="EX49" s="3">
        <f t="shared" si="107"/>
        <v>1</v>
      </c>
      <c r="EY49" s="3">
        <f t="shared" si="108"/>
        <v>0</v>
      </c>
      <c r="EZ49" s="3">
        <f t="shared" si="109"/>
        <v>1</v>
      </c>
      <c r="FA49" s="3">
        <f t="shared" si="110"/>
        <v>1</v>
      </c>
      <c r="FD49" s="1">
        <v>43969</v>
      </c>
      <c r="FE49" s="3">
        <f t="shared" si="146"/>
        <v>49</v>
      </c>
      <c r="FF49" s="3"/>
      <c r="FG49" s="3">
        <f t="shared" ref="FG49:FG79" si="149">SUM(AC345-AC344)</f>
        <v>0</v>
      </c>
      <c r="FH49" s="3">
        <f t="shared" ref="FH49:FH79" si="150">SUM(AD345-AD344)</f>
        <v>34</v>
      </c>
      <c r="FI49" s="3">
        <f t="shared" si="118"/>
        <v>40</v>
      </c>
      <c r="FJ49" s="3"/>
      <c r="FL49" s="1">
        <v>43969</v>
      </c>
      <c r="FM49" s="3">
        <f t="shared" si="88"/>
        <v>18</v>
      </c>
      <c r="FN49" s="3">
        <f t="shared" si="89"/>
        <v>0</v>
      </c>
      <c r="FO49" s="3">
        <f t="shared" si="90"/>
        <v>5</v>
      </c>
      <c r="FP49" s="3">
        <f t="shared" si="101"/>
        <v>0</v>
      </c>
      <c r="FQ49" s="3">
        <f t="shared" si="91"/>
        <v>0</v>
      </c>
      <c r="FR49" s="3"/>
    </row>
    <row r="50" spans="3:174" x14ac:dyDescent="0.2">
      <c r="C50" s="1">
        <v>43970</v>
      </c>
      <c r="D50" s="3">
        <f t="shared" si="138"/>
        <v>184</v>
      </c>
      <c r="E50" s="3">
        <f t="shared" si="139"/>
        <v>196</v>
      </c>
      <c r="F50" s="3">
        <f t="shared" si="65"/>
        <v>70</v>
      </c>
      <c r="G50" s="3">
        <f t="shared" si="145"/>
        <v>112</v>
      </c>
      <c r="H50" s="3">
        <f t="shared" si="127"/>
        <v>103</v>
      </c>
      <c r="M50" s="1">
        <v>43970</v>
      </c>
      <c r="N50" s="3">
        <f t="shared" si="147"/>
        <v>63</v>
      </c>
      <c r="O50" s="3"/>
      <c r="P50" s="3">
        <f t="shared" si="104"/>
        <v>86</v>
      </c>
      <c r="Q50" s="3">
        <f t="shared" si="142"/>
        <v>128</v>
      </c>
      <c r="R50" s="3">
        <f t="shared" si="128"/>
        <v>93</v>
      </c>
      <c r="W50" s="1">
        <v>43970</v>
      </c>
      <c r="X50" s="3">
        <f t="shared" si="129"/>
        <v>154</v>
      </c>
      <c r="Y50" s="3">
        <f t="shared" si="10"/>
        <v>159</v>
      </c>
      <c r="Z50" s="3">
        <f t="shared" si="11"/>
        <v>161</v>
      </c>
      <c r="AA50" s="3">
        <f t="shared" si="141"/>
        <v>41</v>
      </c>
      <c r="AB50" s="3">
        <f t="shared" si="144"/>
        <v>140</v>
      </c>
      <c r="AG50" s="1">
        <v>43970</v>
      </c>
      <c r="AH50" s="3">
        <f t="shared" si="148"/>
        <v>164</v>
      </c>
      <c r="AI50" s="3">
        <f t="shared" si="136"/>
        <v>28</v>
      </c>
      <c r="AJ50" s="3">
        <f t="shared" si="137"/>
        <v>10</v>
      </c>
      <c r="AK50" s="3">
        <f t="shared" si="130"/>
        <v>22</v>
      </c>
      <c r="AL50" s="3">
        <f t="shared" si="125"/>
        <v>6</v>
      </c>
      <c r="AQ50" s="1">
        <v>43970</v>
      </c>
      <c r="AR50" s="3">
        <f t="shared" si="140"/>
        <v>147</v>
      </c>
      <c r="AS50" s="3">
        <f t="shared" si="75"/>
        <v>51</v>
      </c>
      <c r="AT50" s="3">
        <f t="shared" si="76"/>
        <v>65</v>
      </c>
      <c r="AU50" s="3">
        <f t="shared" si="77"/>
        <v>22</v>
      </c>
      <c r="AV50" s="3">
        <f t="shared" si="78"/>
        <v>16</v>
      </c>
      <c r="BA50" s="1">
        <v>43970</v>
      </c>
      <c r="BB50" s="3">
        <f t="shared" si="116"/>
        <v>1193</v>
      </c>
      <c r="BC50" s="3">
        <f t="shared" si="117"/>
        <v>80</v>
      </c>
      <c r="BD50" s="3">
        <f t="shared" si="126"/>
        <v>90</v>
      </c>
      <c r="BE50" s="3">
        <f t="shared" si="92"/>
        <v>12</v>
      </c>
      <c r="BF50" s="3">
        <f t="shared" si="105"/>
        <v>209</v>
      </c>
      <c r="BJ50" s="1"/>
      <c r="CS50" s="1"/>
      <c r="DX50" s="1">
        <v>43970</v>
      </c>
      <c r="DY50" s="3">
        <f t="shared" si="93"/>
        <v>15</v>
      </c>
      <c r="DZ50" s="3">
        <f t="shared" si="94"/>
        <v>13</v>
      </c>
      <c r="EA50" s="3">
        <f t="shared" si="95"/>
        <v>11</v>
      </c>
      <c r="EB50" s="3">
        <f t="shared" si="113"/>
        <v>13</v>
      </c>
      <c r="EC50" s="3">
        <f t="shared" si="96"/>
        <v>18</v>
      </c>
      <c r="EF50" s="1">
        <v>43970</v>
      </c>
      <c r="EG50" s="3">
        <f t="shared" si="131"/>
        <v>14</v>
      </c>
      <c r="EH50" s="3">
        <f t="shared" si="132"/>
        <v>14</v>
      </c>
      <c r="EI50" s="3">
        <f t="shared" si="133"/>
        <v>19</v>
      </c>
      <c r="EJ50" s="3">
        <f t="shared" si="135"/>
        <v>15</v>
      </c>
      <c r="EK50" s="3">
        <f t="shared" si="134"/>
        <v>3</v>
      </c>
      <c r="EN50" s="1">
        <v>43970</v>
      </c>
      <c r="EO50" s="3">
        <f t="shared" si="106"/>
        <v>4</v>
      </c>
      <c r="EP50" s="3">
        <f t="shared" si="97"/>
        <v>24</v>
      </c>
      <c r="EQ50" s="3">
        <f t="shared" si="98"/>
        <v>7</v>
      </c>
      <c r="ER50" s="3">
        <f t="shared" si="99"/>
        <v>7</v>
      </c>
      <c r="ES50" s="3">
        <f t="shared" si="114"/>
        <v>16</v>
      </c>
      <c r="EV50" s="1">
        <v>43970</v>
      </c>
      <c r="EW50" s="3">
        <f t="shared" si="119"/>
        <v>49</v>
      </c>
      <c r="EX50" s="3">
        <f t="shared" si="107"/>
        <v>15</v>
      </c>
      <c r="EY50" s="3">
        <f t="shared" si="108"/>
        <v>13</v>
      </c>
      <c r="EZ50" s="3">
        <f t="shared" si="109"/>
        <v>4</v>
      </c>
      <c r="FA50" s="3">
        <f t="shared" si="110"/>
        <v>0</v>
      </c>
      <c r="FD50" s="1">
        <v>43970</v>
      </c>
      <c r="FE50" s="3">
        <f t="shared" si="146"/>
        <v>29</v>
      </c>
      <c r="FF50" s="3"/>
      <c r="FG50" s="3">
        <f t="shared" si="149"/>
        <v>13</v>
      </c>
      <c r="FH50" s="3">
        <f t="shared" si="150"/>
        <v>9</v>
      </c>
      <c r="FI50" s="3">
        <f t="shared" si="118"/>
        <v>14</v>
      </c>
      <c r="FJ50" s="3"/>
      <c r="FL50" s="1">
        <v>43970</v>
      </c>
      <c r="FM50" s="3">
        <f t="shared" si="88"/>
        <v>74</v>
      </c>
      <c r="FN50" s="3">
        <f t="shared" si="89"/>
        <v>0</v>
      </c>
      <c r="FO50" s="3">
        <f t="shared" si="90"/>
        <v>6</v>
      </c>
      <c r="FP50" s="3">
        <f t="shared" si="101"/>
        <v>3</v>
      </c>
      <c r="FQ50" s="3">
        <f t="shared" si="91"/>
        <v>0</v>
      </c>
      <c r="FR50" s="3"/>
    </row>
    <row r="51" spans="3:174" x14ac:dyDescent="0.2">
      <c r="C51" s="1">
        <v>43971</v>
      </c>
      <c r="D51" s="3">
        <f t="shared" si="138"/>
        <v>244</v>
      </c>
      <c r="E51" s="3">
        <f t="shared" si="139"/>
        <v>208</v>
      </c>
      <c r="F51" s="3">
        <f t="shared" si="65"/>
        <v>73</v>
      </c>
      <c r="G51" s="3">
        <f t="shared" si="145"/>
        <v>148</v>
      </c>
      <c r="H51" s="3">
        <f t="shared" si="127"/>
        <v>84</v>
      </c>
      <c r="M51" s="1">
        <v>43971</v>
      </c>
      <c r="N51" s="3"/>
      <c r="O51" s="3">
        <f t="shared" ref="O51:O56" si="151">SUM(H219-H218)</f>
        <v>127</v>
      </c>
      <c r="P51" s="3">
        <f t="shared" si="104"/>
        <v>166</v>
      </c>
      <c r="Q51" s="3">
        <f t="shared" si="142"/>
        <v>91</v>
      </c>
      <c r="R51" s="3">
        <f t="shared" si="128"/>
        <v>55</v>
      </c>
      <c r="W51" s="1">
        <v>43971</v>
      </c>
      <c r="X51" s="3">
        <f t="shared" si="129"/>
        <v>137</v>
      </c>
      <c r="Y51" s="3">
        <v>204</v>
      </c>
      <c r="Z51" s="3">
        <f t="shared" ref="Z51:Z56" si="152">SUM(P233-P232)</f>
        <v>172</v>
      </c>
      <c r="AA51" s="3">
        <f t="shared" si="141"/>
        <v>42</v>
      </c>
      <c r="AB51" s="3">
        <f t="shared" si="144"/>
        <v>198</v>
      </c>
      <c r="AG51" s="1">
        <v>43971</v>
      </c>
      <c r="AH51" s="3">
        <f t="shared" si="148"/>
        <v>140</v>
      </c>
      <c r="AI51" s="3">
        <f t="shared" si="136"/>
        <v>39</v>
      </c>
      <c r="AJ51" s="3">
        <f t="shared" si="137"/>
        <v>25</v>
      </c>
      <c r="AK51" s="3">
        <f t="shared" si="130"/>
        <v>24</v>
      </c>
      <c r="AL51" s="3">
        <f t="shared" si="125"/>
        <v>10</v>
      </c>
      <c r="AQ51" s="1">
        <v>43971</v>
      </c>
      <c r="AR51" s="3">
        <f t="shared" si="140"/>
        <v>158</v>
      </c>
      <c r="AS51" s="3">
        <f t="shared" si="75"/>
        <v>91</v>
      </c>
      <c r="AT51" s="3">
        <f t="shared" si="76"/>
        <v>90</v>
      </c>
      <c r="AU51" s="3">
        <f t="shared" si="77"/>
        <v>37</v>
      </c>
      <c r="AV51" s="3">
        <f t="shared" si="78"/>
        <v>28</v>
      </c>
      <c r="BA51" s="1">
        <v>43971</v>
      </c>
      <c r="BB51" s="3">
        <f t="shared" si="116"/>
        <v>1262</v>
      </c>
      <c r="BC51" s="3">
        <f t="shared" si="117"/>
        <v>114</v>
      </c>
      <c r="BD51" s="3">
        <f t="shared" si="126"/>
        <v>127</v>
      </c>
      <c r="BE51" s="3">
        <f t="shared" si="92"/>
        <v>28</v>
      </c>
      <c r="BF51" s="3">
        <f t="shared" si="105"/>
        <v>99</v>
      </c>
      <c r="BJ51" s="1"/>
      <c r="CS51" s="1"/>
      <c r="DX51" s="1">
        <v>43971</v>
      </c>
      <c r="DY51" s="3">
        <f t="shared" si="93"/>
        <v>11</v>
      </c>
      <c r="DZ51" s="3">
        <f t="shared" si="94"/>
        <v>37</v>
      </c>
      <c r="EA51" s="3">
        <f t="shared" si="95"/>
        <v>9</v>
      </c>
      <c r="EB51" s="3">
        <f t="shared" si="113"/>
        <v>7</v>
      </c>
      <c r="EC51" s="3">
        <f t="shared" si="96"/>
        <v>18</v>
      </c>
      <c r="EF51" s="1">
        <v>43971</v>
      </c>
      <c r="EG51" s="3">
        <f t="shared" si="131"/>
        <v>26</v>
      </c>
      <c r="EH51" s="3">
        <f t="shared" si="132"/>
        <v>24</v>
      </c>
      <c r="EI51" s="3">
        <f t="shared" si="133"/>
        <v>4</v>
      </c>
      <c r="EJ51" s="3">
        <f t="shared" si="135"/>
        <v>17</v>
      </c>
      <c r="EK51" s="3">
        <f t="shared" si="134"/>
        <v>13</v>
      </c>
      <c r="EN51" s="1">
        <v>43971</v>
      </c>
      <c r="EO51" s="3">
        <f t="shared" si="106"/>
        <v>10</v>
      </c>
      <c r="EP51" s="3">
        <f t="shared" si="97"/>
        <v>26</v>
      </c>
      <c r="EQ51" s="3">
        <f t="shared" si="98"/>
        <v>20</v>
      </c>
      <c r="ER51" s="3">
        <f t="shared" si="99"/>
        <v>14</v>
      </c>
      <c r="ES51" s="3">
        <f t="shared" si="114"/>
        <v>28</v>
      </c>
      <c r="EV51" s="1">
        <v>43971</v>
      </c>
      <c r="EW51" s="3">
        <f t="shared" si="119"/>
        <v>9</v>
      </c>
      <c r="EX51" s="3">
        <f t="shared" si="107"/>
        <v>7</v>
      </c>
      <c r="EY51" s="3">
        <f t="shared" si="108"/>
        <v>10</v>
      </c>
      <c r="EZ51" s="3">
        <f t="shared" si="109"/>
        <v>3</v>
      </c>
      <c r="FA51" s="3">
        <f t="shared" si="110"/>
        <v>1</v>
      </c>
      <c r="FD51" s="1">
        <v>43971</v>
      </c>
      <c r="FE51" s="3">
        <f t="shared" si="146"/>
        <v>43</v>
      </c>
      <c r="FF51" s="3">
        <f t="shared" ref="FF51:FF79" si="153">SUM(AB347-AB346)</f>
        <v>21</v>
      </c>
      <c r="FG51" s="3">
        <f t="shared" si="149"/>
        <v>0</v>
      </c>
      <c r="FH51" s="3">
        <f t="shared" si="150"/>
        <v>6</v>
      </c>
      <c r="FI51" s="3">
        <f t="shared" si="118"/>
        <v>11</v>
      </c>
      <c r="FJ51" s="3"/>
      <c r="FL51" s="1">
        <v>43971</v>
      </c>
      <c r="FM51" s="3">
        <f t="shared" ref="FM51:FM79" si="154">SUM(AF347-AF346)</f>
        <v>57</v>
      </c>
      <c r="FN51" s="3">
        <f t="shared" ref="FN51:FN79" si="155">SUM(AG347-AG346)</f>
        <v>20</v>
      </c>
      <c r="FO51" s="3">
        <f t="shared" ref="FO51:FO79" si="156">SUM(AH347-AH346)</f>
        <v>9</v>
      </c>
      <c r="FP51" s="3">
        <f t="shared" si="101"/>
        <v>0</v>
      </c>
      <c r="FQ51" s="3">
        <f t="shared" ref="FQ51:FQ79" si="157">SUM(AJ347-AJ346)</f>
        <v>10</v>
      </c>
      <c r="FR51" s="3"/>
    </row>
    <row r="52" spans="3:174" x14ac:dyDescent="0.2">
      <c r="C52" s="1">
        <v>43972</v>
      </c>
      <c r="D52" s="3">
        <f t="shared" si="138"/>
        <v>273</v>
      </c>
      <c r="E52" s="3">
        <f t="shared" si="139"/>
        <v>496</v>
      </c>
      <c r="F52" s="3">
        <f t="shared" si="65"/>
        <v>119</v>
      </c>
      <c r="G52" s="3">
        <f t="shared" si="145"/>
        <v>185</v>
      </c>
      <c r="H52" s="3">
        <f t="shared" si="127"/>
        <v>142</v>
      </c>
      <c r="M52" s="1">
        <v>43972</v>
      </c>
      <c r="N52" s="3"/>
      <c r="O52" s="3">
        <f t="shared" si="151"/>
        <v>66</v>
      </c>
      <c r="P52" s="3">
        <f t="shared" si="104"/>
        <v>54</v>
      </c>
      <c r="Q52" s="3">
        <f t="shared" si="142"/>
        <v>54</v>
      </c>
      <c r="R52" s="3">
        <f t="shared" si="128"/>
        <v>71</v>
      </c>
      <c r="W52" s="1">
        <v>43972</v>
      </c>
      <c r="X52" s="3">
        <f t="shared" si="129"/>
        <v>127</v>
      </c>
      <c r="Y52" s="3">
        <v>222</v>
      </c>
      <c r="Z52" s="3">
        <f t="shared" si="152"/>
        <v>143</v>
      </c>
      <c r="AA52" s="3">
        <f t="shared" si="141"/>
        <v>84</v>
      </c>
      <c r="AB52" s="3">
        <v>217</v>
      </c>
      <c r="AG52" s="1">
        <v>43972</v>
      </c>
      <c r="AH52" s="3">
        <f t="shared" si="148"/>
        <v>106</v>
      </c>
      <c r="AI52" s="3">
        <f t="shared" si="136"/>
        <v>8</v>
      </c>
      <c r="AJ52" s="3">
        <f t="shared" si="137"/>
        <v>28</v>
      </c>
      <c r="AK52" s="3">
        <f t="shared" si="130"/>
        <v>11</v>
      </c>
      <c r="AL52" s="3">
        <f t="shared" si="125"/>
        <v>4</v>
      </c>
      <c r="AQ52" s="1">
        <v>43972</v>
      </c>
      <c r="AR52" s="3">
        <f t="shared" si="140"/>
        <v>195</v>
      </c>
      <c r="AS52" s="3">
        <f t="shared" si="75"/>
        <v>114</v>
      </c>
      <c r="AT52" s="3">
        <f t="shared" si="76"/>
        <v>125</v>
      </c>
      <c r="AU52" s="3">
        <f t="shared" si="77"/>
        <v>36</v>
      </c>
      <c r="AV52" s="3">
        <f t="shared" si="78"/>
        <v>21</v>
      </c>
      <c r="BA52" s="1">
        <v>43972</v>
      </c>
      <c r="BB52" s="3">
        <f t="shared" si="116"/>
        <v>1131</v>
      </c>
      <c r="BC52" s="3">
        <f t="shared" si="117"/>
        <v>175</v>
      </c>
      <c r="BD52" s="3">
        <f t="shared" si="126"/>
        <v>155</v>
      </c>
      <c r="BE52" s="3">
        <f t="shared" si="92"/>
        <v>12</v>
      </c>
      <c r="BF52" s="3">
        <f t="shared" si="105"/>
        <v>109</v>
      </c>
      <c r="BJ52" s="1"/>
      <c r="CS52" s="1"/>
      <c r="DX52" s="1">
        <v>43972</v>
      </c>
      <c r="DY52" s="3">
        <f t="shared" si="93"/>
        <v>10</v>
      </c>
      <c r="DZ52" s="3">
        <f t="shared" si="94"/>
        <v>13</v>
      </c>
      <c r="EA52" s="3">
        <f t="shared" si="95"/>
        <v>8</v>
      </c>
      <c r="EB52" s="3">
        <f t="shared" si="113"/>
        <v>10</v>
      </c>
      <c r="EC52" s="3">
        <f t="shared" si="96"/>
        <v>11</v>
      </c>
      <c r="EF52" s="1">
        <v>43972</v>
      </c>
      <c r="EG52" s="3">
        <f t="shared" si="131"/>
        <v>8</v>
      </c>
      <c r="EH52" s="3">
        <f t="shared" si="132"/>
        <v>15</v>
      </c>
      <c r="EI52" s="3">
        <f t="shared" si="133"/>
        <v>7</v>
      </c>
      <c r="EJ52" s="3">
        <f t="shared" si="135"/>
        <v>11</v>
      </c>
      <c r="EK52" s="3">
        <f t="shared" si="134"/>
        <v>9</v>
      </c>
      <c r="EN52" s="1">
        <v>43972</v>
      </c>
      <c r="EO52" s="3">
        <f t="shared" si="106"/>
        <v>6</v>
      </c>
      <c r="EP52" s="3">
        <f t="shared" si="97"/>
        <v>16</v>
      </c>
      <c r="EQ52" s="3">
        <f t="shared" si="98"/>
        <v>14</v>
      </c>
      <c r="ER52" s="3">
        <f t="shared" si="99"/>
        <v>10</v>
      </c>
      <c r="ES52" s="3">
        <f t="shared" si="114"/>
        <v>15</v>
      </c>
      <c r="EV52" s="1">
        <v>43972</v>
      </c>
      <c r="EW52" s="3">
        <f t="shared" si="119"/>
        <v>29</v>
      </c>
      <c r="EX52" s="3">
        <f t="shared" si="107"/>
        <v>10</v>
      </c>
      <c r="EY52" s="3">
        <f t="shared" si="108"/>
        <v>9</v>
      </c>
      <c r="EZ52" s="3">
        <f t="shared" si="109"/>
        <v>2</v>
      </c>
      <c r="FA52" s="3">
        <f t="shared" si="110"/>
        <v>5</v>
      </c>
      <c r="FD52" s="1">
        <v>43972</v>
      </c>
      <c r="FE52" s="3">
        <f t="shared" si="146"/>
        <v>26</v>
      </c>
      <c r="FF52" s="3">
        <f t="shared" si="153"/>
        <v>11</v>
      </c>
      <c r="FG52" s="3">
        <f t="shared" si="149"/>
        <v>0</v>
      </c>
      <c r="FH52" s="3">
        <f t="shared" si="150"/>
        <v>4</v>
      </c>
      <c r="FI52" s="3">
        <f t="shared" si="118"/>
        <v>6</v>
      </c>
      <c r="FJ52" s="3"/>
      <c r="FL52" s="1">
        <v>43972</v>
      </c>
      <c r="FM52" s="3">
        <f t="shared" si="154"/>
        <v>46</v>
      </c>
      <c r="FN52" s="3">
        <f t="shared" si="155"/>
        <v>0</v>
      </c>
      <c r="FO52" s="3">
        <f t="shared" si="156"/>
        <v>6</v>
      </c>
      <c r="FP52" s="3">
        <f t="shared" si="101"/>
        <v>0</v>
      </c>
      <c r="FQ52" s="3">
        <f t="shared" si="157"/>
        <v>14</v>
      </c>
      <c r="FR52" s="3"/>
    </row>
    <row r="53" spans="3:174" x14ac:dyDescent="0.2">
      <c r="C53" s="1">
        <v>43973</v>
      </c>
      <c r="D53" s="3">
        <f t="shared" si="138"/>
        <v>211</v>
      </c>
      <c r="E53">
        <v>254</v>
      </c>
      <c r="F53" s="3">
        <f t="shared" si="65"/>
        <v>121</v>
      </c>
      <c r="G53" s="3">
        <f t="shared" si="145"/>
        <v>163</v>
      </c>
      <c r="H53" s="3">
        <f t="shared" si="127"/>
        <v>119</v>
      </c>
      <c r="M53" s="1">
        <v>43973</v>
      </c>
      <c r="N53" s="3">
        <f t="shared" si="147"/>
        <v>70</v>
      </c>
      <c r="O53" s="3">
        <f t="shared" si="151"/>
        <v>83</v>
      </c>
      <c r="P53" s="3">
        <f t="shared" si="104"/>
        <v>108</v>
      </c>
      <c r="Q53" s="3">
        <f t="shared" si="142"/>
        <v>15</v>
      </c>
      <c r="R53" s="3">
        <f t="shared" si="128"/>
        <v>107</v>
      </c>
      <c r="W53" s="1">
        <v>43973</v>
      </c>
      <c r="X53" s="3">
        <f t="shared" si="129"/>
        <v>91</v>
      </c>
      <c r="Y53" s="3">
        <f>SUM(O235-O234)</f>
        <v>155</v>
      </c>
      <c r="Z53" s="3">
        <f t="shared" si="152"/>
        <v>158</v>
      </c>
      <c r="AA53" s="3">
        <f t="shared" si="141"/>
        <v>33</v>
      </c>
      <c r="AB53" s="3">
        <v>104</v>
      </c>
      <c r="AG53" s="1">
        <v>43973</v>
      </c>
      <c r="AH53" s="3">
        <f t="shared" si="148"/>
        <v>64</v>
      </c>
      <c r="AI53" s="3">
        <f t="shared" si="136"/>
        <v>6</v>
      </c>
      <c r="AJ53" s="3">
        <f t="shared" si="137"/>
        <v>25</v>
      </c>
      <c r="AK53" s="3">
        <f t="shared" si="130"/>
        <v>3</v>
      </c>
      <c r="AL53" s="3">
        <f t="shared" si="125"/>
        <v>10</v>
      </c>
      <c r="AQ53" s="1">
        <v>43973</v>
      </c>
      <c r="AR53" s="3">
        <f t="shared" si="140"/>
        <v>217</v>
      </c>
      <c r="AS53" s="3">
        <f t="shared" si="75"/>
        <v>98</v>
      </c>
      <c r="AT53" s="3">
        <f t="shared" si="76"/>
        <v>91</v>
      </c>
      <c r="AU53" s="3">
        <f t="shared" si="77"/>
        <v>27</v>
      </c>
      <c r="AV53" s="3">
        <f t="shared" si="78"/>
        <v>54</v>
      </c>
      <c r="BA53" s="1">
        <v>43973</v>
      </c>
      <c r="BB53" s="3">
        <f t="shared" si="116"/>
        <v>962</v>
      </c>
      <c r="BC53" s="3">
        <f t="shared" si="117"/>
        <v>119</v>
      </c>
      <c r="BD53" s="3">
        <f t="shared" si="126"/>
        <v>106</v>
      </c>
      <c r="BE53" s="3">
        <f t="shared" si="92"/>
        <v>17</v>
      </c>
      <c r="BF53" s="3">
        <f t="shared" si="105"/>
        <v>169</v>
      </c>
      <c r="BJ53" s="1"/>
      <c r="CS53" s="1"/>
      <c r="DX53" s="1">
        <v>43973</v>
      </c>
      <c r="DY53" s="3">
        <f t="shared" ref="DY53:DY79" si="158">SUM(G349-G348)</f>
        <v>8</v>
      </c>
      <c r="DZ53" s="3">
        <f t="shared" ref="DZ53:DZ79" si="159">SUM(H349-H348)</f>
        <v>12</v>
      </c>
      <c r="EA53" s="3">
        <f t="shared" ref="EA53:EA79" si="160">SUM(I349-I348)</f>
        <v>14</v>
      </c>
      <c r="EB53" s="3">
        <f t="shared" si="113"/>
        <v>8</v>
      </c>
      <c r="EC53" s="3">
        <f t="shared" ref="EC53:EC79" si="161">SUM(K349-K348)</f>
        <v>12</v>
      </c>
      <c r="EF53" s="1">
        <v>43973</v>
      </c>
      <c r="EG53" s="3">
        <f t="shared" si="131"/>
        <v>7</v>
      </c>
      <c r="EH53" s="3">
        <f t="shared" si="132"/>
        <v>13</v>
      </c>
      <c r="EI53" s="3">
        <f t="shared" si="133"/>
        <v>9</v>
      </c>
      <c r="EJ53" s="3">
        <f t="shared" si="135"/>
        <v>13</v>
      </c>
      <c r="EK53" s="3">
        <f t="shared" si="134"/>
        <v>17</v>
      </c>
      <c r="EN53" s="1">
        <v>43973</v>
      </c>
      <c r="EO53" s="3">
        <f t="shared" si="106"/>
        <v>5</v>
      </c>
      <c r="EP53" s="3">
        <f t="shared" ref="EP53:EP79" si="162">SUM(R349-R348)</f>
        <v>18</v>
      </c>
      <c r="EQ53" s="3">
        <f t="shared" ref="EQ53:EQ79" si="163">SUM(S349-S348)</f>
        <v>11</v>
      </c>
      <c r="ER53" s="3">
        <f t="shared" ref="ER53:ER79" si="164">SUM(T349-T348)</f>
        <v>12</v>
      </c>
      <c r="ES53" s="3">
        <f t="shared" si="114"/>
        <v>12</v>
      </c>
      <c r="EV53" s="1">
        <v>43973</v>
      </c>
      <c r="EW53" s="3">
        <f t="shared" si="119"/>
        <v>10</v>
      </c>
      <c r="EX53" s="3"/>
      <c r="EY53" s="3">
        <f t="shared" ref="EY53:FA60" si="165">SUM(X349-X348)</f>
        <v>4</v>
      </c>
      <c r="EZ53" s="3">
        <f t="shared" si="165"/>
        <v>0</v>
      </c>
      <c r="FA53" s="3">
        <f t="shared" si="165"/>
        <v>1</v>
      </c>
      <c r="FD53" s="1">
        <v>43973</v>
      </c>
      <c r="FE53" s="3">
        <f t="shared" si="146"/>
        <v>43</v>
      </c>
      <c r="FF53" s="3">
        <f t="shared" si="153"/>
        <v>12</v>
      </c>
      <c r="FG53" s="3">
        <f t="shared" si="149"/>
        <v>27</v>
      </c>
      <c r="FH53" s="3">
        <f t="shared" si="150"/>
        <v>5</v>
      </c>
      <c r="FI53" s="3">
        <f t="shared" si="118"/>
        <v>4</v>
      </c>
      <c r="FJ53" s="3"/>
      <c r="FL53" s="1">
        <v>43973</v>
      </c>
      <c r="FM53" s="3">
        <f t="shared" si="154"/>
        <v>33</v>
      </c>
      <c r="FN53" s="3">
        <f t="shared" si="155"/>
        <v>9</v>
      </c>
      <c r="FO53" s="3">
        <f t="shared" si="156"/>
        <v>9</v>
      </c>
      <c r="FP53" s="3">
        <f t="shared" ref="FP53:FP79" si="166">SUM(AI349-AI348)</f>
        <v>0</v>
      </c>
      <c r="FQ53" s="3">
        <f t="shared" si="157"/>
        <v>6</v>
      </c>
      <c r="FR53" s="3"/>
    </row>
    <row r="54" spans="3:174" x14ac:dyDescent="0.2">
      <c r="C54" s="1">
        <v>43974</v>
      </c>
      <c r="D54" s="3">
        <f t="shared" si="138"/>
        <v>186</v>
      </c>
      <c r="E54" s="3">
        <v>263</v>
      </c>
      <c r="F54" s="3">
        <f t="shared" si="65"/>
        <v>118</v>
      </c>
      <c r="G54" s="3">
        <f t="shared" si="145"/>
        <v>155</v>
      </c>
      <c r="H54" s="3">
        <f t="shared" si="127"/>
        <v>130</v>
      </c>
      <c r="M54" s="1">
        <v>43974</v>
      </c>
      <c r="N54" s="3">
        <f t="shared" si="147"/>
        <v>15</v>
      </c>
      <c r="O54" s="3">
        <f t="shared" si="151"/>
        <v>13</v>
      </c>
      <c r="P54" s="3">
        <f t="shared" si="104"/>
        <v>51</v>
      </c>
      <c r="Q54" s="3"/>
      <c r="R54" s="3">
        <f t="shared" si="128"/>
        <v>6</v>
      </c>
      <c r="W54" s="1">
        <v>43974</v>
      </c>
      <c r="X54" s="3">
        <f t="shared" si="129"/>
        <v>111</v>
      </c>
      <c r="Y54" s="3">
        <f>SUM(O236-O235)</f>
        <v>147</v>
      </c>
      <c r="Z54" s="3">
        <f t="shared" si="152"/>
        <v>113</v>
      </c>
      <c r="AA54" s="3">
        <f t="shared" si="141"/>
        <v>35</v>
      </c>
      <c r="AB54" s="3">
        <f>SUM(R225-R224)</f>
        <v>150</v>
      </c>
      <c r="AG54" s="1">
        <v>43974</v>
      </c>
      <c r="AH54" s="3">
        <f t="shared" si="148"/>
        <v>95</v>
      </c>
      <c r="AI54" s="3">
        <f t="shared" si="136"/>
        <v>61</v>
      </c>
      <c r="AJ54" s="3">
        <f t="shared" si="137"/>
        <v>37</v>
      </c>
      <c r="AK54" s="3">
        <f t="shared" si="130"/>
        <v>7</v>
      </c>
      <c r="AL54" s="3">
        <f t="shared" si="125"/>
        <v>7</v>
      </c>
      <c r="AQ54" s="1">
        <v>43974</v>
      </c>
      <c r="AR54" s="3">
        <f t="shared" si="140"/>
        <v>151</v>
      </c>
      <c r="AS54" s="3">
        <f t="shared" si="75"/>
        <v>98</v>
      </c>
      <c r="AT54" s="3">
        <f t="shared" si="76"/>
        <v>54</v>
      </c>
      <c r="AU54" s="3">
        <f t="shared" si="77"/>
        <v>15</v>
      </c>
      <c r="AV54" s="3">
        <f t="shared" si="78"/>
        <v>7</v>
      </c>
      <c r="BA54" s="1">
        <v>43974</v>
      </c>
      <c r="BB54" s="3">
        <f t="shared" si="116"/>
        <v>1004</v>
      </c>
      <c r="BC54" s="3">
        <f t="shared" si="117"/>
        <v>125</v>
      </c>
      <c r="BD54" s="3">
        <f t="shared" si="126"/>
        <v>109</v>
      </c>
      <c r="BE54" s="3">
        <f t="shared" si="92"/>
        <v>56</v>
      </c>
      <c r="BF54" s="3">
        <f t="shared" si="105"/>
        <v>169</v>
      </c>
      <c r="BJ54" s="1"/>
      <c r="CS54" s="1"/>
      <c r="DX54" s="1">
        <v>43974</v>
      </c>
      <c r="DY54" s="3">
        <f t="shared" si="158"/>
        <v>9</v>
      </c>
      <c r="DZ54" s="3">
        <f t="shared" si="159"/>
        <v>10</v>
      </c>
      <c r="EA54" s="3">
        <f t="shared" si="160"/>
        <v>6</v>
      </c>
      <c r="EB54" s="3">
        <f t="shared" si="113"/>
        <v>7</v>
      </c>
      <c r="EC54" s="3">
        <f t="shared" si="161"/>
        <v>8</v>
      </c>
      <c r="EF54" s="1">
        <v>43974</v>
      </c>
      <c r="EG54" s="3">
        <f t="shared" si="131"/>
        <v>6</v>
      </c>
      <c r="EH54" s="3">
        <f t="shared" si="132"/>
        <v>4</v>
      </c>
      <c r="EI54" s="3">
        <f t="shared" si="133"/>
        <v>3</v>
      </c>
      <c r="EJ54" s="3">
        <f t="shared" si="135"/>
        <v>4</v>
      </c>
      <c r="EK54" s="3">
        <f t="shared" si="134"/>
        <v>7</v>
      </c>
      <c r="EN54" s="1">
        <v>43974</v>
      </c>
      <c r="EO54" s="3">
        <f t="shared" ref="EO54:EO79" si="167">SUM(Q350-Q349)</f>
        <v>9</v>
      </c>
      <c r="EP54" s="3">
        <f t="shared" si="162"/>
        <v>16</v>
      </c>
      <c r="EQ54" s="3">
        <f t="shared" si="163"/>
        <v>6</v>
      </c>
      <c r="ER54" s="3">
        <f t="shared" si="164"/>
        <v>3</v>
      </c>
      <c r="ES54" s="3">
        <f t="shared" si="114"/>
        <v>15</v>
      </c>
      <c r="EV54" s="1">
        <v>43974</v>
      </c>
      <c r="EW54" s="3">
        <f t="shared" si="119"/>
        <v>38</v>
      </c>
      <c r="EX54" s="3"/>
      <c r="EY54" s="3">
        <f t="shared" si="165"/>
        <v>2</v>
      </c>
      <c r="EZ54" s="3">
        <f t="shared" si="165"/>
        <v>0</v>
      </c>
      <c r="FA54" s="3">
        <f t="shared" si="165"/>
        <v>0</v>
      </c>
      <c r="FD54" s="1">
        <v>43974</v>
      </c>
      <c r="FE54" s="3">
        <f t="shared" si="146"/>
        <v>12</v>
      </c>
      <c r="FF54" s="3">
        <f t="shared" si="153"/>
        <v>14</v>
      </c>
      <c r="FG54" s="3">
        <f t="shared" si="149"/>
        <v>3</v>
      </c>
      <c r="FH54" s="3">
        <f t="shared" si="150"/>
        <v>5</v>
      </c>
      <c r="FI54" s="3">
        <f t="shared" si="118"/>
        <v>9</v>
      </c>
      <c r="FJ54" s="3"/>
      <c r="FL54" s="1">
        <v>43974</v>
      </c>
      <c r="FM54" s="3">
        <f t="shared" si="154"/>
        <v>41</v>
      </c>
      <c r="FN54" s="3">
        <f t="shared" si="155"/>
        <v>4</v>
      </c>
      <c r="FO54" s="3">
        <f t="shared" si="156"/>
        <v>1</v>
      </c>
      <c r="FP54" s="3">
        <f t="shared" si="166"/>
        <v>0</v>
      </c>
      <c r="FQ54" s="3">
        <f t="shared" si="157"/>
        <v>12</v>
      </c>
      <c r="FR54" s="3"/>
    </row>
    <row r="55" spans="3:174" x14ac:dyDescent="0.2">
      <c r="C55" s="1">
        <v>43975</v>
      </c>
      <c r="D55">
        <v>214</v>
      </c>
      <c r="E55" s="3">
        <v>273</v>
      </c>
      <c r="F55" s="3">
        <f t="shared" si="65"/>
        <v>111</v>
      </c>
      <c r="G55" s="3">
        <f t="shared" si="145"/>
        <v>216</v>
      </c>
      <c r="H55" s="3">
        <f t="shared" si="127"/>
        <v>162</v>
      </c>
      <c r="M55" s="1">
        <v>43975</v>
      </c>
      <c r="N55" s="3">
        <f t="shared" si="147"/>
        <v>136</v>
      </c>
      <c r="O55" s="3">
        <f t="shared" si="151"/>
        <v>67</v>
      </c>
      <c r="P55" s="3">
        <f t="shared" si="104"/>
        <v>77</v>
      </c>
      <c r="Q55" s="3"/>
      <c r="R55" s="3">
        <f t="shared" si="128"/>
        <v>76</v>
      </c>
      <c r="W55" s="1">
        <v>43975</v>
      </c>
      <c r="X55" s="3">
        <f t="shared" si="129"/>
        <v>126</v>
      </c>
      <c r="Y55" s="3">
        <f>SUM(O237-O236)</f>
        <v>205</v>
      </c>
      <c r="Z55" s="3">
        <f t="shared" si="152"/>
        <v>123</v>
      </c>
      <c r="AA55" s="3">
        <f t="shared" si="141"/>
        <v>53</v>
      </c>
      <c r="AB55" s="3">
        <f>SUM(R226-R225)</f>
        <v>180</v>
      </c>
      <c r="AG55" s="1">
        <v>43975</v>
      </c>
      <c r="AH55" s="3">
        <f t="shared" si="148"/>
        <v>74</v>
      </c>
      <c r="AI55" s="3">
        <f t="shared" si="136"/>
        <v>23</v>
      </c>
      <c r="AJ55" s="3">
        <f t="shared" si="137"/>
        <v>17</v>
      </c>
      <c r="AK55" s="3">
        <f t="shared" si="130"/>
        <v>12</v>
      </c>
      <c r="AL55" s="3">
        <f t="shared" si="125"/>
        <v>12</v>
      </c>
      <c r="AQ55" s="1">
        <v>43975</v>
      </c>
      <c r="AR55" s="3">
        <f t="shared" si="140"/>
        <v>176</v>
      </c>
      <c r="AS55" s="3">
        <f t="shared" si="75"/>
        <v>61</v>
      </c>
      <c r="AT55" s="3">
        <f t="shared" si="76"/>
        <v>65</v>
      </c>
      <c r="AU55" s="3">
        <f t="shared" si="77"/>
        <v>23</v>
      </c>
      <c r="AV55" s="3">
        <f t="shared" si="78"/>
        <v>40</v>
      </c>
      <c r="BA55" s="1">
        <v>43975</v>
      </c>
      <c r="BB55" s="3">
        <f t="shared" si="116"/>
        <v>925</v>
      </c>
      <c r="BC55" s="3">
        <f t="shared" si="117"/>
        <v>142</v>
      </c>
      <c r="BD55" s="3">
        <f t="shared" si="126"/>
        <v>111</v>
      </c>
      <c r="BE55" s="3">
        <f t="shared" si="92"/>
        <v>30</v>
      </c>
      <c r="BF55" s="3">
        <f t="shared" si="105"/>
        <v>126</v>
      </c>
      <c r="BJ55" s="1"/>
      <c r="CS55" s="1"/>
      <c r="DX55" s="1">
        <v>43975</v>
      </c>
      <c r="DY55" s="3">
        <f t="shared" si="158"/>
        <v>9</v>
      </c>
      <c r="DZ55" s="3">
        <f t="shared" si="159"/>
        <v>14</v>
      </c>
      <c r="EA55" s="3">
        <f t="shared" si="160"/>
        <v>8</v>
      </c>
      <c r="EB55" s="3">
        <f t="shared" ref="EB55:EB79" si="168">SUM(J351-J350)</f>
        <v>5</v>
      </c>
      <c r="EC55" s="3">
        <f t="shared" si="161"/>
        <v>12</v>
      </c>
      <c r="EF55" s="1">
        <v>43975</v>
      </c>
      <c r="EG55" s="3">
        <f t="shared" si="131"/>
        <v>4</v>
      </c>
      <c r="EH55" s="3">
        <f t="shared" si="132"/>
        <v>1</v>
      </c>
      <c r="EI55" s="3">
        <f t="shared" si="133"/>
        <v>7</v>
      </c>
      <c r="EJ55" s="3">
        <f t="shared" si="135"/>
        <v>3</v>
      </c>
      <c r="EK55" s="3">
        <f t="shared" si="134"/>
        <v>2</v>
      </c>
      <c r="EN55" s="1">
        <v>43975</v>
      </c>
      <c r="EO55" s="3">
        <f t="shared" si="167"/>
        <v>11</v>
      </c>
      <c r="EP55" s="3">
        <f t="shared" si="162"/>
        <v>6</v>
      </c>
      <c r="EQ55" s="3">
        <f t="shared" si="163"/>
        <v>11</v>
      </c>
      <c r="ER55" s="3">
        <f t="shared" si="164"/>
        <v>8</v>
      </c>
      <c r="ES55" s="3">
        <f t="shared" ref="ES55:ES79" si="169">SUM(U351-U350)</f>
        <v>12</v>
      </c>
      <c r="EV55" s="1">
        <v>43975</v>
      </c>
      <c r="EW55" s="3"/>
      <c r="EX55" s="3">
        <f t="shared" ref="EX55:EX79" si="170">SUM(W351-W350)</f>
        <v>1</v>
      </c>
      <c r="EY55" s="3">
        <f t="shared" si="165"/>
        <v>0</v>
      </c>
      <c r="EZ55" s="3">
        <f t="shared" si="165"/>
        <v>0</v>
      </c>
      <c r="FA55" s="3">
        <f t="shared" si="165"/>
        <v>0</v>
      </c>
      <c r="FD55" s="1">
        <v>43975</v>
      </c>
      <c r="FE55" s="3">
        <f t="shared" si="146"/>
        <v>0</v>
      </c>
      <c r="FF55" s="3">
        <f t="shared" si="153"/>
        <v>0</v>
      </c>
      <c r="FG55" s="3">
        <f t="shared" si="149"/>
        <v>0</v>
      </c>
      <c r="FH55" s="3">
        <f t="shared" si="150"/>
        <v>4</v>
      </c>
      <c r="FI55" s="3">
        <f t="shared" si="118"/>
        <v>4</v>
      </c>
      <c r="FJ55" s="3"/>
      <c r="FL55" s="1">
        <v>43975</v>
      </c>
      <c r="FM55" s="3">
        <f t="shared" si="154"/>
        <v>14</v>
      </c>
      <c r="FN55" s="3">
        <f t="shared" si="155"/>
        <v>0</v>
      </c>
      <c r="FO55" s="3">
        <f t="shared" si="156"/>
        <v>5</v>
      </c>
      <c r="FP55" s="3">
        <f t="shared" si="166"/>
        <v>0</v>
      </c>
      <c r="FQ55" s="3">
        <f t="shared" si="157"/>
        <v>1</v>
      </c>
      <c r="FR55" s="3"/>
    </row>
    <row r="56" spans="3:174" x14ac:dyDescent="0.2">
      <c r="C56" s="1">
        <v>43976</v>
      </c>
      <c r="D56" s="3">
        <f>SUM(B245-B244)</f>
        <v>192</v>
      </c>
      <c r="E56" s="3">
        <v>185</v>
      </c>
      <c r="F56" s="3">
        <f t="shared" si="65"/>
        <v>70</v>
      </c>
      <c r="G56" s="3">
        <f t="shared" si="145"/>
        <v>110</v>
      </c>
      <c r="H56" s="3">
        <f t="shared" si="127"/>
        <v>126</v>
      </c>
      <c r="M56" s="1">
        <v>43976</v>
      </c>
      <c r="N56" s="3">
        <f t="shared" si="147"/>
        <v>97</v>
      </c>
      <c r="O56" s="3">
        <f t="shared" si="151"/>
        <v>74</v>
      </c>
      <c r="P56" s="3">
        <f t="shared" si="104"/>
        <v>60</v>
      </c>
      <c r="Q56" s="3">
        <v>49</v>
      </c>
      <c r="R56" s="3">
        <f t="shared" si="128"/>
        <v>88</v>
      </c>
      <c r="W56" s="1">
        <v>43976</v>
      </c>
      <c r="X56" s="3">
        <f t="shared" si="129"/>
        <v>63</v>
      </c>
      <c r="Y56" s="3">
        <f>SUM(O238-O237)</f>
        <v>102</v>
      </c>
      <c r="Z56" s="3">
        <f t="shared" si="152"/>
        <v>118</v>
      </c>
      <c r="AA56" s="3">
        <v>32</v>
      </c>
      <c r="AB56" s="3">
        <f>SUM(R227-R226)</f>
        <v>74</v>
      </c>
      <c r="AG56" s="1">
        <v>43976</v>
      </c>
      <c r="AH56" s="3">
        <f t="shared" si="148"/>
        <v>45</v>
      </c>
      <c r="AI56" s="3">
        <f t="shared" si="136"/>
        <v>11</v>
      </c>
      <c r="AJ56" s="3">
        <f t="shared" si="137"/>
        <v>17</v>
      </c>
      <c r="AK56" s="3">
        <f t="shared" si="130"/>
        <v>13</v>
      </c>
      <c r="AL56" s="3">
        <f t="shared" si="125"/>
        <v>4</v>
      </c>
      <c r="AQ56" s="1">
        <v>43976</v>
      </c>
      <c r="AR56" s="3">
        <f t="shared" si="140"/>
        <v>111</v>
      </c>
      <c r="AS56" s="3">
        <f t="shared" si="75"/>
        <v>51</v>
      </c>
      <c r="AT56" s="3">
        <f t="shared" si="76"/>
        <v>31</v>
      </c>
      <c r="AU56" s="3">
        <f t="shared" si="77"/>
        <v>16</v>
      </c>
      <c r="AV56" s="3">
        <f t="shared" si="78"/>
        <v>18</v>
      </c>
      <c r="BA56" s="1">
        <v>43976</v>
      </c>
      <c r="BB56" s="3">
        <f t="shared" si="116"/>
        <v>998</v>
      </c>
      <c r="BC56" s="3">
        <f t="shared" si="117"/>
        <v>96</v>
      </c>
      <c r="BD56" s="3">
        <f t="shared" si="126"/>
        <v>329</v>
      </c>
      <c r="BE56" s="3">
        <f t="shared" si="92"/>
        <v>24</v>
      </c>
      <c r="BF56" s="3">
        <f t="shared" si="105"/>
        <v>162</v>
      </c>
      <c r="BJ56" s="1"/>
      <c r="CS56" s="1"/>
      <c r="DX56" s="1">
        <v>43976</v>
      </c>
      <c r="DY56" s="3">
        <f t="shared" si="158"/>
        <v>12</v>
      </c>
      <c r="DZ56" s="3">
        <f t="shared" si="159"/>
        <v>15</v>
      </c>
      <c r="EA56" s="3">
        <f t="shared" si="160"/>
        <v>11</v>
      </c>
      <c r="EB56" s="3">
        <f t="shared" si="168"/>
        <v>11</v>
      </c>
      <c r="EC56" s="3">
        <f t="shared" si="161"/>
        <v>5</v>
      </c>
      <c r="EF56" s="1">
        <v>43976</v>
      </c>
      <c r="EG56" s="3">
        <f t="shared" ref="EG56:EG79" si="171">SUM(L352-L351)</f>
        <v>0</v>
      </c>
      <c r="EH56" s="3"/>
      <c r="EI56" s="3">
        <f t="shared" ref="EI56:EI67" si="172">SUM(N352-N351)</f>
        <v>0</v>
      </c>
      <c r="EJ56" s="3"/>
      <c r="EK56" s="3">
        <f t="shared" si="134"/>
        <v>1</v>
      </c>
      <c r="EN56" s="1">
        <v>43976</v>
      </c>
      <c r="EO56" s="3">
        <f t="shared" si="167"/>
        <v>0</v>
      </c>
      <c r="EP56" s="3">
        <f t="shared" si="162"/>
        <v>0</v>
      </c>
      <c r="EQ56" s="3">
        <f t="shared" si="163"/>
        <v>0</v>
      </c>
      <c r="ER56" s="3">
        <f t="shared" si="164"/>
        <v>0</v>
      </c>
      <c r="ES56" s="3">
        <f t="shared" si="169"/>
        <v>0</v>
      </c>
      <c r="EV56" s="1">
        <v>43976</v>
      </c>
      <c r="EW56" s="3"/>
      <c r="EX56" s="3">
        <f t="shared" si="170"/>
        <v>0</v>
      </c>
      <c r="EY56" s="3">
        <f t="shared" si="165"/>
        <v>0</v>
      </c>
      <c r="EZ56" s="3">
        <f t="shared" si="165"/>
        <v>2</v>
      </c>
      <c r="FA56" s="3">
        <f t="shared" si="165"/>
        <v>0</v>
      </c>
      <c r="FD56" s="1">
        <v>43976</v>
      </c>
      <c r="FE56" s="3">
        <f t="shared" si="146"/>
        <v>2</v>
      </c>
      <c r="FF56" s="3">
        <f t="shared" si="153"/>
        <v>0</v>
      </c>
      <c r="FG56" s="3">
        <f t="shared" si="149"/>
        <v>3</v>
      </c>
      <c r="FH56" s="3">
        <f t="shared" si="150"/>
        <v>3</v>
      </c>
      <c r="FI56" s="3">
        <f t="shared" si="118"/>
        <v>0</v>
      </c>
      <c r="FJ56" s="3"/>
      <c r="FL56" s="1">
        <v>43976</v>
      </c>
      <c r="FM56" s="3">
        <f t="shared" si="154"/>
        <v>12</v>
      </c>
      <c r="FN56" s="3">
        <f t="shared" si="155"/>
        <v>0</v>
      </c>
      <c r="FO56" s="3">
        <f t="shared" si="156"/>
        <v>5</v>
      </c>
      <c r="FP56" s="3">
        <f t="shared" si="166"/>
        <v>1</v>
      </c>
      <c r="FQ56" s="3">
        <f t="shared" si="157"/>
        <v>0</v>
      </c>
      <c r="FR56" s="3"/>
    </row>
    <row r="57" spans="3:174" x14ac:dyDescent="0.2">
      <c r="C57" s="1">
        <v>43977</v>
      </c>
      <c r="D57" s="3">
        <v>132</v>
      </c>
      <c r="E57" s="3">
        <v>200</v>
      </c>
      <c r="F57" s="3">
        <v>67</v>
      </c>
      <c r="G57" s="3">
        <v>117</v>
      </c>
      <c r="H57" s="3">
        <v>109</v>
      </c>
      <c r="M57" s="1">
        <v>43977</v>
      </c>
      <c r="N57">
        <v>62</v>
      </c>
      <c r="O57">
        <v>45</v>
      </c>
      <c r="P57">
        <v>53</v>
      </c>
      <c r="Q57">
        <v>75</v>
      </c>
      <c r="R57">
        <v>52</v>
      </c>
      <c r="W57" s="1">
        <v>43977</v>
      </c>
      <c r="X57">
        <v>53</v>
      </c>
      <c r="Y57">
        <v>62</v>
      </c>
      <c r="Z57">
        <v>95</v>
      </c>
      <c r="AA57">
        <v>19</v>
      </c>
      <c r="AB57">
        <v>52</v>
      </c>
      <c r="AG57" s="1">
        <v>43977</v>
      </c>
      <c r="AH57">
        <v>110</v>
      </c>
      <c r="AI57">
        <v>14</v>
      </c>
      <c r="AJ57">
        <v>12</v>
      </c>
      <c r="AK57">
        <v>3</v>
      </c>
      <c r="AL57">
        <v>3</v>
      </c>
      <c r="AQ57" s="1">
        <v>43977</v>
      </c>
      <c r="AR57">
        <v>102</v>
      </c>
      <c r="AS57">
        <v>22</v>
      </c>
      <c r="AT57">
        <v>33</v>
      </c>
      <c r="AU57">
        <v>9</v>
      </c>
      <c r="AV57">
        <v>16</v>
      </c>
      <c r="BA57" s="1">
        <v>43977</v>
      </c>
      <c r="BB57">
        <v>1808</v>
      </c>
      <c r="BC57">
        <v>85</v>
      </c>
      <c r="BD57">
        <v>17</v>
      </c>
      <c r="BE57">
        <v>12</v>
      </c>
      <c r="BF57">
        <v>50</v>
      </c>
      <c r="BJ57" s="1"/>
      <c r="CS57" s="1"/>
      <c r="DX57" s="1">
        <v>43977</v>
      </c>
      <c r="DY57" s="3">
        <f t="shared" si="158"/>
        <v>5</v>
      </c>
      <c r="DZ57" s="3">
        <f t="shared" si="159"/>
        <v>9</v>
      </c>
      <c r="EA57" s="3">
        <f t="shared" si="160"/>
        <v>4</v>
      </c>
      <c r="EB57" s="3">
        <f t="shared" si="168"/>
        <v>6</v>
      </c>
      <c r="EC57" s="3">
        <f t="shared" si="161"/>
        <v>12</v>
      </c>
      <c r="EF57" s="1">
        <v>43977</v>
      </c>
      <c r="EG57" s="3">
        <f t="shared" si="171"/>
        <v>3</v>
      </c>
      <c r="EH57" s="3"/>
      <c r="EI57" s="3">
        <f t="shared" si="172"/>
        <v>10</v>
      </c>
      <c r="EJ57" s="3"/>
      <c r="EK57" s="3">
        <f t="shared" si="134"/>
        <v>1</v>
      </c>
      <c r="EN57" s="1">
        <v>43977</v>
      </c>
      <c r="EO57" s="3">
        <f t="shared" si="167"/>
        <v>6</v>
      </c>
      <c r="EP57" s="3">
        <f t="shared" si="162"/>
        <v>17</v>
      </c>
      <c r="EQ57" s="3">
        <f t="shared" si="163"/>
        <v>11</v>
      </c>
      <c r="ER57" s="3">
        <f t="shared" si="164"/>
        <v>9</v>
      </c>
      <c r="ES57" s="3">
        <f t="shared" si="169"/>
        <v>21</v>
      </c>
      <c r="EV57" s="1">
        <v>43977</v>
      </c>
      <c r="EW57" s="3">
        <f t="shared" ref="EW57:EW79" si="173">SUM(V353-V352)</f>
        <v>4</v>
      </c>
      <c r="EX57" s="3">
        <f t="shared" si="170"/>
        <v>3</v>
      </c>
      <c r="EY57" s="3">
        <f t="shared" si="165"/>
        <v>1</v>
      </c>
      <c r="EZ57" s="3">
        <f t="shared" si="165"/>
        <v>3</v>
      </c>
      <c r="FA57" s="3">
        <f t="shared" si="165"/>
        <v>0</v>
      </c>
      <c r="FD57" s="1">
        <v>43977</v>
      </c>
      <c r="FE57" s="3">
        <f t="shared" si="146"/>
        <v>8</v>
      </c>
      <c r="FF57" s="3">
        <f t="shared" si="153"/>
        <v>2</v>
      </c>
      <c r="FG57" s="3">
        <f t="shared" si="149"/>
        <v>0</v>
      </c>
      <c r="FH57" s="3">
        <f t="shared" si="150"/>
        <v>1</v>
      </c>
      <c r="FI57" s="3">
        <f t="shared" si="118"/>
        <v>0</v>
      </c>
      <c r="FJ57" s="3"/>
      <c r="FL57" s="1">
        <v>43977</v>
      </c>
      <c r="FM57" s="3">
        <f t="shared" si="154"/>
        <v>27</v>
      </c>
      <c r="FN57" s="3">
        <f t="shared" si="155"/>
        <v>15</v>
      </c>
      <c r="FO57" s="3">
        <f t="shared" si="156"/>
        <v>5</v>
      </c>
      <c r="FP57" s="3">
        <f t="shared" si="166"/>
        <v>0</v>
      </c>
      <c r="FQ57" s="3">
        <f t="shared" si="157"/>
        <v>0</v>
      </c>
      <c r="FR57" s="3"/>
    </row>
    <row r="58" spans="3:174" x14ac:dyDescent="0.2">
      <c r="C58" s="1">
        <v>43978</v>
      </c>
      <c r="D58" s="3">
        <v>165</v>
      </c>
      <c r="E58" s="3">
        <v>219</v>
      </c>
      <c r="F58" s="3">
        <v>60</v>
      </c>
      <c r="G58" s="3">
        <v>139</v>
      </c>
      <c r="H58" s="3">
        <v>59</v>
      </c>
      <c r="M58" s="1">
        <v>43978</v>
      </c>
      <c r="N58">
        <v>60</v>
      </c>
      <c r="O58">
        <v>36</v>
      </c>
      <c r="P58">
        <v>83</v>
      </c>
      <c r="Q58">
        <v>31</v>
      </c>
      <c r="R58">
        <v>47</v>
      </c>
      <c r="W58" s="1">
        <v>43978</v>
      </c>
      <c r="X58">
        <v>63</v>
      </c>
      <c r="Y58">
        <v>105</v>
      </c>
      <c r="Z58">
        <v>108</v>
      </c>
      <c r="AA58">
        <v>17</v>
      </c>
      <c r="AB58">
        <v>90</v>
      </c>
      <c r="AG58" s="1">
        <v>43978</v>
      </c>
      <c r="AH58">
        <v>73</v>
      </c>
      <c r="AI58">
        <v>20</v>
      </c>
      <c r="AJ58">
        <v>30</v>
      </c>
      <c r="AK58">
        <v>7</v>
      </c>
      <c r="AL58">
        <v>4</v>
      </c>
      <c r="AQ58" s="1">
        <v>43978</v>
      </c>
      <c r="AR58">
        <v>242</v>
      </c>
      <c r="AS58">
        <v>140</v>
      </c>
      <c r="AT58">
        <v>46</v>
      </c>
      <c r="AU58">
        <v>23</v>
      </c>
      <c r="AV58">
        <v>33</v>
      </c>
      <c r="BA58" s="1">
        <v>43978</v>
      </c>
      <c r="BB58">
        <v>951</v>
      </c>
      <c r="BC58">
        <v>101</v>
      </c>
      <c r="BD58">
        <v>239</v>
      </c>
      <c r="BE58">
        <v>21</v>
      </c>
      <c r="BF58">
        <v>198</v>
      </c>
      <c r="BJ58" s="1"/>
      <c r="CS58" s="1"/>
      <c r="DX58" s="1">
        <v>43978</v>
      </c>
      <c r="DY58" s="3">
        <f t="shared" si="158"/>
        <v>4</v>
      </c>
      <c r="DZ58" s="3">
        <f t="shared" si="159"/>
        <v>8</v>
      </c>
      <c r="EA58" s="3">
        <f t="shared" si="160"/>
        <v>3</v>
      </c>
      <c r="EB58" s="3">
        <f t="shared" si="168"/>
        <v>5</v>
      </c>
      <c r="EC58" s="3">
        <f t="shared" si="161"/>
        <v>10</v>
      </c>
      <c r="EF58" s="1">
        <v>43978</v>
      </c>
      <c r="EG58" s="3">
        <f t="shared" si="171"/>
        <v>19</v>
      </c>
      <c r="EH58" s="3">
        <f>SUM(M354-M353)</f>
        <v>15</v>
      </c>
      <c r="EI58" s="3">
        <f t="shared" si="172"/>
        <v>19</v>
      </c>
      <c r="EJ58" s="3">
        <f>SUM(O354-O353)</f>
        <v>12</v>
      </c>
      <c r="EK58" s="3">
        <f t="shared" si="134"/>
        <v>7</v>
      </c>
      <c r="EN58" s="1">
        <v>43978</v>
      </c>
      <c r="EO58" s="3">
        <f t="shared" si="167"/>
        <v>6</v>
      </c>
      <c r="EP58" s="3">
        <f t="shared" si="162"/>
        <v>14</v>
      </c>
      <c r="EQ58" s="3">
        <f t="shared" si="163"/>
        <v>8</v>
      </c>
      <c r="ER58" s="3">
        <f t="shared" si="164"/>
        <v>3</v>
      </c>
      <c r="ES58" s="3">
        <f t="shared" si="169"/>
        <v>16</v>
      </c>
      <c r="EV58" s="1">
        <v>43978</v>
      </c>
      <c r="EW58" s="3">
        <f t="shared" si="173"/>
        <v>38</v>
      </c>
      <c r="EX58" s="3">
        <f t="shared" si="170"/>
        <v>3</v>
      </c>
      <c r="EY58" s="3">
        <f t="shared" si="165"/>
        <v>5</v>
      </c>
      <c r="EZ58" s="3">
        <f t="shared" si="165"/>
        <v>2</v>
      </c>
      <c r="FA58" s="3">
        <f t="shared" si="165"/>
        <v>1</v>
      </c>
      <c r="FD58" s="1">
        <v>43978</v>
      </c>
      <c r="FE58" s="3">
        <f t="shared" si="146"/>
        <v>19</v>
      </c>
      <c r="FF58" s="3">
        <f t="shared" si="153"/>
        <v>27</v>
      </c>
      <c r="FG58" s="3">
        <f t="shared" si="149"/>
        <v>12</v>
      </c>
      <c r="FH58" s="3">
        <f t="shared" si="150"/>
        <v>5</v>
      </c>
      <c r="FI58" s="3">
        <f t="shared" ref="FI58:FI79" si="174">SUM(AE354-AE353)</f>
        <v>5</v>
      </c>
      <c r="FJ58" s="3"/>
      <c r="FL58" s="1">
        <v>43978</v>
      </c>
      <c r="FM58" s="3">
        <f t="shared" si="154"/>
        <v>52</v>
      </c>
      <c r="FN58" s="3">
        <f t="shared" si="155"/>
        <v>7</v>
      </c>
      <c r="FO58" s="3">
        <f t="shared" si="156"/>
        <v>6</v>
      </c>
      <c r="FP58" s="3">
        <f t="shared" si="166"/>
        <v>1</v>
      </c>
      <c r="FQ58" s="3">
        <f t="shared" si="157"/>
        <v>5</v>
      </c>
      <c r="FR58" s="3"/>
    </row>
    <row r="59" spans="3:174" x14ac:dyDescent="0.2">
      <c r="C59" s="1">
        <v>43979</v>
      </c>
      <c r="D59" s="3">
        <v>275</v>
      </c>
      <c r="E59" s="3">
        <v>368</v>
      </c>
      <c r="F59" s="3">
        <v>106</v>
      </c>
      <c r="G59" s="3">
        <v>250</v>
      </c>
      <c r="H59" s="3">
        <v>101</v>
      </c>
      <c r="M59" s="1">
        <v>43979</v>
      </c>
      <c r="N59">
        <v>135</v>
      </c>
      <c r="O59">
        <v>94</v>
      </c>
      <c r="P59">
        <v>112</v>
      </c>
      <c r="Q59" s="3">
        <v>151</v>
      </c>
      <c r="R59">
        <v>86</v>
      </c>
      <c r="W59" s="1">
        <v>43979</v>
      </c>
      <c r="X59">
        <v>102</v>
      </c>
      <c r="Y59">
        <v>151</v>
      </c>
      <c r="Z59">
        <v>121</v>
      </c>
      <c r="AA59" s="3">
        <v>39</v>
      </c>
      <c r="AB59">
        <v>66</v>
      </c>
      <c r="AG59" s="1">
        <v>43979</v>
      </c>
      <c r="AH59">
        <v>60</v>
      </c>
      <c r="AI59">
        <v>21</v>
      </c>
      <c r="AJ59">
        <v>28</v>
      </c>
      <c r="AK59">
        <v>12</v>
      </c>
      <c r="AL59">
        <v>8</v>
      </c>
      <c r="AQ59" s="1">
        <v>43979</v>
      </c>
      <c r="AR59">
        <v>133</v>
      </c>
      <c r="AS59">
        <v>73</v>
      </c>
      <c r="AT59">
        <v>48</v>
      </c>
      <c r="AU59">
        <v>20</v>
      </c>
      <c r="AV59">
        <v>21</v>
      </c>
      <c r="BA59" s="1">
        <v>43979</v>
      </c>
      <c r="BB59">
        <v>1150</v>
      </c>
      <c r="BC59">
        <v>117</v>
      </c>
      <c r="BD59">
        <v>84</v>
      </c>
      <c r="BE59">
        <v>18</v>
      </c>
      <c r="BF59">
        <v>196</v>
      </c>
      <c r="BJ59" s="1"/>
      <c r="CS59" s="1"/>
      <c r="DX59" s="1">
        <v>43979</v>
      </c>
      <c r="DY59" s="3">
        <f t="shared" si="158"/>
        <v>9</v>
      </c>
      <c r="DZ59" s="3">
        <f t="shared" si="159"/>
        <v>6</v>
      </c>
      <c r="EA59" s="3">
        <f t="shared" si="160"/>
        <v>4</v>
      </c>
      <c r="EB59" s="3">
        <f t="shared" si="168"/>
        <v>4</v>
      </c>
      <c r="EC59" s="3">
        <f t="shared" si="161"/>
        <v>10</v>
      </c>
      <c r="EF59" s="1">
        <v>43979</v>
      </c>
      <c r="EG59" s="3">
        <f t="shared" si="171"/>
        <v>6</v>
      </c>
      <c r="EH59" s="3">
        <f>SUM(M355-M354)</f>
        <v>3</v>
      </c>
      <c r="EI59" s="3">
        <f t="shared" si="172"/>
        <v>4</v>
      </c>
      <c r="EJ59" s="3">
        <f>SUM(O355-O354)</f>
        <v>5</v>
      </c>
      <c r="EK59" s="3">
        <f t="shared" si="134"/>
        <v>4</v>
      </c>
      <c r="EN59" s="1">
        <v>43979</v>
      </c>
      <c r="EO59" s="3">
        <f t="shared" si="167"/>
        <v>9</v>
      </c>
      <c r="EP59" s="3">
        <f t="shared" si="162"/>
        <v>15</v>
      </c>
      <c r="EQ59" s="3">
        <f t="shared" si="163"/>
        <v>17</v>
      </c>
      <c r="ER59" s="3">
        <f t="shared" si="164"/>
        <v>5</v>
      </c>
      <c r="ES59" s="3">
        <f t="shared" si="169"/>
        <v>22</v>
      </c>
      <c r="EV59" s="1">
        <v>43979</v>
      </c>
      <c r="EW59" s="3">
        <f t="shared" si="173"/>
        <v>4</v>
      </c>
      <c r="EX59" s="3">
        <f t="shared" si="170"/>
        <v>10</v>
      </c>
      <c r="EY59" s="3">
        <f t="shared" si="165"/>
        <v>3</v>
      </c>
      <c r="EZ59" s="3">
        <f t="shared" si="165"/>
        <v>2</v>
      </c>
      <c r="FA59" s="3">
        <f t="shared" si="165"/>
        <v>3</v>
      </c>
      <c r="FD59" s="1">
        <v>43979</v>
      </c>
      <c r="FE59" s="3">
        <f t="shared" si="146"/>
        <v>20</v>
      </c>
      <c r="FF59" s="3">
        <f t="shared" si="153"/>
        <v>13</v>
      </c>
      <c r="FG59" s="3">
        <f t="shared" si="149"/>
        <v>8</v>
      </c>
      <c r="FH59" s="3">
        <f t="shared" si="150"/>
        <v>3</v>
      </c>
      <c r="FI59" s="3">
        <f t="shared" si="174"/>
        <v>7</v>
      </c>
      <c r="FJ59" s="3"/>
      <c r="FL59" s="1">
        <v>43979</v>
      </c>
      <c r="FM59" s="3">
        <f t="shared" si="154"/>
        <v>46</v>
      </c>
      <c r="FN59" s="3">
        <f t="shared" si="155"/>
        <v>10</v>
      </c>
      <c r="FO59" s="3">
        <f t="shared" si="156"/>
        <v>11</v>
      </c>
      <c r="FP59" s="3">
        <f t="shared" si="166"/>
        <v>0</v>
      </c>
      <c r="FQ59" s="3">
        <f t="shared" si="157"/>
        <v>6</v>
      </c>
      <c r="FR59" s="3"/>
    </row>
    <row r="60" spans="3:174" x14ac:dyDescent="0.2">
      <c r="C60" s="1">
        <v>43980</v>
      </c>
      <c r="D60" s="3">
        <v>244</v>
      </c>
      <c r="E60" s="3">
        <v>299</v>
      </c>
      <c r="F60" s="3">
        <v>86</v>
      </c>
      <c r="G60" s="3">
        <v>221</v>
      </c>
      <c r="H60" s="3">
        <v>86</v>
      </c>
      <c r="M60" s="1">
        <v>43980</v>
      </c>
      <c r="N60">
        <v>65</v>
      </c>
      <c r="O60">
        <v>61</v>
      </c>
      <c r="P60">
        <v>96</v>
      </c>
      <c r="Q60" s="3">
        <v>135</v>
      </c>
      <c r="R60">
        <v>86</v>
      </c>
      <c r="W60" s="1">
        <v>43980</v>
      </c>
      <c r="X60">
        <v>88</v>
      </c>
      <c r="Y60">
        <v>115</v>
      </c>
      <c r="Z60">
        <v>95</v>
      </c>
      <c r="AA60" s="3">
        <v>40</v>
      </c>
      <c r="AB60">
        <v>103</v>
      </c>
      <c r="AG60" s="1">
        <v>43980</v>
      </c>
      <c r="AH60">
        <v>168</v>
      </c>
      <c r="AI60">
        <v>30</v>
      </c>
      <c r="AJ60">
        <v>30</v>
      </c>
      <c r="AK60">
        <v>15</v>
      </c>
      <c r="AL60">
        <v>5</v>
      </c>
      <c r="AQ60" s="1">
        <v>43980</v>
      </c>
      <c r="AR60">
        <v>184</v>
      </c>
      <c r="AS60">
        <v>95</v>
      </c>
      <c r="AT60">
        <v>42</v>
      </c>
      <c r="AU60">
        <v>19</v>
      </c>
      <c r="AV60">
        <v>15</v>
      </c>
      <c r="BA60" s="1">
        <v>43980</v>
      </c>
      <c r="BB60">
        <v>1717</v>
      </c>
      <c r="BC60">
        <v>140</v>
      </c>
      <c r="BD60">
        <v>136</v>
      </c>
      <c r="BE60">
        <v>9</v>
      </c>
      <c r="BF60">
        <v>131</v>
      </c>
      <c r="BJ60" s="1"/>
      <c r="CS60" s="1"/>
      <c r="DX60" s="1">
        <v>43980</v>
      </c>
      <c r="DY60" s="3">
        <f t="shared" si="158"/>
        <v>0</v>
      </c>
      <c r="DZ60" s="3">
        <f t="shared" si="159"/>
        <v>7</v>
      </c>
      <c r="EA60" s="3">
        <f t="shared" si="160"/>
        <v>3</v>
      </c>
      <c r="EB60" s="3">
        <f t="shared" si="168"/>
        <v>5</v>
      </c>
      <c r="EC60" s="3">
        <f t="shared" si="161"/>
        <v>8</v>
      </c>
      <c r="EF60" s="1">
        <v>43980</v>
      </c>
      <c r="EG60" s="3">
        <f t="shared" si="171"/>
        <v>14</v>
      </c>
      <c r="EH60" s="3">
        <f>SUM(M356-M355)</f>
        <v>7</v>
      </c>
      <c r="EI60" s="3">
        <f t="shared" si="172"/>
        <v>19</v>
      </c>
      <c r="EJ60" s="3">
        <f>SUM(O356-O355)</f>
        <v>13</v>
      </c>
      <c r="EK60" s="3">
        <f t="shared" si="134"/>
        <v>14</v>
      </c>
      <c r="EN60" s="1">
        <v>43980</v>
      </c>
      <c r="EO60" s="3">
        <f t="shared" si="167"/>
        <v>2</v>
      </c>
      <c r="EP60" s="3">
        <f t="shared" si="162"/>
        <v>19</v>
      </c>
      <c r="EQ60" s="3">
        <f t="shared" si="163"/>
        <v>11</v>
      </c>
      <c r="ER60" s="3">
        <f t="shared" si="164"/>
        <v>12</v>
      </c>
      <c r="ES60" s="3">
        <f t="shared" si="169"/>
        <v>8</v>
      </c>
      <c r="EV60" s="1">
        <v>43980</v>
      </c>
      <c r="EW60" s="3">
        <f t="shared" si="173"/>
        <v>15</v>
      </c>
      <c r="EX60" s="3">
        <f t="shared" si="170"/>
        <v>4</v>
      </c>
      <c r="EY60" s="3">
        <f t="shared" si="165"/>
        <v>6</v>
      </c>
      <c r="EZ60" s="3">
        <f t="shared" si="165"/>
        <v>1</v>
      </c>
      <c r="FA60" s="3">
        <f t="shared" si="165"/>
        <v>0</v>
      </c>
      <c r="FD60" s="1">
        <v>43980</v>
      </c>
      <c r="FE60" s="3">
        <f t="shared" si="146"/>
        <v>18</v>
      </c>
      <c r="FF60" s="3">
        <f t="shared" si="153"/>
        <v>2</v>
      </c>
      <c r="FG60" s="3">
        <f t="shared" si="149"/>
        <v>6</v>
      </c>
      <c r="FH60" s="3">
        <f t="shared" si="150"/>
        <v>4</v>
      </c>
      <c r="FI60" s="3">
        <f t="shared" si="174"/>
        <v>3</v>
      </c>
      <c r="FJ60" s="3"/>
      <c r="FL60" s="1">
        <v>43980</v>
      </c>
      <c r="FM60" s="3">
        <f t="shared" si="154"/>
        <v>49</v>
      </c>
      <c r="FN60" s="3">
        <f t="shared" si="155"/>
        <v>5</v>
      </c>
      <c r="FO60" s="3">
        <f t="shared" si="156"/>
        <v>8</v>
      </c>
      <c r="FP60" s="3">
        <f t="shared" si="166"/>
        <v>0</v>
      </c>
      <c r="FQ60" s="3">
        <f t="shared" si="157"/>
        <v>3</v>
      </c>
      <c r="FR60" s="3"/>
    </row>
    <row r="61" spans="3:174" x14ac:dyDescent="0.2">
      <c r="C61" s="1">
        <v>43981</v>
      </c>
      <c r="D61" s="3">
        <v>183</v>
      </c>
      <c r="E61" s="3">
        <v>281</v>
      </c>
      <c r="F61" s="3">
        <v>81</v>
      </c>
      <c r="G61" s="3">
        <v>142</v>
      </c>
      <c r="H61" s="3">
        <v>87</v>
      </c>
      <c r="M61" s="1">
        <v>43981</v>
      </c>
      <c r="O61">
        <v>56</v>
      </c>
      <c r="P61">
        <v>48</v>
      </c>
      <c r="R61">
        <v>54</v>
      </c>
      <c r="W61" s="1">
        <v>43981</v>
      </c>
      <c r="X61">
        <v>54</v>
      </c>
      <c r="Y61">
        <v>87</v>
      </c>
      <c r="Z61">
        <v>152</v>
      </c>
      <c r="AA61" s="3">
        <v>105</v>
      </c>
      <c r="AB61">
        <v>57</v>
      </c>
      <c r="AG61" s="1">
        <v>43981</v>
      </c>
      <c r="AH61">
        <v>27</v>
      </c>
      <c r="AI61">
        <v>8</v>
      </c>
      <c r="AJ61">
        <v>8</v>
      </c>
      <c r="AK61">
        <v>6</v>
      </c>
      <c r="AL61">
        <v>13</v>
      </c>
      <c r="AQ61" s="1">
        <v>43981</v>
      </c>
      <c r="AR61">
        <v>191</v>
      </c>
      <c r="AS61">
        <v>100</v>
      </c>
      <c r="AT61">
        <v>41</v>
      </c>
      <c r="AU61">
        <v>9</v>
      </c>
      <c r="AV61">
        <v>14</v>
      </c>
      <c r="BA61" s="1">
        <v>43981</v>
      </c>
      <c r="BB61">
        <v>2049</v>
      </c>
      <c r="BC61">
        <v>145</v>
      </c>
      <c r="BD61">
        <v>116</v>
      </c>
      <c r="BE61">
        <v>34</v>
      </c>
      <c r="BF61">
        <v>178</v>
      </c>
      <c r="BG61" s="3"/>
      <c r="BJ61" s="1"/>
      <c r="CS61" s="1"/>
      <c r="DX61" s="1">
        <v>43981</v>
      </c>
      <c r="DY61" s="3">
        <f t="shared" si="158"/>
        <v>2</v>
      </c>
      <c r="DZ61" s="3">
        <f t="shared" si="159"/>
        <v>8</v>
      </c>
      <c r="EA61" s="3">
        <f t="shared" si="160"/>
        <v>4</v>
      </c>
      <c r="EB61" s="3">
        <f t="shared" si="168"/>
        <v>4</v>
      </c>
      <c r="EC61" s="3">
        <f t="shared" si="161"/>
        <v>13</v>
      </c>
      <c r="EF61" s="1">
        <v>43981</v>
      </c>
      <c r="EG61" s="3">
        <f t="shared" si="171"/>
        <v>6</v>
      </c>
      <c r="EH61" s="3">
        <f>SUM(M357-M356)</f>
        <v>5</v>
      </c>
      <c r="EI61" s="3">
        <f t="shared" si="172"/>
        <v>10</v>
      </c>
      <c r="EJ61" s="3"/>
      <c r="EK61" s="3">
        <f t="shared" si="134"/>
        <v>8</v>
      </c>
      <c r="EN61" s="1">
        <v>43981</v>
      </c>
      <c r="EO61" s="3">
        <f t="shared" si="167"/>
        <v>7</v>
      </c>
      <c r="EP61" s="3">
        <f t="shared" si="162"/>
        <v>13</v>
      </c>
      <c r="EQ61" s="3">
        <f t="shared" si="163"/>
        <v>3</v>
      </c>
      <c r="ER61" s="3">
        <f t="shared" si="164"/>
        <v>4</v>
      </c>
      <c r="ES61" s="3">
        <f t="shared" si="169"/>
        <v>7</v>
      </c>
      <c r="EV61" s="1">
        <v>43981</v>
      </c>
      <c r="EW61" s="3">
        <f t="shared" si="173"/>
        <v>27</v>
      </c>
      <c r="EX61" s="3">
        <f t="shared" si="170"/>
        <v>8</v>
      </c>
      <c r="EY61" s="3">
        <f t="shared" ref="EY61:EY73" si="175">SUM(X357-X356)</f>
        <v>9</v>
      </c>
      <c r="EZ61" s="3">
        <f t="shared" ref="EZ61:EZ73" si="176">SUM(Y357-Y356)</f>
        <v>2</v>
      </c>
      <c r="FA61" s="3"/>
      <c r="FD61" s="1">
        <v>43981</v>
      </c>
      <c r="FE61" s="3">
        <f t="shared" si="146"/>
        <v>8</v>
      </c>
      <c r="FF61" s="3">
        <f t="shared" si="153"/>
        <v>5</v>
      </c>
      <c r="FG61" s="3">
        <f t="shared" si="149"/>
        <v>8</v>
      </c>
      <c r="FH61" s="3">
        <f t="shared" si="150"/>
        <v>6</v>
      </c>
      <c r="FI61" s="3">
        <f t="shared" si="174"/>
        <v>5</v>
      </c>
      <c r="FJ61" s="3"/>
      <c r="FL61" s="1">
        <v>43981</v>
      </c>
      <c r="FM61" s="3">
        <f t="shared" si="154"/>
        <v>48</v>
      </c>
      <c r="FN61" s="3">
        <f t="shared" si="155"/>
        <v>0</v>
      </c>
      <c r="FO61" s="3">
        <f t="shared" si="156"/>
        <v>0</v>
      </c>
      <c r="FP61" s="3">
        <f t="shared" si="166"/>
        <v>0</v>
      </c>
      <c r="FQ61" s="3">
        <f t="shared" si="157"/>
        <v>1</v>
      </c>
      <c r="FR61" s="3"/>
    </row>
    <row r="62" spans="3:174" x14ac:dyDescent="0.2">
      <c r="C62" s="1">
        <v>43982</v>
      </c>
      <c r="D62" s="3">
        <v>148</v>
      </c>
      <c r="E62" s="3">
        <v>173</v>
      </c>
      <c r="F62" s="3">
        <v>89</v>
      </c>
      <c r="G62" s="3">
        <v>173</v>
      </c>
      <c r="H62" s="3">
        <v>111</v>
      </c>
      <c r="M62" s="1">
        <v>43982</v>
      </c>
      <c r="O62">
        <v>76</v>
      </c>
      <c r="P62">
        <v>35</v>
      </c>
      <c r="R62">
        <v>71</v>
      </c>
      <c r="W62" s="1">
        <v>43982</v>
      </c>
      <c r="X62">
        <v>63</v>
      </c>
      <c r="Y62">
        <v>163</v>
      </c>
      <c r="Z62">
        <v>126</v>
      </c>
      <c r="AA62" s="3">
        <v>63</v>
      </c>
      <c r="AB62">
        <v>117</v>
      </c>
      <c r="AG62" s="1">
        <v>43982</v>
      </c>
      <c r="AH62">
        <v>161</v>
      </c>
      <c r="AI62">
        <v>77</v>
      </c>
      <c r="AJ62">
        <v>71</v>
      </c>
      <c r="AK62">
        <v>9</v>
      </c>
      <c r="AL62">
        <v>5</v>
      </c>
      <c r="AQ62" s="1">
        <v>43982</v>
      </c>
      <c r="AR62">
        <v>79</v>
      </c>
      <c r="AS62">
        <v>55</v>
      </c>
      <c r="AT62">
        <v>41</v>
      </c>
      <c r="AU62">
        <v>18</v>
      </c>
      <c r="AV62">
        <v>59</v>
      </c>
      <c r="BA62" s="1">
        <v>43982</v>
      </c>
      <c r="BB62">
        <v>1298</v>
      </c>
      <c r="BC62">
        <v>96</v>
      </c>
      <c r="BD62">
        <v>212</v>
      </c>
      <c r="BE62">
        <v>44</v>
      </c>
      <c r="BF62">
        <v>178</v>
      </c>
      <c r="BJ62" s="1"/>
      <c r="CS62" s="1"/>
      <c r="DX62" s="1">
        <v>43982</v>
      </c>
      <c r="DY62" s="3">
        <f t="shared" si="158"/>
        <v>9</v>
      </c>
      <c r="DZ62" s="3">
        <f t="shared" si="159"/>
        <v>3</v>
      </c>
      <c r="EA62" s="3">
        <f t="shared" si="160"/>
        <v>0</v>
      </c>
      <c r="EB62" s="3">
        <f t="shared" si="168"/>
        <v>4</v>
      </c>
      <c r="EC62" s="3">
        <f t="shared" si="161"/>
        <v>8</v>
      </c>
      <c r="EF62" s="1">
        <v>43982</v>
      </c>
      <c r="EG62" s="3">
        <f t="shared" si="171"/>
        <v>6</v>
      </c>
      <c r="EH62" s="3">
        <f>SUM(M358-M357)</f>
        <v>10</v>
      </c>
      <c r="EI62" s="3">
        <f t="shared" si="172"/>
        <v>7</v>
      </c>
      <c r="EJ62" s="3"/>
      <c r="EK62" s="3">
        <f t="shared" si="134"/>
        <v>3</v>
      </c>
      <c r="EN62" s="1">
        <v>43982</v>
      </c>
      <c r="EO62" s="3">
        <f t="shared" si="167"/>
        <v>3</v>
      </c>
      <c r="EP62" s="3">
        <f t="shared" si="162"/>
        <v>19</v>
      </c>
      <c r="EQ62" s="3">
        <f t="shared" si="163"/>
        <v>16</v>
      </c>
      <c r="ER62" s="3">
        <f t="shared" si="164"/>
        <v>6</v>
      </c>
      <c r="ES62" s="3">
        <f t="shared" si="169"/>
        <v>14</v>
      </c>
      <c r="EV62" s="1">
        <v>43982</v>
      </c>
      <c r="EW62" s="3">
        <f t="shared" si="173"/>
        <v>9</v>
      </c>
      <c r="EX62" s="3">
        <f t="shared" si="170"/>
        <v>5</v>
      </c>
      <c r="EY62" s="3">
        <f t="shared" si="175"/>
        <v>8</v>
      </c>
      <c r="EZ62" s="3">
        <f t="shared" si="176"/>
        <v>0</v>
      </c>
      <c r="FA62" s="3">
        <f t="shared" ref="FA62:FA79" si="177">SUM(Z358-Z357)</f>
        <v>0</v>
      </c>
      <c r="FD62" s="1">
        <v>43982</v>
      </c>
      <c r="FE62" s="3">
        <f t="shared" si="146"/>
        <v>8</v>
      </c>
      <c r="FF62" s="3">
        <f t="shared" si="153"/>
        <v>2</v>
      </c>
      <c r="FG62" s="3">
        <f t="shared" si="149"/>
        <v>0</v>
      </c>
      <c r="FH62" s="3">
        <f t="shared" si="150"/>
        <v>0</v>
      </c>
      <c r="FI62" s="3">
        <f t="shared" si="174"/>
        <v>1</v>
      </c>
      <c r="FJ62" s="3"/>
      <c r="FL62" s="1">
        <v>43982</v>
      </c>
      <c r="FM62" s="3">
        <f t="shared" si="154"/>
        <v>24</v>
      </c>
      <c r="FN62" s="3">
        <f t="shared" si="155"/>
        <v>0</v>
      </c>
      <c r="FO62" s="3">
        <f t="shared" si="156"/>
        <v>5</v>
      </c>
      <c r="FP62" s="3">
        <f t="shared" si="166"/>
        <v>3</v>
      </c>
      <c r="FQ62" s="3">
        <f t="shared" si="157"/>
        <v>1</v>
      </c>
      <c r="FR62" s="3"/>
    </row>
    <row r="63" spans="3:174" x14ac:dyDescent="0.2">
      <c r="C63" s="1">
        <v>43983</v>
      </c>
      <c r="D63" s="3">
        <v>119</v>
      </c>
      <c r="E63" s="3">
        <v>153</v>
      </c>
      <c r="F63" s="3">
        <v>83</v>
      </c>
      <c r="G63" s="3">
        <v>106</v>
      </c>
      <c r="H63" s="3">
        <v>62</v>
      </c>
      <c r="M63" s="1">
        <v>43983</v>
      </c>
      <c r="N63">
        <v>30</v>
      </c>
      <c r="O63">
        <v>9</v>
      </c>
      <c r="P63">
        <v>66</v>
      </c>
      <c r="Q63">
        <v>37</v>
      </c>
      <c r="R63">
        <v>30</v>
      </c>
      <c r="W63" s="1">
        <v>43983</v>
      </c>
      <c r="X63">
        <v>645</v>
      </c>
      <c r="Y63">
        <v>937</v>
      </c>
      <c r="Z63">
        <v>496</v>
      </c>
      <c r="AA63" s="3">
        <v>507</v>
      </c>
      <c r="AB63">
        <v>334</v>
      </c>
      <c r="AG63" s="1">
        <v>43983</v>
      </c>
      <c r="AH63">
        <v>31</v>
      </c>
      <c r="AI63">
        <v>11</v>
      </c>
      <c r="AJ63">
        <v>12</v>
      </c>
      <c r="AK63">
        <v>2</v>
      </c>
      <c r="AL63">
        <v>1</v>
      </c>
      <c r="AQ63" s="1">
        <v>43983</v>
      </c>
      <c r="AR63">
        <v>91</v>
      </c>
      <c r="AS63">
        <v>32</v>
      </c>
      <c r="AT63">
        <v>20</v>
      </c>
      <c r="AU63">
        <v>5</v>
      </c>
      <c r="AV63">
        <v>13</v>
      </c>
      <c r="BA63" s="1">
        <v>43983</v>
      </c>
      <c r="BB63">
        <v>974</v>
      </c>
      <c r="BC63">
        <v>73</v>
      </c>
      <c r="BD63">
        <v>217</v>
      </c>
      <c r="BE63">
        <v>12</v>
      </c>
      <c r="BF63">
        <v>108</v>
      </c>
      <c r="BJ63" s="1"/>
      <c r="CS63" s="1"/>
      <c r="DX63" s="1">
        <v>43983</v>
      </c>
      <c r="DY63" s="3">
        <f t="shared" si="158"/>
        <v>7</v>
      </c>
      <c r="DZ63" s="3">
        <f t="shared" si="159"/>
        <v>6</v>
      </c>
      <c r="EA63" s="3">
        <f t="shared" si="160"/>
        <v>4</v>
      </c>
      <c r="EB63" s="3">
        <f t="shared" si="168"/>
        <v>6</v>
      </c>
      <c r="EC63" s="3">
        <f t="shared" si="161"/>
        <v>5</v>
      </c>
      <c r="EF63" s="1">
        <v>43983</v>
      </c>
      <c r="EG63" s="3">
        <f t="shared" si="171"/>
        <v>1</v>
      </c>
      <c r="EH63" s="3"/>
      <c r="EI63" s="3">
        <f t="shared" si="172"/>
        <v>3</v>
      </c>
      <c r="EJ63" s="3">
        <f t="shared" ref="EJ63:EJ78" si="178">SUM(O359-O358)</f>
        <v>1</v>
      </c>
      <c r="EK63" s="3">
        <f t="shared" si="134"/>
        <v>1</v>
      </c>
      <c r="EN63" s="1">
        <v>43983</v>
      </c>
      <c r="EO63" s="3">
        <f t="shared" si="167"/>
        <v>25</v>
      </c>
      <c r="EP63" s="3">
        <f t="shared" si="162"/>
        <v>35</v>
      </c>
      <c r="EQ63" s="3">
        <f t="shared" si="163"/>
        <v>43</v>
      </c>
      <c r="ER63" s="3">
        <f t="shared" si="164"/>
        <v>20</v>
      </c>
      <c r="ES63" s="3">
        <f t="shared" si="169"/>
        <v>12</v>
      </c>
      <c r="EV63" s="1">
        <v>43983</v>
      </c>
      <c r="EW63" s="3">
        <f t="shared" si="173"/>
        <v>2</v>
      </c>
      <c r="EX63" s="3">
        <f t="shared" si="170"/>
        <v>4</v>
      </c>
      <c r="EY63" s="3">
        <f t="shared" si="175"/>
        <v>4</v>
      </c>
      <c r="EZ63" s="3">
        <f t="shared" si="176"/>
        <v>0</v>
      </c>
      <c r="FA63" s="3">
        <f t="shared" si="177"/>
        <v>0</v>
      </c>
      <c r="FD63" s="1">
        <v>43983</v>
      </c>
      <c r="FE63" s="3">
        <f t="shared" si="146"/>
        <v>4</v>
      </c>
      <c r="FF63" s="3">
        <f t="shared" si="153"/>
        <v>9</v>
      </c>
      <c r="FG63" s="3">
        <f t="shared" si="149"/>
        <v>1</v>
      </c>
      <c r="FH63" s="3">
        <f t="shared" si="150"/>
        <v>0</v>
      </c>
      <c r="FI63" s="3">
        <f t="shared" si="174"/>
        <v>0</v>
      </c>
      <c r="FJ63" s="3"/>
      <c r="FL63" s="1">
        <v>43983</v>
      </c>
      <c r="FM63" s="3">
        <f t="shared" si="154"/>
        <v>22</v>
      </c>
      <c r="FN63" s="3">
        <f t="shared" si="155"/>
        <v>0</v>
      </c>
      <c r="FO63" s="3">
        <f t="shared" si="156"/>
        <v>0</v>
      </c>
      <c r="FP63" s="3">
        <f t="shared" si="166"/>
        <v>0</v>
      </c>
      <c r="FQ63" s="3">
        <f t="shared" si="157"/>
        <v>0</v>
      </c>
      <c r="FR63" s="3"/>
    </row>
    <row r="64" spans="3:174" x14ac:dyDescent="0.2">
      <c r="C64" s="1">
        <v>43984</v>
      </c>
      <c r="D64" s="3">
        <v>199</v>
      </c>
      <c r="E64" s="3">
        <v>189</v>
      </c>
      <c r="F64" s="3">
        <v>93</v>
      </c>
      <c r="G64" s="3">
        <v>107</v>
      </c>
      <c r="H64" s="3">
        <v>275</v>
      </c>
      <c r="M64" s="1">
        <v>43984</v>
      </c>
      <c r="N64">
        <v>31</v>
      </c>
      <c r="O64">
        <v>27</v>
      </c>
      <c r="P64">
        <v>57</v>
      </c>
      <c r="Q64">
        <v>10</v>
      </c>
      <c r="R64">
        <v>34</v>
      </c>
      <c r="W64" s="1">
        <v>43984</v>
      </c>
      <c r="X64">
        <v>55</v>
      </c>
      <c r="Y64">
        <v>72</v>
      </c>
      <c r="Z64">
        <v>74</v>
      </c>
      <c r="AA64" s="3">
        <v>14</v>
      </c>
      <c r="AB64">
        <v>86</v>
      </c>
      <c r="AG64" s="1">
        <v>43984</v>
      </c>
      <c r="AH64">
        <v>22</v>
      </c>
      <c r="AI64">
        <v>5</v>
      </c>
      <c r="AJ64">
        <v>13</v>
      </c>
      <c r="AK64">
        <v>6</v>
      </c>
      <c r="AL64">
        <v>3</v>
      </c>
      <c r="AQ64" s="1">
        <v>43984</v>
      </c>
      <c r="AR64">
        <v>186</v>
      </c>
      <c r="AS64">
        <v>79</v>
      </c>
      <c r="AT64">
        <v>15</v>
      </c>
      <c r="AU64">
        <v>10</v>
      </c>
      <c r="AV64">
        <v>33</v>
      </c>
      <c r="BA64" s="1">
        <v>43984</v>
      </c>
      <c r="BB64">
        <v>1245</v>
      </c>
      <c r="BC64">
        <v>120</v>
      </c>
      <c r="BD64">
        <v>170</v>
      </c>
      <c r="BE64">
        <v>22</v>
      </c>
      <c r="BF64">
        <v>150</v>
      </c>
      <c r="BJ64" s="1"/>
      <c r="CS64" s="1"/>
      <c r="DX64" s="1">
        <v>43984</v>
      </c>
      <c r="DY64" s="3">
        <f t="shared" si="158"/>
        <v>6</v>
      </c>
      <c r="DZ64" s="3">
        <f t="shared" si="159"/>
        <v>5</v>
      </c>
      <c r="EA64" s="3">
        <f t="shared" si="160"/>
        <v>3</v>
      </c>
      <c r="EB64" s="3">
        <f t="shared" si="168"/>
        <v>4</v>
      </c>
      <c r="EC64" s="3">
        <f t="shared" si="161"/>
        <v>3</v>
      </c>
      <c r="EF64" s="1">
        <v>43984</v>
      </c>
      <c r="EG64" s="3">
        <f t="shared" si="171"/>
        <v>4</v>
      </c>
      <c r="EH64" s="3"/>
      <c r="EI64" s="3">
        <f t="shared" si="172"/>
        <v>5</v>
      </c>
      <c r="EJ64" s="3">
        <f t="shared" si="178"/>
        <v>4</v>
      </c>
      <c r="EK64" s="3">
        <f t="shared" si="134"/>
        <v>2</v>
      </c>
      <c r="EN64" s="1">
        <v>43984</v>
      </c>
      <c r="EO64" s="3">
        <f t="shared" si="167"/>
        <v>6</v>
      </c>
      <c r="EP64" s="3">
        <f t="shared" si="162"/>
        <v>13</v>
      </c>
      <c r="EQ64" s="3">
        <f t="shared" si="163"/>
        <v>3</v>
      </c>
      <c r="ER64" s="3">
        <f t="shared" si="164"/>
        <v>4</v>
      </c>
      <c r="ES64" s="3">
        <f t="shared" si="169"/>
        <v>11</v>
      </c>
      <c r="EV64" s="1">
        <v>43984</v>
      </c>
      <c r="EW64" s="3">
        <f t="shared" si="173"/>
        <v>12</v>
      </c>
      <c r="EX64" s="3">
        <f t="shared" si="170"/>
        <v>7</v>
      </c>
      <c r="EY64" s="3">
        <f t="shared" si="175"/>
        <v>4</v>
      </c>
      <c r="EZ64" s="3">
        <f t="shared" si="176"/>
        <v>0</v>
      </c>
      <c r="FA64" s="3">
        <f t="shared" si="177"/>
        <v>0</v>
      </c>
      <c r="FD64" s="1">
        <v>43984</v>
      </c>
      <c r="FE64" s="3">
        <f t="shared" si="146"/>
        <v>26</v>
      </c>
      <c r="FF64" s="3">
        <f t="shared" si="153"/>
        <v>6</v>
      </c>
      <c r="FG64" s="3">
        <f t="shared" si="149"/>
        <v>8</v>
      </c>
      <c r="FH64" s="3">
        <f t="shared" si="150"/>
        <v>7</v>
      </c>
      <c r="FI64" s="3">
        <f t="shared" si="174"/>
        <v>4</v>
      </c>
      <c r="FJ64" s="3"/>
      <c r="FL64" s="1">
        <v>43984</v>
      </c>
      <c r="FM64" s="3">
        <f t="shared" si="154"/>
        <v>59</v>
      </c>
      <c r="FN64" s="3">
        <f t="shared" si="155"/>
        <v>0</v>
      </c>
      <c r="FO64" s="3">
        <f t="shared" si="156"/>
        <v>0</v>
      </c>
      <c r="FP64" s="3">
        <f t="shared" si="166"/>
        <v>0</v>
      </c>
      <c r="FQ64" s="3">
        <f t="shared" si="157"/>
        <v>3</v>
      </c>
      <c r="FR64" s="3"/>
    </row>
    <row r="65" spans="3:175" x14ac:dyDescent="0.2">
      <c r="C65" s="1">
        <v>43985</v>
      </c>
      <c r="D65" s="3">
        <v>132</v>
      </c>
      <c r="E65" s="3">
        <v>163</v>
      </c>
      <c r="F65" s="3">
        <v>72</v>
      </c>
      <c r="G65" s="3">
        <v>105</v>
      </c>
      <c r="H65" s="3">
        <v>82</v>
      </c>
      <c r="M65" s="1">
        <v>43985</v>
      </c>
      <c r="N65">
        <v>43</v>
      </c>
      <c r="O65">
        <v>5</v>
      </c>
      <c r="P65">
        <v>59</v>
      </c>
      <c r="Q65">
        <v>43</v>
      </c>
      <c r="R65">
        <v>43</v>
      </c>
      <c r="W65" s="1">
        <v>43985</v>
      </c>
      <c r="X65">
        <v>97</v>
      </c>
      <c r="Y65">
        <v>107</v>
      </c>
      <c r="Z65">
        <v>62</v>
      </c>
      <c r="AA65" s="3">
        <v>13</v>
      </c>
      <c r="AB65">
        <v>27</v>
      </c>
      <c r="AG65" s="1">
        <v>43985</v>
      </c>
      <c r="AH65">
        <v>73</v>
      </c>
      <c r="AI65">
        <v>13</v>
      </c>
      <c r="AJ65">
        <v>49</v>
      </c>
      <c r="AK65">
        <v>28</v>
      </c>
      <c r="AL65">
        <v>1</v>
      </c>
      <c r="AQ65" s="1">
        <v>43985</v>
      </c>
      <c r="AR65">
        <v>82</v>
      </c>
      <c r="AS65">
        <v>70</v>
      </c>
      <c r="AT65">
        <v>52</v>
      </c>
      <c r="AU65">
        <v>22</v>
      </c>
      <c r="AV65">
        <v>45</v>
      </c>
      <c r="BA65" s="1">
        <v>43985</v>
      </c>
      <c r="BB65">
        <v>1022</v>
      </c>
      <c r="BC65">
        <v>124</v>
      </c>
      <c r="BD65">
        <v>117</v>
      </c>
      <c r="BE65">
        <v>17</v>
      </c>
      <c r="BF65">
        <v>149</v>
      </c>
      <c r="BJ65" s="1"/>
      <c r="CS65" s="1"/>
      <c r="DX65" s="1">
        <v>43985</v>
      </c>
      <c r="DY65" s="3">
        <f t="shared" si="158"/>
        <v>4</v>
      </c>
      <c r="DZ65" s="3">
        <f t="shared" si="159"/>
        <v>9</v>
      </c>
      <c r="EA65" s="3">
        <f t="shared" si="160"/>
        <v>4</v>
      </c>
      <c r="EB65" s="3">
        <f t="shared" si="168"/>
        <v>3</v>
      </c>
      <c r="EC65" s="3">
        <f t="shared" si="161"/>
        <v>6</v>
      </c>
      <c r="EF65" s="1">
        <v>43985</v>
      </c>
      <c r="EG65" s="3">
        <f t="shared" si="171"/>
        <v>11</v>
      </c>
      <c r="EH65" s="3">
        <f t="shared" ref="EH65:EH77" si="179">SUM(M361-M360)</f>
        <v>4</v>
      </c>
      <c r="EI65" s="3">
        <f t="shared" si="172"/>
        <v>15</v>
      </c>
      <c r="EJ65" s="3">
        <f t="shared" si="178"/>
        <v>8</v>
      </c>
      <c r="EK65" s="3">
        <f t="shared" si="134"/>
        <v>9</v>
      </c>
      <c r="EN65" s="1">
        <v>43985</v>
      </c>
      <c r="EO65" s="3">
        <f t="shared" si="167"/>
        <v>6</v>
      </c>
      <c r="EP65" s="3">
        <f t="shared" si="162"/>
        <v>13</v>
      </c>
      <c r="EQ65" s="3">
        <f t="shared" si="163"/>
        <v>8</v>
      </c>
      <c r="ER65" s="3">
        <f t="shared" si="164"/>
        <v>5</v>
      </c>
      <c r="ES65" s="3">
        <f t="shared" si="169"/>
        <v>14</v>
      </c>
      <c r="EV65" s="1">
        <v>43985</v>
      </c>
      <c r="EW65" s="3">
        <f t="shared" si="173"/>
        <v>4</v>
      </c>
      <c r="EX65" s="3">
        <f t="shared" si="170"/>
        <v>4</v>
      </c>
      <c r="EY65" s="3">
        <f t="shared" si="175"/>
        <v>8</v>
      </c>
      <c r="EZ65" s="3">
        <f t="shared" si="176"/>
        <v>0</v>
      </c>
      <c r="FA65" s="3">
        <f t="shared" si="177"/>
        <v>1</v>
      </c>
      <c r="FD65" s="1">
        <v>43985</v>
      </c>
      <c r="FE65" s="3">
        <f t="shared" si="146"/>
        <v>13</v>
      </c>
      <c r="FF65" s="3">
        <f t="shared" si="153"/>
        <v>3</v>
      </c>
      <c r="FG65" s="3">
        <f t="shared" si="149"/>
        <v>9</v>
      </c>
      <c r="FH65" s="3">
        <f t="shared" si="150"/>
        <v>4</v>
      </c>
      <c r="FI65" s="3">
        <f t="shared" si="174"/>
        <v>1</v>
      </c>
      <c r="FJ65" s="3"/>
      <c r="FL65" s="1">
        <v>43985</v>
      </c>
      <c r="FM65" s="3">
        <f t="shared" si="154"/>
        <v>46</v>
      </c>
      <c r="FN65" s="3">
        <f t="shared" si="155"/>
        <v>0</v>
      </c>
      <c r="FO65" s="3">
        <f t="shared" si="156"/>
        <v>1</v>
      </c>
      <c r="FP65" s="3">
        <f t="shared" si="166"/>
        <v>0</v>
      </c>
      <c r="FQ65" s="3">
        <f t="shared" si="157"/>
        <v>8</v>
      </c>
      <c r="FR65" s="3"/>
    </row>
    <row r="66" spans="3:175" x14ac:dyDescent="0.2">
      <c r="C66" s="1">
        <v>43986</v>
      </c>
      <c r="D66" s="3">
        <v>117</v>
      </c>
      <c r="E66" s="3">
        <v>182</v>
      </c>
      <c r="F66" s="3">
        <v>69</v>
      </c>
      <c r="G66" s="3">
        <v>117</v>
      </c>
      <c r="H66" s="3">
        <v>91</v>
      </c>
      <c r="M66" s="1">
        <v>43986</v>
      </c>
      <c r="N66">
        <v>32</v>
      </c>
      <c r="O66">
        <v>5</v>
      </c>
      <c r="P66">
        <v>101</v>
      </c>
      <c r="Q66">
        <v>42</v>
      </c>
      <c r="R66">
        <v>34</v>
      </c>
      <c r="W66" s="1">
        <v>43986</v>
      </c>
      <c r="X66">
        <v>57</v>
      </c>
      <c r="Y66">
        <v>82</v>
      </c>
      <c r="Z66">
        <v>112</v>
      </c>
      <c r="AA66" s="3">
        <v>12</v>
      </c>
      <c r="AB66">
        <v>64</v>
      </c>
      <c r="AG66" s="1">
        <v>43986</v>
      </c>
      <c r="AH66">
        <v>49</v>
      </c>
      <c r="AI66">
        <v>13</v>
      </c>
      <c r="AJ66">
        <v>21</v>
      </c>
      <c r="AL66">
        <v>6</v>
      </c>
      <c r="AQ66" s="1">
        <v>43986</v>
      </c>
      <c r="AR66">
        <v>103</v>
      </c>
      <c r="AS66">
        <v>109</v>
      </c>
      <c r="AT66">
        <v>39</v>
      </c>
      <c r="AU66">
        <v>15</v>
      </c>
      <c r="AV66">
        <v>0</v>
      </c>
      <c r="BA66" s="1">
        <v>43986</v>
      </c>
      <c r="BB66">
        <v>1430</v>
      </c>
      <c r="BC66">
        <v>142</v>
      </c>
      <c r="BD66">
        <v>265</v>
      </c>
      <c r="BE66">
        <v>35</v>
      </c>
      <c r="BF66">
        <v>253</v>
      </c>
      <c r="BJ66" s="1"/>
      <c r="CS66" s="1"/>
      <c r="DX66" s="1">
        <v>43986</v>
      </c>
      <c r="DY66" s="3">
        <f t="shared" si="158"/>
        <v>6</v>
      </c>
      <c r="DZ66" s="3">
        <f t="shared" si="159"/>
        <v>6</v>
      </c>
      <c r="EA66" s="3">
        <f t="shared" si="160"/>
        <v>3</v>
      </c>
      <c r="EB66" s="3">
        <f t="shared" si="168"/>
        <v>9</v>
      </c>
      <c r="EC66" s="3">
        <f t="shared" si="161"/>
        <v>0</v>
      </c>
      <c r="EF66" s="1">
        <v>43986</v>
      </c>
      <c r="EG66" s="3">
        <f t="shared" si="171"/>
        <v>8</v>
      </c>
      <c r="EH66" s="3">
        <f t="shared" si="179"/>
        <v>7</v>
      </c>
      <c r="EI66" s="3">
        <f t="shared" si="172"/>
        <v>7</v>
      </c>
      <c r="EJ66" s="3">
        <f t="shared" si="178"/>
        <v>2</v>
      </c>
      <c r="EK66" s="3">
        <f t="shared" si="134"/>
        <v>14</v>
      </c>
      <c r="EN66" s="1">
        <v>43986</v>
      </c>
      <c r="EO66" s="3">
        <f t="shared" si="167"/>
        <v>5</v>
      </c>
      <c r="EP66" s="3">
        <f t="shared" si="162"/>
        <v>13</v>
      </c>
      <c r="EQ66" s="3">
        <f t="shared" si="163"/>
        <v>7</v>
      </c>
      <c r="ER66" s="3">
        <f t="shared" si="164"/>
        <v>4</v>
      </c>
      <c r="ES66" s="3">
        <f t="shared" si="169"/>
        <v>4</v>
      </c>
      <c r="EV66" s="1">
        <v>43986</v>
      </c>
      <c r="EW66" s="3">
        <f t="shared" si="173"/>
        <v>13</v>
      </c>
      <c r="EX66" s="3">
        <f t="shared" si="170"/>
        <v>3</v>
      </c>
      <c r="EY66" s="3">
        <f t="shared" si="175"/>
        <v>2</v>
      </c>
      <c r="EZ66" s="3">
        <f t="shared" si="176"/>
        <v>1</v>
      </c>
      <c r="FA66" s="3">
        <f t="shared" si="177"/>
        <v>0</v>
      </c>
      <c r="FD66" s="1">
        <v>43986</v>
      </c>
      <c r="FE66" s="3">
        <f t="shared" si="146"/>
        <v>35</v>
      </c>
      <c r="FF66" s="3">
        <f t="shared" si="153"/>
        <v>11</v>
      </c>
      <c r="FG66" s="3">
        <f t="shared" si="149"/>
        <v>38</v>
      </c>
      <c r="FH66" s="3">
        <f t="shared" si="150"/>
        <v>3</v>
      </c>
      <c r="FI66" s="3">
        <f t="shared" si="174"/>
        <v>1</v>
      </c>
      <c r="FJ66" s="3"/>
      <c r="FL66" s="1">
        <v>43986</v>
      </c>
      <c r="FM66" s="3">
        <f t="shared" si="154"/>
        <v>42</v>
      </c>
      <c r="FN66" s="3">
        <f t="shared" si="155"/>
        <v>0</v>
      </c>
      <c r="FO66" s="3">
        <f t="shared" si="156"/>
        <v>0</v>
      </c>
      <c r="FP66" s="3">
        <f t="shared" si="166"/>
        <v>0</v>
      </c>
      <c r="FQ66" s="3">
        <f t="shared" si="157"/>
        <v>7</v>
      </c>
      <c r="FR66" s="3"/>
    </row>
    <row r="67" spans="3:175" x14ac:dyDescent="0.2">
      <c r="C67" s="1">
        <v>43987</v>
      </c>
      <c r="D67" s="3">
        <v>150</v>
      </c>
      <c r="E67" s="3">
        <v>183</v>
      </c>
      <c r="F67" s="3">
        <v>84</v>
      </c>
      <c r="G67" s="3">
        <v>90</v>
      </c>
      <c r="H67" s="3">
        <v>86</v>
      </c>
      <c r="M67" s="1">
        <v>43987</v>
      </c>
      <c r="N67">
        <v>55</v>
      </c>
      <c r="O67">
        <v>53</v>
      </c>
      <c r="P67">
        <v>107</v>
      </c>
      <c r="Q67">
        <v>85</v>
      </c>
      <c r="R67">
        <v>76</v>
      </c>
      <c r="W67" s="1">
        <v>43987</v>
      </c>
      <c r="X67">
        <v>68</v>
      </c>
      <c r="Y67">
        <v>98</v>
      </c>
      <c r="Z67">
        <v>95</v>
      </c>
      <c r="AA67" s="3">
        <v>21</v>
      </c>
      <c r="AB67">
        <v>71</v>
      </c>
      <c r="AG67" s="1">
        <v>43987</v>
      </c>
      <c r="AH67">
        <v>73</v>
      </c>
      <c r="AI67">
        <v>19</v>
      </c>
      <c r="AJ67">
        <v>25</v>
      </c>
      <c r="AL67">
        <v>1</v>
      </c>
      <c r="AQ67" s="1">
        <v>43987</v>
      </c>
      <c r="AR67">
        <v>89</v>
      </c>
      <c r="AS67">
        <v>65</v>
      </c>
      <c r="AT67">
        <v>21</v>
      </c>
      <c r="AU67">
        <v>12</v>
      </c>
      <c r="AV67">
        <v>15</v>
      </c>
      <c r="BA67" s="1">
        <v>43987</v>
      </c>
      <c r="BB67">
        <v>1359</v>
      </c>
      <c r="BC67">
        <v>240</v>
      </c>
      <c r="BD67">
        <v>227</v>
      </c>
      <c r="BE67">
        <v>31</v>
      </c>
      <c r="BF67">
        <v>199</v>
      </c>
      <c r="BJ67" s="1"/>
      <c r="CS67" s="1"/>
      <c r="DX67" s="1">
        <v>43987</v>
      </c>
      <c r="DY67" s="3">
        <f t="shared" si="158"/>
        <v>1</v>
      </c>
      <c r="DZ67" s="3">
        <f t="shared" si="159"/>
        <v>5</v>
      </c>
      <c r="EA67" s="3">
        <f t="shared" si="160"/>
        <v>2</v>
      </c>
      <c r="EB67" s="3">
        <f t="shared" si="168"/>
        <v>1</v>
      </c>
      <c r="EC67" s="3">
        <f t="shared" si="161"/>
        <v>2</v>
      </c>
      <c r="EF67" s="1">
        <v>43987</v>
      </c>
      <c r="EG67" s="3">
        <f t="shared" si="171"/>
        <v>8</v>
      </c>
      <c r="EH67" s="3">
        <f t="shared" si="179"/>
        <v>6</v>
      </c>
      <c r="EI67" s="3">
        <f t="shared" si="172"/>
        <v>8</v>
      </c>
      <c r="EJ67" s="3">
        <f t="shared" si="178"/>
        <v>4</v>
      </c>
      <c r="EK67" s="3">
        <f t="shared" si="134"/>
        <v>3</v>
      </c>
      <c r="EN67" s="1">
        <v>43987</v>
      </c>
      <c r="EO67" s="3">
        <f t="shared" si="167"/>
        <v>9</v>
      </c>
      <c r="EP67" s="3">
        <f t="shared" si="162"/>
        <v>6</v>
      </c>
      <c r="EQ67" s="3">
        <f t="shared" si="163"/>
        <v>4</v>
      </c>
      <c r="ER67" s="3">
        <f t="shared" si="164"/>
        <v>1</v>
      </c>
      <c r="ES67" s="3">
        <f t="shared" si="169"/>
        <v>5</v>
      </c>
      <c r="EV67" s="1">
        <v>43987</v>
      </c>
      <c r="EW67" s="3">
        <f t="shared" si="173"/>
        <v>6</v>
      </c>
      <c r="EX67" s="3">
        <f t="shared" si="170"/>
        <v>1</v>
      </c>
      <c r="EY67" s="3">
        <f t="shared" si="175"/>
        <v>0</v>
      </c>
      <c r="EZ67" s="3">
        <f t="shared" si="176"/>
        <v>1</v>
      </c>
      <c r="FA67" s="3">
        <f t="shared" si="177"/>
        <v>0</v>
      </c>
      <c r="FD67" s="1">
        <v>43987</v>
      </c>
      <c r="FE67" s="3">
        <f t="shared" si="146"/>
        <v>17</v>
      </c>
      <c r="FF67" s="3">
        <f t="shared" si="153"/>
        <v>8</v>
      </c>
      <c r="FG67" s="3">
        <f t="shared" si="149"/>
        <v>31</v>
      </c>
      <c r="FH67" s="3">
        <f t="shared" si="150"/>
        <v>3</v>
      </c>
      <c r="FI67" s="3">
        <f t="shared" si="174"/>
        <v>6</v>
      </c>
      <c r="FJ67" s="3"/>
      <c r="FL67" s="1">
        <v>43987</v>
      </c>
      <c r="FM67" s="3">
        <f t="shared" si="154"/>
        <v>34</v>
      </c>
      <c r="FN67" s="3">
        <f t="shared" si="155"/>
        <v>0</v>
      </c>
      <c r="FO67" s="3">
        <f t="shared" si="156"/>
        <v>10</v>
      </c>
      <c r="FP67" s="3">
        <f t="shared" si="166"/>
        <v>0</v>
      </c>
      <c r="FQ67" s="3">
        <f t="shared" si="157"/>
        <v>9</v>
      </c>
      <c r="FR67" s="3"/>
    </row>
    <row r="68" spans="3:175" x14ac:dyDescent="0.2">
      <c r="C68" s="1">
        <v>43988</v>
      </c>
      <c r="D68" s="3">
        <v>158</v>
      </c>
      <c r="E68" s="3">
        <v>196</v>
      </c>
      <c r="F68" s="3">
        <v>56</v>
      </c>
      <c r="G68" s="3">
        <v>104</v>
      </c>
      <c r="H68" s="3">
        <v>39</v>
      </c>
      <c r="M68" s="1">
        <v>43988</v>
      </c>
      <c r="N68">
        <v>29</v>
      </c>
      <c r="O68">
        <v>30</v>
      </c>
      <c r="P68">
        <v>47</v>
      </c>
      <c r="Q68">
        <v>78</v>
      </c>
      <c r="R68">
        <v>49</v>
      </c>
      <c r="W68" s="1">
        <v>43988</v>
      </c>
      <c r="X68">
        <v>97</v>
      </c>
      <c r="Y68">
        <v>103</v>
      </c>
      <c r="Z68">
        <v>106</v>
      </c>
      <c r="AA68" s="3">
        <v>43</v>
      </c>
      <c r="AB68">
        <v>96</v>
      </c>
      <c r="AG68" s="1">
        <v>43988</v>
      </c>
      <c r="AH68">
        <v>51</v>
      </c>
      <c r="AI68">
        <v>17</v>
      </c>
      <c r="AK68">
        <v>8</v>
      </c>
      <c r="AL68">
        <v>2</v>
      </c>
      <c r="AQ68" s="1">
        <v>43988</v>
      </c>
      <c r="AR68">
        <v>133</v>
      </c>
      <c r="AS68">
        <v>126</v>
      </c>
      <c r="AT68">
        <v>51</v>
      </c>
      <c r="AU68">
        <v>17</v>
      </c>
      <c r="AV68">
        <v>17</v>
      </c>
      <c r="BA68" s="1">
        <v>43988</v>
      </c>
      <c r="BB68">
        <v>1314</v>
      </c>
      <c r="BC68">
        <v>165</v>
      </c>
      <c r="BD68">
        <v>235</v>
      </c>
      <c r="BE68">
        <v>32</v>
      </c>
      <c r="BF68">
        <v>185</v>
      </c>
      <c r="BJ68" s="1"/>
      <c r="CS68" s="1"/>
      <c r="DX68" s="1">
        <v>43988</v>
      </c>
      <c r="DY68" s="3">
        <f t="shared" si="158"/>
        <v>4</v>
      </c>
      <c r="DZ68" s="3">
        <f t="shared" si="159"/>
        <v>2</v>
      </c>
      <c r="EA68" s="3">
        <f t="shared" si="160"/>
        <v>4</v>
      </c>
      <c r="EB68" s="3">
        <f t="shared" si="168"/>
        <v>1</v>
      </c>
      <c r="EC68" s="3">
        <f t="shared" si="161"/>
        <v>5</v>
      </c>
      <c r="EF68" s="1">
        <v>43988</v>
      </c>
      <c r="EG68" s="3">
        <f t="shared" si="171"/>
        <v>1</v>
      </c>
      <c r="EH68" s="3">
        <f t="shared" si="179"/>
        <v>5</v>
      </c>
      <c r="EI68" s="3"/>
      <c r="EJ68" s="3">
        <f t="shared" si="178"/>
        <v>3</v>
      </c>
      <c r="EK68" s="3">
        <f t="shared" si="134"/>
        <v>12</v>
      </c>
      <c r="EN68" s="1">
        <v>43988</v>
      </c>
      <c r="EO68" s="3">
        <f t="shared" si="167"/>
        <v>1</v>
      </c>
      <c r="EP68" s="3">
        <f t="shared" si="162"/>
        <v>6</v>
      </c>
      <c r="EQ68" s="3">
        <f t="shared" si="163"/>
        <v>8</v>
      </c>
      <c r="ER68" s="3">
        <f t="shared" si="164"/>
        <v>4</v>
      </c>
      <c r="ES68" s="3">
        <f t="shared" si="169"/>
        <v>7</v>
      </c>
      <c r="EV68" s="1">
        <v>43988</v>
      </c>
      <c r="EW68" s="3">
        <f t="shared" si="173"/>
        <v>15</v>
      </c>
      <c r="EX68" s="3">
        <f t="shared" si="170"/>
        <v>7</v>
      </c>
      <c r="EY68" s="3">
        <f t="shared" si="175"/>
        <v>5</v>
      </c>
      <c r="EZ68" s="3">
        <f t="shared" si="176"/>
        <v>1</v>
      </c>
      <c r="FA68" s="3">
        <f t="shared" si="177"/>
        <v>0</v>
      </c>
      <c r="FD68" s="1">
        <v>43988</v>
      </c>
      <c r="FE68" s="3">
        <f t="shared" si="146"/>
        <v>3</v>
      </c>
      <c r="FF68" s="3">
        <f t="shared" si="153"/>
        <v>3</v>
      </c>
      <c r="FG68" s="3">
        <f t="shared" si="149"/>
        <v>6</v>
      </c>
      <c r="FH68" s="3">
        <f t="shared" si="150"/>
        <v>3</v>
      </c>
      <c r="FI68" s="3">
        <f t="shared" si="174"/>
        <v>4</v>
      </c>
      <c r="FJ68" s="3"/>
      <c r="FL68" s="1">
        <v>43988</v>
      </c>
      <c r="FM68" s="3">
        <f t="shared" si="154"/>
        <v>55</v>
      </c>
      <c r="FN68" s="3">
        <f t="shared" si="155"/>
        <v>0</v>
      </c>
      <c r="FO68" s="3">
        <f t="shared" si="156"/>
        <v>0</v>
      </c>
      <c r="FP68" s="3">
        <f t="shared" si="166"/>
        <v>0</v>
      </c>
      <c r="FQ68" s="3">
        <f t="shared" si="157"/>
        <v>2</v>
      </c>
      <c r="FR68" s="3"/>
    </row>
    <row r="69" spans="3:175" x14ac:dyDescent="0.2">
      <c r="C69" s="1">
        <v>43989</v>
      </c>
      <c r="D69" s="3">
        <v>113</v>
      </c>
      <c r="E69" s="3">
        <v>165</v>
      </c>
      <c r="F69" s="3">
        <v>51</v>
      </c>
      <c r="G69" s="3">
        <v>98</v>
      </c>
      <c r="H69" s="3">
        <v>51</v>
      </c>
      <c r="M69" s="1">
        <v>43989</v>
      </c>
      <c r="N69">
        <v>20</v>
      </c>
      <c r="O69">
        <v>17</v>
      </c>
      <c r="P69">
        <v>11</v>
      </c>
      <c r="Q69">
        <v>70</v>
      </c>
      <c r="R69">
        <v>13</v>
      </c>
      <c r="W69" s="1">
        <v>43989</v>
      </c>
      <c r="X69">
        <v>46</v>
      </c>
      <c r="Y69">
        <v>68</v>
      </c>
      <c r="Z69">
        <v>47</v>
      </c>
      <c r="AA69" s="3">
        <v>24</v>
      </c>
      <c r="AB69">
        <v>36</v>
      </c>
      <c r="AG69" s="1">
        <v>43989</v>
      </c>
      <c r="AH69">
        <v>31</v>
      </c>
      <c r="AI69">
        <v>7</v>
      </c>
      <c r="AK69">
        <v>4</v>
      </c>
      <c r="AL69">
        <v>1</v>
      </c>
      <c r="AQ69" s="1">
        <v>43989</v>
      </c>
      <c r="AR69">
        <v>103</v>
      </c>
      <c r="AS69">
        <v>40</v>
      </c>
      <c r="AT69">
        <v>29</v>
      </c>
      <c r="AU69">
        <v>12</v>
      </c>
      <c r="AV69">
        <v>17</v>
      </c>
      <c r="BA69" s="1">
        <v>43989</v>
      </c>
      <c r="BB69">
        <v>1481</v>
      </c>
      <c r="BC69">
        <v>131</v>
      </c>
      <c r="BD69">
        <v>170</v>
      </c>
      <c r="BE69">
        <v>13</v>
      </c>
      <c r="BF69">
        <v>67</v>
      </c>
      <c r="BJ69" s="1"/>
      <c r="CS69" s="1"/>
      <c r="DX69" s="1">
        <v>43989</v>
      </c>
      <c r="DY69" s="3">
        <f t="shared" si="158"/>
        <v>1</v>
      </c>
      <c r="DZ69" s="3">
        <f t="shared" si="159"/>
        <v>3</v>
      </c>
      <c r="EA69" s="3">
        <f t="shared" si="160"/>
        <v>7</v>
      </c>
      <c r="EB69" s="3">
        <f t="shared" si="168"/>
        <v>6</v>
      </c>
      <c r="EC69" s="3">
        <f t="shared" si="161"/>
        <v>8</v>
      </c>
      <c r="EF69" s="1">
        <v>43989</v>
      </c>
      <c r="EG69" s="3">
        <f t="shared" si="171"/>
        <v>6</v>
      </c>
      <c r="EH69" s="3">
        <f t="shared" si="179"/>
        <v>8</v>
      </c>
      <c r="EI69" s="3"/>
      <c r="EJ69" s="3">
        <f t="shared" si="178"/>
        <v>3</v>
      </c>
      <c r="EK69" s="3">
        <f t="shared" si="134"/>
        <v>3</v>
      </c>
      <c r="EN69" s="1">
        <v>43989</v>
      </c>
      <c r="EO69" s="3">
        <f t="shared" si="167"/>
        <v>1</v>
      </c>
      <c r="EP69" s="3">
        <f t="shared" si="162"/>
        <v>4</v>
      </c>
      <c r="EQ69" s="3">
        <f t="shared" si="163"/>
        <v>5</v>
      </c>
      <c r="ER69" s="3">
        <f t="shared" si="164"/>
        <v>4</v>
      </c>
      <c r="ES69" s="3">
        <f t="shared" si="169"/>
        <v>3</v>
      </c>
      <c r="EV69" s="1">
        <v>43989</v>
      </c>
      <c r="EW69" s="3">
        <f t="shared" si="173"/>
        <v>1</v>
      </c>
      <c r="EX69" s="3">
        <f t="shared" si="170"/>
        <v>0</v>
      </c>
      <c r="EY69" s="3">
        <f t="shared" si="175"/>
        <v>0</v>
      </c>
      <c r="EZ69" s="3">
        <f t="shared" si="176"/>
        <v>0</v>
      </c>
      <c r="FA69" s="3">
        <f t="shared" si="177"/>
        <v>0</v>
      </c>
      <c r="FD69" s="1">
        <v>43989</v>
      </c>
      <c r="FE69" s="3">
        <f t="shared" si="146"/>
        <v>6</v>
      </c>
      <c r="FF69" s="3">
        <f t="shared" si="153"/>
        <v>1</v>
      </c>
      <c r="FG69" s="3">
        <f t="shared" si="149"/>
        <v>0</v>
      </c>
      <c r="FH69" s="3">
        <f t="shared" si="150"/>
        <v>0</v>
      </c>
      <c r="FI69" s="3">
        <f t="shared" si="174"/>
        <v>0</v>
      </c>
      <c r="FJ69" s="3"/>
      <c r="FL69" s="1">
        <v>43989</v>
      </c>
      <c r="FM69" s="3">
        <f t="shared" si="154"/>
        <v>25</v>
      </c>
      <c r="FN69" s="3">
        <f t="shared" si="155"/>
        <v>0</v>
      </c>
      <c r="FO69" s="3">
        <f t="shared" si="156"/>
        <v>0</v>
      </c>
      <c r="FP69" s="3">
        <f t="shared" si="166"/>
        <v>0</v>
      </c>
      <c r="FQ69" s="3">
        <f t="shared" si="157"/>
        <v>1</v>
      </c>
      <c r="FR69" s="3"/>
    </row>
    <row r="70" spans="3:175" x14ac:dyDescent="0.2">
      <c r="C70" s="1">
        <v>43990</v>
      </c>
      <c r="D70" s="3">
        <v>134</v>
      </c>
      <c r="E70" s="3">
        <v>129</v>
      </c>
      <c r="F70" s="3">
        <v>43</v>
      </c>
      <c r="G70" s="3">
        <v>72</v>
      </c>
      <c r="H70" s="3">
        <v>48</v>
      </c>
      <c r="M70" s="1">
        <v>43990</v>
      </c>
      <c r="N70">
        <v>26</v>
      </c>
      <c r="O70">
        <v>19</v>
      </c>
      <c r="P70">
        <v>40</v>
      </c>
      <c r="Q70">
        <v>55</v>
      </c>
      <c r="R70">
        <v>12</v>
      </c>
      <c r="W70" s="1">
        <v>43990</v>
      </c>
      <c r="X70">
        <v>27</v>
      </c>
      <c r="Y70">
        <v>58</v>
      </c>
      <c r="Z70">
        <v>19</v>
      </c>
      <c r="AA70" s="3">
        <v>2</v>
      </c>
      <c r="AB70">
        <v>26</v>
      </c>
      <c r="AG70" s="1">
        <v>43990</v>
      </c>
      <c r="AH70">
        <v>35</v>
      </c>
      <c r="AI70">
        <v>7</v>
      </c>
      <c r="AK70">
        <v>2</v>
      </c>
      <c r="AL70">
        <v>0</v>
      </c>
      <c r="AQ70" s="1">
        <v>43990</v>
      </c>
      <c r="AR70">
        <v>82</v>
      </c>
      <c r="AS70">
        <v>28</v>
      </c>
      <c r="AT70">
        <v>10</v>
      </c>
      <c r="AU70">
        <v>13</v>
      </c>
      <c r="AV70">
        <v>17</v>
      </c>
      <c r="BA70" s="1">
        <v>43990</v>
      </c>
      <c r="BB70">
        <v>884</v>
      </c>
      <c r="BC70">
        <v>143</v>
      </c>
      <c r="BD70">
        <v>141</v>
      </c>
      <c r="BE70">
        <v>24</v>
      </c>
      <c r="BF70">
        <v>143</v>
      </c>
      <c r="BJ70" s="1"/>
      <c r="CS70" s="1"/>
      <c r="DX70" s="1">
        <v>43990</v>
      </c>
      <c r="DY70" s="3">
        <f t="shared" si="158"/>
        <v>5</v>
      </c>
      <c r="DZ70" s="3">
        <f t="shared" si="159"/>
        <v>6</v>
      </c>
      <c r="EA70" s="3">
        <f t="shared" si="160"/>
        <v>3</v>
      </c>
      <c r="EB70" s="3">
        <f t="shared" si="168"/>
        <v>4</v>
      </c>
      <c r="EC70" s="3">
        <f t="shared" si="161"/>
        <v>5</v>
      </c>
      <c r="EF70" s="1">
        <v>43990</v>
      </c>
      <c r="EG70" s="3">
        <f t="shared" si="171"/>
        <v>3</v>
      </c>
      <c r="EH70" s="3">
        <f t="shared" si="179"/>
        <v>8</v>
      </c>
      <c r="EI70" s="3">
        <f t="shared" ref="EI70:EI79" si="180">SUM(N366-N365)</f>
        <v>3</v>
      </c>
      <c r="EJ70" s="3">
        <f t="shared" si="178"/>
        <v>2</v>
      </c>
      <c r="EK70" s="3">
        <f t="shared" si="134"/>
        <v>3</v>
      </c>
      <c r="EN70" s="1">
        <v>43990</v>
      </c>
      <c r="EO70" s="3">
        <f t="shared" si="167"/>
        <v>7</v>
      </c>
      <c r="EP70" s="3">
        <f t="shared" si="162"/>
        <v>6</v>
      </c>
      <c r="EQ70" s="3">
        <f t="shared" si="163"/>
        <v>3</v>
      </c>
      <c r="ER70" s="3">
        <f t="shared" si="164"/>
        <v>3</v>
      </c>
      <c r="ES70" s="3">
        <f t="shared" si="169"/>
        <v>4</v>
      </c>
      <c r="EV70" s="1">
        <v>43990</v>
      </c>
      <c r="EW70" s="3">
        <f t="shared" si="173"/>
        <v>5</v>
      </c>
      <c r="EX70" s="3">
        <f t="shared" si="170"/>
        <v>1</v>
      </c>
      <c r="EY70" s="3">
        <f t="shared" si="175"/>
        <v>0</v>
      </c>
      <c r="EZ70" s="3">
        <f t="shared" si="176"/>
        <v>0</v>
      </c>
      <c r="FA70" s="3">
        <f t="shared" si="177"/>
        <v>1</v>
      </c>
      <c r="FD70" s="1">
        <v>43990</v>
      </c>
      <c r="FE70" s="3">
        <f t="shared" si="146"/>
        <v>1</v>
      </c>
      <c r="FF70" s="3">
        <f t="shared" si="153"/>
        <v>2</v>
      </c>
      <c r="FG70" s="3">
        <f t="shared" si="149"/>
        <v>0</v>
      </c>
      <c r="FH70" s="3">
        <f t="shared" si="150"/>
        <v>1</v>
      </c>
      <c r="FI70" s="3">
        <f t="shared" si="174"/>
        <v>1</v>
      </c>
      <c r="FJ70" s="3"/>
      <c r="FL70" s="1">
        <v>43990</v>
      </c>
      <c r="FM70" s="3">
        <f t="shared" si="154"/>
        <v>10</v>
      </c>
      <c r="FN70" s="3">
        <f t="shared" si="155"/>
        <v>0</v>
      </c>
      <c r="FO70" s="3">
        <f t="shared" si="156"/>
        <v>9</v>
      </c>
      <c r="FP70" s="3">
        <f t="shared" si="166"/>
        <v>5</v>
      </c>
      <c r="FQ70" s="3">
        <f t="shared" si="157"/>
        <v>0</v>
      </c>
      <c r="FR70" s="3"/>
    </row>
    <row r="71" spans="3:175" x14ac:dyDescent="0.2">
      <c r="C71" s="1">
        <v>43991</v>
      </c>
      <c r="D71" s="3">
        <v>97</v>
      </c>
      <c r="E71" s="3">
        <v>107</v>
      </c>
      <c r="F71" s="3">
        <v>33</v>
      </c>
      <c r="G71" s="3">
        <v>75</v>
      </c>
      <c r="H71" s="3">
        <v>49</v>
      </c>
      <c r="M71" s="1">
        <v>43991</v>
      </c>
      <c r="N71">
        <v>35</v>
      </c>
      <c r="O71">
        <v>23</v>
      </c>
      <c r="P71">
        <v>34</v>
      </c>
      <c r="Q71">
        <v>61</v>
      </c>
      <c r="R71">
        <v>31</v>
      </c>
      <c r="W71" s="1">
        <v>43991</v>
      </c>
      <c r="X71">
        <v>39</v>
      </c>
      <c r="Y71">
        <v>33</v>
      </c>
      <c r="Z71">
        <v>35</v>
      </c>
      <c r="AA71" s="3">
        <v>38</v>
      </c>
      <c r="AB71">
        <v>45</v>
      </c>
      <c r="AG71" s="1">
        <v>43991</v>
      </c>
      <c r="AH71">
        <v>49</v>
      </c>
      <c r="AI71">
        <v>7</v>
      </c>
      <c r="AK71">
        <v>4</v>
      </c>
      <c r="AL71">
        <v>2</v>
      </c>
      <c r="AP71" s="1"/>
      <c r="AQ71" s="1">
        <v>43991</v>
      </c>
      <c r="AR71">
        <v>93</v>
      </c>
      <c r="AS71">
        <v>62</v>
      </c>
      <c r="AT71">
        <v>35</v>
      </c>
      <c r="AU71">
        <v>19</v>
      </c>
      <c r="AV71">
        <v>18</v>
      </c>
      <c r="BA71" s="1">
        <v>43991</v>
      </c>
      <c r="BB71">
        <v>1193</v>
      </c>
      <c r="BC71">
        <v>110</v>
      </c>
      <c r="BD71">
        <v>265</v>
      </c>
      <c r="BE71">
        <v>35</v>
      </c>
      <c r="BF71">
        <v>205</v>
      </c>
      <c r="BJ71" s="1"/>
      <c r="CS71" s="1"/>
      <c r="DX71" s="1">
        <v>43991</v>
      </c>
      <c r="DY71" s="3">
        <f t="shared" si="158"/>
        <v>7</v>
      </c>
      <c r="DZ71" s="3">
        <f t="shared" si="159"/>
        <v>5</v>
      </c>
      <c r="EA71" s="3">
        <f t="shared" si="160"/>
        <v>5</v>
      </c>
      <c r="EB71" s="3">
        <f t="shared" si="168"/>
        <v>3</v>
      </c>
      <c r="EC71" s="3">
        <f t="shared" si="161"/>
        <v>5</v>
      </c>
      <c r="EF71" s="1">
        <v>43991</v>
      </c>
      <c r="EG71" s="3">
        <f t="shared" si="171"/>
        <v>7</v>
      </c>
      <c r="EH71" s="3">
        <f t="shared" si="179"/>
        <v>9</v>
      </c>
      <c r="EI71" s="3">
        <f t="shared" si="180"/>
        <v>12</v>
      </c>
      <c r="EJ71" s="3">
        <f t="shared" si="178"/>
        <v>0</v>
      </c>
      <c r="EK71" s="3">
        <f t="shared" si="134"/>
        <v>2</v>
      </c>
      <c r="EN71" s="1">
        <v>43991</v>
      </c>
      <c r="EO71" s="3">
        <f t="shared" si="167"/>
        <v>4</v>
      </c>
      <c r="EP71" s="3">
        <f t="shared" si="162"/>
        <v>9</v>
      </c>
      <c r="EQ71" s="3">
        <f t="shared" si="163"/>
        <v>10</v>
      </c>
      <c r="ER71" s="3">
        <f t="shared" si="164"/>
        <v>4</v>
      </c>
      <c r="ES71" s="3">
        <f t="shared" si="169"/>
        <v>7</v>
      </c>
      <c r="EV71" s="1">
        <v>43991</v>
      </c>
      <c r="EW71" s="3">
        <f t="shared" si="173"/>
        <v>13</v>
      </c>
      <c r="EX71" s="3">
        <f t="shared" si="170"/>
        <v>0</v>
      </c>
      <c r="EY71" s="3">
        <f t="shared" si="175"/>
        <v>2</v>
      </c>
      <c r="EZ71" s="3">
        <f t="shared" si="176"/>
        <v>1</v>
      </c>
      <c r="FA71" s="3">
        <f t="shared" si="177"/>
        <v>0</v>
      </c>
      <c r="FD71" s="1">
        <v>43991</v>
      </c>
      <c r="FE71" s="3">
        <f t="shared" si="146"/>
        <v>15</v>
      </c>
      <c r="FF71" s="3">
        <f t="shared" si="153"/>
        <v>13</v>
      </c>
      <c r="FG71" s="3">
        <f t="shared" si="149"/>
        <v>1</v>
      </c>
      <c r="FH71" s="3">
        <f t="shared" si="150"/>
        <v>4</v>
      </c>
      <c r="FI71" s="3">
        <f t="shared" si="174"/>
        <v>0</v>
      </c>
      <c r="FJ71" s="3"/>
      <c r="FL71" s="1">
        <v>43991</v>
      </c>
      <c r="FM71" s="3">
        <f t="shared" si="154"/>
        <v>52</v>
      </c>
      <c r="FN71" s="3">
        <f t="shared" si="155"/>
        <v>0</v>
      </c>
      <c r="FO71" s="3">
        <f t="shared" si="156"/>
        <v>1</v>
      </c>
      <c r="FP71" s="3">
        <f t="shared" si="166"/>
        <v>0</v>
      </c>
      <c r="FQ71" s="3">
        <f t="shared" si="157"/>
        <v>8</v>
      </c>
      <c r="FR71" s="3"/>
    </row>
    <row r="72" spans="3:175" x14ac:dyDescent="0.2">
      <c r="C72" s="1">
        <v>43992</v>
      </c>
      <c r="D72" s="3">
        <v>132</v>
      </c>
      <c r="E72" s="3">
        <v>117</v>
      </c>
      <c r="F72" s="3">
        <v>35</v>
      </c>
      <c r="G72" s="3">
        <v>96</v>
      </c>
      <c r="H72" s="3">
        <v>38</v>
      </c>
      <c r="I72" s="3"/>
      <c r="M72" s="1">
        <v>43992</v>
      </c>
      <c r="N72">
        <v>94</v>
      </c>
      <c r="O72">
        <v>40</v>
      </c>
      <c r="P72">
        <v>55</v>
      </c>
      <c r="Q72">
        <v>15</v>
      </c>
      <c r="R72">
        <v>32</v>
      </c>
      <c r="W72" s="1">
        <v>43992</v>
      </c>
      <c r="X72">
        <v>32</v>
      </c>
      <c r="Y72">
        <v>44</v>
      </c>
      <c r="Z72">
        <v>94</v>
      </c>
      <c r="AA72" s="3">
        <v>21</v>
      </c>
      <c r="AB72">
        <v>17</v>
      </c>
      <c r="AG72" s="1">
        <v>43992</v>
      </c>
      <c r="AH72">
        <v>38</v>
      </c>
      <c r="AI72">
        <v>9</v>
      </c>
      <c r="AJ72">
        <v>1</v>
      </c>
      <c r="AK72">
        <v>5</v>
      </c>
      <c r="AL72">
        <v>5</v>
      </c>
      <c r="AQ72" s="1">
        <v>43992</v>
      </c>
      <c r="AR72">
        <v>93</v>
      </c>
      <c r="AS72">
        <v>37</v>
      </c>
      <c r="AT72">
        <v>21</v>
      </c>
      <c r="AU72">
        <v>5</v>
      </c>
      <c r="AV72">
        <v>15</v>
      </c>
      <c r="BA72" s="1">
        <v>43992</v>
      </c>
      <c r="BB72">
        <v>1191</v>
      </c>
      <c r="BC72">
        <v>108</v>
      </c>
      <c r="BD72">
        <v>346</v>
      </c>
      <c r="BE72">
        <v>26</v>
      </c>
      <c r="BF72">
        <v>231</v>
      </c>
      <c r="BJ72" s="1"/>
      <c r="CS72" s="1"/>
      <c r="DX72" s="1">
        <v>43992</v>
      </c>
      <c r="DY72" s="3">
        <f t="shared" si="158"/>
        <v>9</v>
      </c>
      <c r="DZ72" s="3">
        <f t="shared" si="159"/>
        <v>9</v>
      </c>
      <c r="EA72" s="3">
        <f t="shared" si="160"/>
        <v>3</v>
      </c>
      <c r="EB72" s="3">
        <f t="shared" si="168"/>
        <v>6</v>
      </c>
      <c r="EC72" s="3">
        <f t="shared" si="161"/>
        <v>2</v>
      </c>
      <c r="EF72" s="1">
        <v>43992</v>
      </c>
      <c r="EG72" s="3">
        <f t="shared" si="171"/>
        <v>7</v>
      </c>
      <c r="EH72" s="3">
        <f t="shared" si="179"/>
        <v>7</v>
      </c>
      <c r="EI72" s="3">
        <f t="shared" si="180"/>
        <v>1</v>
      </c>
      <c r="EJ72" s="3">
        <f t="shared" si="178"/>
        <v>3</v>
      </c>
      <c r="EK72" s="3">
        <f t="shared" si="134"/>
        <v>5</v>
      </c>
      <c r="EN72" s="1">
        <v>43992</v>
      </c>
      <c r="EO72" s="3">
        <f t="shared" si="167"/>
        <v>1</v>
      </c>
      <c r="EP72" s="3">
        <f t="shared" si="162"/>
        <v>5</v>
      </c>
      <c r="EQ72" s="3">
        <f t="shared" si="163"/>
        <v>8</v>
      </c>
      <c r="ER72" s="3">
        <f t="shared" si="164"/>
        <v>3</v>
      </c>
      <c r="ES72" s="3">
        <f t="shared" si="169"/>
        <v>10</v>
      </c>
      <c r="EV72" s="1">
        <v>43992</v>
      </c>
      <c r="EW72" s="3">
        <f t="shared" si="173"/>
        <v>3</v>
      </c>
      <c r="EX72" s="3">
        <f t="shared" si="170"/>
        <v>2</v>
      </c>
      <c r="EY72" s="3">
        <f t="shared" si="175"/>
        <v>3</v>
      </c>
      <c r="EZ72" s="3">
        <f t="shared" si="176"/>
        <v>1</v>
      </c>
      <c r="FA72" s="3">
        <f t="shared" si="177"/>
        <v>0</v>
      </c>
      <c r="FD72" s="1">
        <v>43992</v>
      </c>
      <c r="FE72" s="3">
        <f t="shared" si="146"/>
        <v>18</v>
      </c>
      <c r="FF72" s="3">
        <f t="shared" si="153"/>
        <v>22</v>
      </c>
      <c r="FG72" s="3">
        <f t="shared" si="149"/>
        <v>10</v>
      </c>
      <c r="FH72" s="3">
        <f t="shared" si="150"/>
        <v>6</v>
      </c>
      <c r="FI72" s="3">
        <f t="shared" si="174"/>
        <v>0</v>
      </c>
      <c r="FJ72" s="3"/>
      <c r="FL72" s="1">
        <v>43992</v>
      </c>
      <c r="FM72" s="3">
        <f t="shared" si="154"/>
        <v>61</v>
      </c>
      <c r="FN72" s="3">
        <f t="shared" si="155"/>
        <v>0</v>
      </c>
      <c r="FO72" s="3">
        <f t="shared" si="156"/>
        <v>15</v>
      </c>
      <c r="FP72" s="3">
        <f t="shared" si="166"/>
        <v>0</v>
      </c>
      <c r="FQ72" s="3">
        <f t="shared" si="157"/>
        <v>13</v>
      </c>
      <c r="FR72" s="3"/>
    </row>
    <row r="73" spans="3:175" x14ac:dyDescent="0.2">
      <c r="C73" s="1">
        <v>43993</v>
      </c>
      <c r="D73" s="3">
        <v>106</v>
      </c>
      <c r="E73" s="3">
        <v>121</v>
      </c>
      <c r="F73" s="3">
        <v>45</v>
      </c>
      <c r="G73" s="3">
        <v>93</v>
      </c>
      <c r="H73" s="3">
        <v>48</v>
      </c>
      <c r="M73" s="1">
        <v>43993</v>
      </c>
      <c r="N73">
        <v>52</v>
      </c>
      <c r="O73">
        <v>28</v>
      </c>
      <c r="P73">
        <v>28</v>
      </c>
      <c r="Q73">
        <v>20</v>
      </c>
      <c r="R73">
        <v>31</v>
      </c>
      <c r="W73" s="1">
        <v>43993</v>
      </c>
      <c r="X73">
        <v>96</v>
      </c>
      <c r="Y73">
        <v>107</v>
      </c>
      <c r="Z73">
        <v>100</v>
      </c>
      <c r="AA73" s="3">
        <v>35</v>
      </c>
      <c r="AB73">
        <v>65</v>
      </c>
      <c r="AG73" s="1">
        <v>43993</v>
      </c>
      <c r="AH73">
        <v>49</v>
      </c>
      <c r="AI73">
        <v>14</v>
      </c>
      <c r="AJ73">
        <v>7</v>
      </c>
      <c r="AK73">
        <v>4</v>
      </c>
      <c r="AL73">
        <v>8</v>
      </c>
      <c r="AQ73" s="1">
        <v>43993</v>
      </c>
      <c r="AR73">
        <v>91</v>
      </c>
      <c r="AS73">
        <v>45</v>
      </c>
      <c r="AT73">
        <v>51</v>
      </c>
      <c r="AU73">
        <v>12</v>
      </c>
      <c r="AV73">
        <v>11</v>
      </c>
      <c r="BA73" s="1">
        <v>43993</v>
      </c>
      <c r="BB73">
        <v>1789</v>
      </c>
      <c r="BC73">
        <v>161</v>
      </c>
      <c r="BD73">
        <v>157</v>
      </c>
      <c r="BE73">
        <v>17</v>
      </c>
      <c r="BF73">
        <v>82</v>
      </c>
      <c r="CS73" s="1"/>
      <c r="DX73" s="1">
        <v>43993</v>
      </c>
      <c r="DY73" s="3">
        <f t="shared" si="158"/>
        <v>4</v>
      </c>
      <c r="DZ73" s="3">
        <f t="shared" si="159"/>
        <v>4</v>
      </c>
      <c r="EA73" s="3">
        <f t="shared" si="160"/>
        <v>1</v>
      </c>
      <c r="EB73" s="3">
        <f t="shared" si="168"/>
        <v>3</v>
      </c>
      <c r="EC73" s="3">
        <f t="shared" si="161"/>
        <v>4</v>
      </c>
      <c r="EF73" s="1">
        <v>43993</v>
      </c>
      <c r="EG73" s="3">
        <f t="shared" si="171"/>
        <v>11</v>
      </c>
      <c r="EH73" s="3">
        <f t="shared" si="179"/>
        <v>0</v>
      </c>
      <c r="EI73" s="3">
        <f t="shared" si="180"/>
        <v>0</v>
      </c>
      <c r="EJ73" s="3">
        <f t="shared" si="178"/>
        <v>1</v>
      </c>
      <c r="EK73" s="3">
        <f t="shared" si="134"/>
        <v>2</v>
      </c>
      <c r="EN73" s="1">
        <v>43993</v>
      </c>
      <c r="EO73" s="3">
        <f t="shared" si="167"/>
        <v>2</v>
      </c>
      <c r="EP73" s="3">
        <f t="shared" si="162"/>
        <v>8</v>
      </c>
      <c r="EQ73" s="3">
        <f t="shared" si="163"/>
        <v>7</v>
      </c>
      <c r="ER73" s="3">
        <f t="shared" si="164"/>
        <v>3</v>
      </c>
      <c r="ES73" s="3">
        <f t="shared" si="169"/>
        <v>5</v>
      </c>
      <c r="EV73" s="1">
        <v>43993</v>
      </c>
      <c r="EW73" s="3">
        <f t="shared" si="173"/>
        <v>8</v>
      </c>
      <c r="EX73" s="3">
        <f t="shared" si="170"/>
        <v>3</v>
      </c>
      <c r="EY73" s="3">
        <f t="shared" si="175"/>
        <v>4</v>
      </c>
      <c r="EZ73" s="3">
        <f t="shared" si="176"/>
        <v>1</v>
      </c>
      <c r="FA73" s="3">
        <f t="shared" si="177"/>
        <v>0</v>
      </c>
      <c r="FD73" s="1">
        <v>43993</v>
      </c>
      <c r="FE73" s="3">
        <f t="shared" si="146"/>
        <v>17</v>
      </c>
      <c r="FF73" s="3">
        <f t="shared" si="153"/>
        <v>3</v>
      </c>
      <c r="FG73" s="3">
        <f t="shared" si="149"/>
        <v>0</v>
      </c>
      <c r="FH73" s="3">
        <f t="shared" si="150"/>
        <v>4</v>
      </c>
      <c r="FI73" s="3">
        <f t="shared" si="174"/>
        <v>1</v>
      </c>
      <c r="FJ73" s="3"/>
      <c r="FL73" s="1">
        <v>43993</v>
      </c>
      <c r="FM73" s="3">
        <f t="shared" si="154"/>
        <v>45</v>
      </c>
      <c r="FN73" s="3">
        <f t="shared" si="155"/>
        <v>0</v>
      </c>
      <c r="FO73" s="3">
        <f t="shared" si="156"/>
        <v>0</v>
      </c>
      <c r="FP73" s="3">
        <f t="shared" si="166"/>
        <v>0</v>
      </c>
      <c r="FQ73" s="3">
        <f t="shared" si="157"/>
        <v>4</v>
      </c>
      <c r="FR73" s="3"/>
    </row>
    <row r="74" spans="3:175" x14ac:dyDescent="0.2">
      <c r="C74" s="1">
        <v>43994</v>
      </c>
      <c r="D74" s="3">
        <v>141</v>
      </c>
      <c r="E74" s="3">
        <v>128</v>
      </c>
      <c r="F74" s="3">
        <v>54</v>
      </c>
      <c r="G74" s="3">
        <v>80</v>
      </c>
      <c r="H74" s="3">
        <v>47</v>
      </c>
      <c r="M74" s="1">
        <v>43994</v>
      </c>
      <c r="N74">
        <v>24</v>
      </c>
      <c r="O74">
        <v>18</v>
      </c>
      <c r="P74">
        <v>61</v>
      </c>
      <c r="Q74">
        <v>14</v>
      </c>
      <c r="R74">
        <v>26</v>
      </c>
      <c r="W74" s="1">
        <v>43994</v>
      </c>
      <c r="X74">
        <v>54</v>
      </c>
      <c r="Y74">
        <v>79</v>
      </c>
      <c r="Z74">
        <v>53</v>
      </c>
      <c r="AA74" s="3">
        <v>33</v>
      </c>
      <c r="AB74">
        <v>52</v>
      </c>
      <c r="AG74" s="1">
        <v>43994</v>
      </c>
      <c r="AH74">
        <v>32</v>
      </c>
      <c r="AI74">
        <v>15</v>
      </c>
      <c r="AJ74">
        <v>10</v>
      </c>
      <c r="AK74">
        <v>1</v>
      </c>
      <c r="AL74">
        <v>1</v>
      </c>
      <c r="AQ74" s="1">
        <v>43994</v>
      </c>
      <c r="AR74">
        <v>174</v>
      </c>
      <c r="AS74">
        <v>80</v>
      </c>
      <c r="AT74">
        <v>32</v>
      </c>
      <c r="AU74">
        <v>19</v>
      </c>
      <c r="AV74">
        <v>19</v>
      </c>
      <c r="BA74" s="1">
        <v>43994</v>
      </c>
      <c r="BB74">
        <v>1578</v>
      </c>
      <c r="BC74">
        <v>132</v>
      </c>
      <c r="BD74">
        <v>602</v>
      </c>
      <c r="BE74">
        <v>50</v>
      </c>
      <c r="BF74">
        <v>136</v>
      </c>
      <c r="CS74" s="1"/>
      <c r="DX74" s="1">
        <v>43994</v>
      </c>
      <c r="DY74" s="3">
        <f t="shared" si="158"/>
        <v>5</v>
      </c>
      <c r="DZ74" s="3">
        <f t="shared" si="159"/>
        <v>8</v>
      </c>
      <c r="EA74" s="3">
        <f t="shared" si="160"/>
        <v>13</v>
      </c>
      <c r="EB74" s="3">
        <f t="shared" si="168"/>
        <v>7</v>
      </c>
      <c r="EC74" s="3">
        <f t="shared" si="161"/>
        <v>0</v>
      </c>
      <c r="EF74" s="1">
        <v>43994</v>
      </c>
      <c r="EG74" s="3">
        <f t="shared" si="171"/>
        <v>3</v>
      </c>
      <c r="EH74" s="3">
        <f t="shared" si="179"/>
        <v>4</v>
      </c>
      <c r="EI74" s="3">
        <f t="shared" si="180"/>
        <v>5</v>
      </c>
      <c r="EJ74" s="3">
        <f t="shared" si="178"/>
        <v>8</v>
      </c>
      <c r="EK74" s="3">
        <f t="shared" si="134"/>
        <v>4</v>
      </c>
      <c r="EN74" s="1">
        <v>43994</v>
      </c>
      <c r="EO74" s="3">
        <f t="shared" si="167"/>
        <v>3</v>
      </c>
      <c r="EP74" s="3">
        <f t="shared" si="162"/>
        <v>11</v>
      </c>
      <c r="EQ74" s="3">
        <f t="shared" si="163"/>
        <v>4</v>
      </c>
      <c r="ER74" s="3">
        <f t="shared" si="164"/>
        <v>6</v>
      </c>
      <c r="ES74" s="3">
        <f t="shared" si="169"/>
        <v>7</v>
      </c>
      <c r="EV74" s="1">
        <v>43994</v>
      </c>
      <c r="EW74" s="3">
        <f t="shared" si="173"/>
        <v>4</v>
      </c>
      <c r="EX74" s="3">
        <f t="shared" si="170"/>
        <v>1</v>
      </c>
      <c r="EY74" s="3">
        <f t="shared" ref="EY74:EY79" si="181">SUM(X370-X369)</f>
        <v>2</v>
      </c>
      <c r="EZ74" s="3"/>
      <c r="FA74" s="3">
        <f t="shared" si="177"/>
        <v>0</v>
      </c>
      <c r="FD74" s="1">
        <v>43994</v>
      </c>
      <c r="FE74" s="3">
        <f t="shared" si="146"/>
        <v>16</v>
      </c>
      <c r="FF74" s="3">
        <f t="shared" si="153"/>
        <v>3</v>
      </c>
      <c r="FG74" s="3">
        <f t="shared" si="149"/>
        <v>2</v>
      </c>
      <c r="FH74" s="3">
        <f t="shared" si="150"/>
        <v>1</v>
      </c>
      <c r="FI74" s="3">
        <f t="shared" si="174"/>
        <v>3</v>
      </c>
      <c r="FJ74" s="3"/>
      <c r="FL74" s="1">
        <v>43994</v>
      </c>
      <c r="FM74" s="3">
        <f t="shared" si="154"/>
        <v>21</v>
      </c>
      <c r="FN74" s="3">
        <f t="shared" si="155"/>
        <v>0</v>
      </c>
      <c r="FO74" s="3">
        <f t="shared" si="156"/>
        <v>3</v>
      </c>
      <c r="FP74" s="3">
        <f t="shared" si="166"/>
        <v>1</v>
      </c>
      <c r="FQ74" s="3">
        <f t="shared" si="157"/>
        <v>8</v>
      </c>
      <c r="FR74" s="3"/>
    </row>
    <row r="75" spans="3:175" x14ac:dyDescent="0.2">
      <c r="C75" s="1">
        <v>43995</v>
      </c>
      <c r="D75" s="3">
        <v>154</v>
      </c>
      <c r="E75" s="3">
        <v>186</v>
      </c>
      <c r="F75" s="3">
        <v>58</v>
      </c>
      <c r="G75" s="3">
        <v>105</v>
      </c>
      <c r="H75" s="3">
        <v>56</v>
      </c>
      <c r="M75" s="1">
        <v>43995</v>
      </c>
      <c r="N75">
        <v>62</v>
      </c>
      <c r="O75">
        <v>24</v>
      </c>
      <c r="P75">
        <v>41</v>
      </c>
      <c r="R75">
        <v>31</v>
      </c>
      <c r="W75" s="1">
        <v>43995</v>
      </c>
      <c r="X75">
        <v>50</v>
      </c>
      <c r="Y75">
        <v>81</v>
      </c>
      <c r="Z75">
        <v>55</v>
      </c>
      <c r="AA75" s="3">
        <v>18</v>
      </c>
      <c r="AB75">
        <v>24</v>
      </c>
      <c r="AG75" s="1">
        <v>43995</v>
      </c>
      <c r="AH75">
        <v>55</v>
      </c>
      <c r="AI75">
        <v>19</v>
      </c>
      <c r="AJ75">
        <v>20</v>
      </c>
      <c r="AK75">
        <v>6</v>
      </c>
      <c r="AL75">
        <v>0</v>
      </c>
      <c r="AQ75" s="1">
        <v>43995</v>
      </c>
      <c r="AR75">
        <v>110</v>
      </c>
      <c r="AS75">
        <v>31</v>
      </c>
      <c r="AT75">
        <v>31</v>
      </c>
      <c r="AU75">
        <v>13</v>
      </c>
      <c r="AV75">
        <v>22</v>
      </c>
      <c r="BA75" s="1">
        <v>43995</v>
      </c>
      <c r="BB75">
        <v>1553</v>
      </c>
      <c r="BC75">
        <v>184</v>
      </c>
      <c r="BD75">
        <v>315</v>
      </c>
      <c r="BE75">
        <v>42</v>
      </c>
      <c r="BF75">
        <v>141</v>
      </c>
      <c r="CS75" s="1"/>
      <c r="DX75" s="1">
        <v>43995</v>
      </c>
      <c r="DY75" s="3">
        <f t="shared" si="158"/>
        <v>1</v>
      </c>
      <c r="DZ75" s="3">
        <f t="shared" si="159"/>
        <v>6</v>
      </c>
      <c r="EA75" s="3">
        <f t="shared" si="160"/>
        <v>1</v>
      </c>
      <c r="EB75" s="3">
        <f t="shared" si="168"/>
        <v>0</v>
      </c>
      <c r="EC75" s="3">
        <f t="shared" si="161"/>
        <v>2</v>
      </c>
      <c r="EF75" s="1">
        <v>43995</v>
      </c>
      <c r="EG75" s="3">
        <f t="shared" si="171"/>
        <v>15</v>
      </c>
      <c r="EH75" s="3">
        <f t="shared" si="179"/>
        <v>7</v>
      </c>
      <c r="EI75" s="3">
        <f t="shared" si="180"/>
        <v>13</v>
      </c>
      <c r="EJ75" s="3">
        <f t="shared" si="178"/>
        <v>9</v>
      </c>
      <c r="EK75" s="3">
        <f t="shared" si="134"/>
        <v>9</v>
      </c>
      <c r="EN75" s="1">
        <v>43995</v>
      </c>
      <c r="EO75" s="3">
        <f t="shared" si="167"/>
        <v>2</v>
      </c>
      <c r="EP75" s="3">
        <f t="shared" si="162"/>
        <v>4</v>
      </c>
      <c r="EQ75" s="3">
        <f t="shared" si="163"/>
        <v>6</v>
      </c>
      <c r="ER75" s="3">
        <f t="shared" si="164"/>
        <v>0</v>
      </c>
      <c r="ES75" s="3">
        <f t="shared" si="169"/>
        <v>7</v>
      </c>
      <c r="EV75" s="1">
        <v>43995</v>
      </c>
      <c r="EW75" s="3">
        <f t="shared" si="173"/>
        <v>4</v>
      </c>
      <c r="EX75" s="3">
        <f t="shared" si="170"/>
        <v>4</v>
      </c>
      <c r="EY75" s="3">
        <f t="shared" si="181"/>
        <v>8</v>
      </c>
      <c r="EZ75" s="3">
        <f>SUM(Y371-Y370)</f>
        <v>2</v>
      </c>
      <c r="FA75" s="3">
        <f t="shared" si="177"/>
        <v>0</v>
      </c>
      <c r="FD75" s="1">
        <v>43995</v>
      </c>
      <c r="FE75" s="3">
        <f t="shared" si="146"/>
        <v>15</v>
      </c>
      <c r="FF75" s="3">
        <f t="shared" si="153"/>
        <v>0</v>
      </c>
      <c r="FG75" s="3">
        <f t="shared" si="149"/>
        <v>0</v>
      </c>
      <c r="FH75" s="3">
        <f t="shared" si="150"/>
        <v>3</v>
      </c>
      <c r="FI75" s="3">
        <f t="shared" si="174"/>
        <v>0</v>
      </c>
      <c r="FJ75" s="3"/>
      <c r="FL75" s="1">
        <v>43995</v>
      </c>
      <c r="FM75" s="3">
        <f t="shared" si="154"/>
        <v>56</v>
      </c>
      <c r="FN75" s="3">
        <f t="shared" si="155"/>
        <v>8</v>
      </c>
      <c r="FO75" s="3">
        <f t="shared" si="156"/>
        <v>0</v>
      </c>
      <c r="FP75" s="3">
        <f t="shared" si="166"/>
        <v>0</v>
      </c>
      <c r="FQ75" s="3">
        <f t="shared" si="157"/>
        <v>7</v>
      </c>
      <c r="FR75" s="3"/>
    </row>
    <row r="76" spans="3:175" x14ac:dyDescent="0.2">
      <c r="C76" s="1">
        <v>43996</v>
      </c>
      <c r="D76" s="3">
        <v>95</v>
      </c>
      <c r="E76" s="3">
        <v>140</v>
      </c>
      <c r="F76" s="3">
        <v>32</v>
      </c>
      <c r="G76" s="3">
        <v>66</v>
      </c>
      <c r="H76" s="3">
        <v>44</v>
      </c>
      <c r="M76" s="1">
        <v>43996</v>
      </c>
      <c r="N76">
        <v>13</v>
      </c>
      <c r="O76">
        <v>29</v>
      </c>
      <c r="P76">
        <v>28</v>
      </c>
      <c r="R76">
        <v>15</v>
      </c>
      <c r="W76" s="1">
        <v>43996</v>
      </c>
      <c r="X76">
        <v>36</v>
      </c>
      <c r="Y76">
        <v>39</v>
      </c>
      <c r="Z76">
        <v>31</v>
      </c>
      <c r="AA76" s="3">
        <v>6</v>
      </c>
      <c r="AB76">
        <v>14</v>
      </c>
      <c r="AG76" s="1">
        <v>43996</v>
      </c>
      <c r="AH76">
        <v>20</v>
      </c>
      <c r="AI76">
        <v>7</v>
      </c>
      <c r="AJ76">
        <v>9</v>
      </c>
      <c r="AK76">
        <v>0</v>
      </c>
      <c r="AL76">
        <v>6</v>
      </c>
      <c r="AQ76" s="1">
        <v>43996</v>
      </c>
      <c r="AR76">
        <v>77</v>
      </c>
      <c r="AS76">
        <v>33</v>
      </c>
      <c r="AT76">
        <v>20</v>
      </c>
      <c r="AU76">
        <v>14</v>
      </c>
      <c r="AV76">
        <v>16</v>
      </c>
      <c r="BA76" s="1">
        <v>43996</v>
      </c>
      <c r="BB76">
        <v>994</v>
      </c>
      <c r="BC76">
        <v>126</v>
      </c>
      <c r="BD76">
        <v>287</v>
      </c>
      <c r="BE76">
        <v>37</v>
      </c>
      <c r="BF76">
        <v>163</v>
      </c>
      <c r="CS76" s="1"/>
      <c r="DX76" s="1">
        <v>43996</v>
      </c>
      <c r="DY76" s="3">
        <f t="shared" si="158"/>
        <v>2</v>
      </c>
      <c r="DZ76" s="3">
        <f t="shared" si="159"/>
        <v>3</v>
      </c>
      <c r="EA76" s="3">
        <f t="shared" si="160"/>
        <v>2</v>
      </c>
      <c r="EB76" s="3">
        <f t="shared" si="168"/>
        <v>2</v>
      </c>
      <c r="EC76" s="3">
        <f t="shared" si="161"/>
        <v>1</v>
      </c>
      <c r="EF76" s="1">
        <v>43996</v>
      </c>
      <c r="EG76" s="3">
        <f t="shared" si="171"/>
        <v>-2</v>
      </c>
      <c r="EH76" s="3">
        <f t="shared" si="179"/>
        <v>1</v>
      </c>
      <c r="EI76" s="3">
        <f t="shared" si="180"/>
        <v>4</v>
      </c>
      <c r="EJ76" s="3">
        <f t="shared" si="178"/>
        <v>5</v>
      </c>
      <c r="EK76" s="3">
        <f t="shared" si="134"/>
        <v>2</v>
      </c>
      <c r="EN76" s="1">
        <v>43996</v>
      </c>
      <c r="EO76" s="3">
        <f t="shared" si="167"/>
        <v>7</v>
      </c>
      <c r="EP76" s="3">
        <f t="shared" si="162"/>
        <v>8</v>
      </c>
      <c r="EQ76" s="3">
        <f t="shared" si="163"/>
        <v>5</v>
      </c>
      <c r="ER76" s="3">
        <f t="shared" si="164"/>
        <v>6</v>
      </c>
      <c r="ES76" s="3">
        <f t="shared" si="169"/>
        <v>7</v>
      </c>
      <c r="EV76" s="1">
        <v>43996</v>
      </c>
      <c r="EW76" s="3">
        <f t="shared" si="173"/>
        <v>1</v>
      </c>
      <c r="EX76" s="3">
        <f t="shared" si="170"/>
        <v>0</v>
      </c>
      <c r="EY76" s="3">
        <f t="shared" si="181"/>
        <v>0</v>
      </c>
      <c r="EZ76" s="3"/>
      <c r="FA76" s="3">
        <f t="shared" si="177"/>
        <v>0</v>
      </c>
      <c r="FD76" s="1">
        <v>43996</v>
      </c>
      <c r="FE76" s="3">
        <f t="shared" si="146"/>
        <v>3</v>
      </c>
      <c r="FF76" s="3">
        <f t="shared" si="153"/>
        <v>0</v>
      </c>
      <c r="FG76" s="3">
        <f t="shared" si="149"/>
        <v>7</v>
      </c>
      <c r="FH76" s="3">
        <f t="shared" si="150"/>
        <v>0</v>
      </c>
      <c r="FI76" s="3">
        <f t="shared" si="174"/>
        <v>0</v>
      </c>
      <c r="FJ76" s="3"/>
      <c r="FL76" s="1">
        <v>43996</v>
      </c>
      <c r="FM76" s="3">
        <f t="shared" si="154"/>
        <v>17</v>
      </c>
      <c r="FN76" s="3">
        <f t="shared" si="155"/>
        <v>0</v>
      </c>
      <c r="FO76" s="3">
        <f t="shared" si="156"/>
        <v>0</v>
      </c>
      <c r="FP76" s="3">
        <f t="shared" si="166"/>
        <v>1</v>
      </c>
      <c r="FQ76" s="3">
        <f t="shared" si="157"/>
        <v>4</v>
      </c>
      <c r="FR76" s="3"/>
    </row>
    <row r="77" spans="3:175" x14ac:dyDescent="0.2">
      <c r="C77" s="1">
        <v>43997</v>
      </c>
      <c r="D77" s="3">
        <v>110</v>
      </c>
      <c r="E77" s="3">
        <v>118</v>
      </c>
      <c r="F77" s="3">
        <v>36</v>
      </c>
      <c r="G77" s="3">
        <v>78</v>
      </c>
      <c r="H77" s="3">
        <v>33</v>
      </c>
      <c r="M77" s="1">
        <v>43997</v>
      </c>
      <c r="N77">
        <v>30</v>
      </c>
      <c r="O77">
        <v>19</v>
      </c>
      <c r="P77">
        <v>11</v>
      </c>
      <c r="R77">
        <v>22</v>
      </c>
      <c r="W77" s="1">
        <v>43997</v>
      </c>
      <c r="Y77">
        <v>32</v>
      </c>
      <c r="Z77">
        <v>23</v>
      </c>
      <c r="AA77" s="3">
        <v>6</v>
      </c>
      <c r="AB77">
        <v>16</v>
      </c>
      <c r="AG77" s="1">
        <v>43997</v>
      </c>
      <c r="AH77">
        <v>38</v>
      </c>
      <c r="AI77">
        <v>5</v>
      </c>
      <c r="AJ77">
        <v>9</v>
      </c>
      <c r="AK77">
        <v>2</v>
      </c>
      <c r="AL77">
        <v>2</v>
      </c>
      <c r="AQ77" s="1">
        <v>43997</v>
      </c>
      <c r="AR77">
        <v>74</v>
      </c>
      <c r="AS77">
        <v>32</v>
      </c>
      <c r="AT77">
        <v>33</v>
      </c>
      <c r="AU77">
        <v>4</v>
      </c>
      <c r="AV77">
        <v>5</v>
      </c>
      <c r="BA77" s="1">
        <v>43997</v>
      </c>
      <c r="BB77">
        <v>773</v>
      </c>
      <c r="BC77">
        <v>170</v>
      </c>
      <c r="BD77">
        <v>158</v>
      </c>
      <c r="BE77">
        <v>26</v>
      </c>
      <c r="BF77">
        <v>200</v>
      </c>
      <c r="CS77" s="1"/>
      <c r="DX77" s="1">
        <v>43997</v>
      </c>
      <c r="DY77" s="3">
        <f t="shared" si="158"/>
        <v>1</v>
      </c>
      <c r="DZ77" s="3">
        <f t="shared" si="159"/>
        <v>5</v>
      </c>
      <c r="EA77" s="3">
        <f t="shared" si="160"/>
        <v>2</v>
      </c>
      <c r="EB77" s="3">
        <f t="shared" si="168"/>
        <v>3</v>
      </c>
      <c r="EC77" s="3">
        <f t="shared" si="161"/>
        <v>7</v>
      </c>
      <c r="EF77" s="1">
        <v>43997</v>
      </c>
      <c r="EG77" s="3">
        <f t="shared" si="171"/>
        <v>2</v>
      </c>
      <c r="EH77" s="3">
        <f t="shared" si="179"/>
        <v>2</v>
      </c>
      <c r="EI77" s="3">
        <f t="shared" si="180"/>
        <v>6</v>
      </c>
      <c r="EJ77" s="3">
        <f t="shared" si="178"/>
        <v>2</v>
      </c>
      <c r="EK77" s="3">
        <f t="shared" si="134"/>
        <v>2</v>
      </c>
      <c r="EN77" s="1">
        <v>43997</v>
      </c>
      <c r="EO77" s="3">
        <f t="shared" si="167"/>
        <v>1</v>
      </c>
      <c r="EP77" s="3">
        <f t="shared" si="162"/>
        <v>7</v>
      </c>
      <c r="EQ77" s="3">
        <f t="shared" si="163"/>
        <v>5</v>
      </c>
      <c r="ER77" s="3">
        <f t="shared" si="164"/>
        <v>2</v>
      </c>
      <c r="ES77" s="3">
        <f t="shared" si="169"/>
        <v>1</v>
      </c>
      <c r="EV77" s="1">
        <v>43997</v>
      </c>
      <c r="EW77" s="3">
        <f t="shared" si="173"/>
        <v>0</v>
      </c>
      <c r="EX77" s="3">
        <f t="shared" si="170"/>
        <v>0</v>
      </c>
      <c r="EY77" s="3">
        <f t="shared" si="181"/>
        <v>0</v>
      </c>
      <c r="EZ77" s="3">
        <f>SUM(Y373-Y372)</f>
        <v>0</v>
      </c>
      <c r="FA77" s="3">
        <f t="shared" si="177"/>
        <v>0</v>
      </c>
      <c r="FD77" s="1">
        <v>43997</v>
      </c>
      <c r="FE77" s="3">
        <f t="shared" si="146"/>
        <v>4</v>
      </c>
      <c r="FF77" s="3">
        <f t="shared" si="153"/>
        <v>9</v>
      </c>
      <c r="FG77" s="3">
        <f t="shared" si="149"/>
        <v>0</v>
      </c>
      <c r="FH77" s="3">
        <f t="shared" si="150"/>
        <v>2</v>
      </c>
      <c r="FI77" s="3">
        <f t="shared" si="174"/>
        <v>0</v>
      </c>
      <c r="FJ77" s="3"/>
      <c r="FL77" s="1">
        <v>43997</v>
      </c>
      <c r="FM77" s="3">
        <f t="shared" si="154"/>
        <v>19</v>
      </c>
      <c r="FN77" s="3">
        <f t="shared" si="155"/>
        <v>0</v>
      </c>
      <c r="FO77" s="3">
        <f t="shared" si="156"/>
        <v>1</v>
      </c>
      <c r="FP77" s="3">
        <f t="shared" si="166"/>
        <v>1</v>
      </c>
      <c r="FQ77" s="3">
        <f t="shared" si="157"/>
        <v>0</v>
      </c>
      <c r="FR77" s="3"/>
    </row>
    <row r="78" spans="3:175" x14ac:dyDescent="0.2">
      <c r="C78" s="1">
        <v>43998</v>
      </c>
      <c r="D78" s="3">
        <v>110</v>
      </c>
      <c r="E78" s="3">
        <v>97</v>
      </c>
      <c r="F78" s="3">
        <v>50</v>
      </c>
      <c r="G78" s="3">
        <v>65</v>
      </c>
      <c r="H78" s="3">
        <v>46</v>
      </c>
      <c r="M78" s="1">
        <v>43998</v>
      </c>
      <c r="N78">
        <v>53</v>
      </c>
      <c r="P78">
        <v>13</v>
      </c>
      <c r="Q78">
        <v>12</v>
      </c>
      <c r="R78">
        <v>15</v>
      </c>
      <c r="W78" s="1">
        <v>43998</v>
      </c>
      <c r="X78">
        <v>33</v>
      </c>
      <c r="Y78">
        <v>42</v>
      </c>
      <c r="Z78">
        <v>40</v>
      </c>
      <c r="AA78" s="3">
        <v>20</v>
      </c>
      <c r="AB78">
        <v>23</v>
      </c>
      <c r="AG78" s="1">
        <v>43998</v>
      </c>
      <c r="AI78">
        <v>31</v>
      </c>
      <c r="AJ78">
        <v>31</v>
      </c>
      <c r="AK78">
        <v>5</v>
      </c>
      <c r="AL78">
        <v>7</v>
      </c>
      <c r="AQ78" s="1">
        <v>43998</v>
      </c>
      <c r="AR78">
        <v>89</v>
      </c>
      <c r="AS78">
        <v>20</v>
      </c>
      <c r="AT78">
        <v>15</v>
      </c>
      <c r="AU78">
        <v>16</v>
      </c>
      <c r="AV78">
        <v>17</v>
      </c>
      <c r="BA78" s="1">
        <v>43998</v>
      </c>
      <c r="BB78">
        <v>1346</v>
      </c>
      <c r="BC78">
        <v>120</v>
      </c>
      <c r="BD78">
        <v>262</v>
      </c>
      <c r="BE78">
        <v>24</v>
      </c>
      <c r="BF78">
        <v>219</v>
      </c>
      <c r="CS78" s="1"/>
      <c r="DX78" s="1">
        <v>43998</v>
      </c>
      <c r="DY78" s="3">
        <f t="shared" si="158"/>
        <v>0</v>
      </c>
      <c r="DZ78" s="3">
        <f t="shared" si="159"/>
        <v>2</v>
      </c>
      <c r="EA78" s="3">
        <f t="shared" si="160"/>
        <v>4</v>
      </c>
      <c r="EB78" s="3">
        <f t="shared" si="168"/>
        <v>4</v>
      </c>
      <c r="EC78" s="3">
        <f t="shared" si="161"/>
        <v>1</v>
      </c>
      <c r="EF78" s="1">
        <v>43998</v>
      </c>
      <c r="EG78" s="3">
        <f t="shared" si="171"/>
        <v>9</v>
      </c>
      <c r="EH78" s="3"/>
      <c r="EI78" s="3">
        <f t="shared" si="180"/>
        <v>0</v>
      </c>
      <c r="EJ78" s="3">
        <f t="shared" si="178"/>
        <v>2</v>
      </c>
      <c r="EK78" s="3">
        <f t="shared" si="134"/>
        <v>5</v>
      </c>
      <c r="EN78" s="1">
        <v>43998</v>
      </c>
      <c r="EO78" s="3">
        <f t="shared" si="167"/>
        <v>1</v>
      </c>
      <c r="EP78" s="3">
        <f t="shared" si="162"/>
        <v>2</v>
      </c>
      <c r="EQ78" s="3">
        <f t="shared" si="163"/>
        <v>1</v>
      </c>
      <c r="ER78" s="3">
        <f t="shared" si="164"/>
        <v>1</v>
      </c>
      <c r="ES78" s="3">
        <f t="shared" si="169"/>
        <v>6</v>
      </c>
      <c r="EV78" s="1">
        <v>43998</v>
      </c>
      <c r="EW78" s="3">
        <f t="shared" si="173"/>
        <v>6</v>
      </c>
      <c r="EX78" s="3">
        <f t="shared" si="170"/>
        <v>3</v>
      </c>
      <c r="EY78" s="3">
        <f t="shared" si="181"/>
        <v>2</v>
      </c>
      <c r="EZ78" s="3">
        <f>SUM(Y374-Y373)</f>
        <v>1</v>
      </c>
      <c r="FA78" s="3">
        <f t="shared" si="177"/>
        <v>0</v>
      </c>
      <c r="FD78" s="1">
        <v>43998</v>
      </c>
      <c r="FE78" s="3">
        <f t="shared" si="146"/>
        <v>9</v>
      </c>
      <c r="FF78" s="3">
        <f t="shared" si="153"/>
        <v>1</v>
      </c>
      <c r="FG78" s="3">
        <f t="shared" si="149"/>
        <v>3</v>
      </c>
      <c r="FH78" s="3">
        <f t="shared" si="150"/>
        <v>2</v>
      </c>
      <c r="FI78" s="3">
        <f t="shared" si="174"/>
        <v>0</v>
      </c>
      <c r="FJ78" s="3"/>
      <c r="FL78" s="1">
        <v>43998</v>
      </c>
      <c r="FM78" s="3">
        <f t="shared" si="154"/>
        <v>33</v>
      </c>
      <c r="FN78" s="3">
        <f t="shared" si="155"/>
        <v>3</v>
      </c>
      <c r="FO78" s="3">
        <f t="shared" si="156"/>
        <v>11</v>
      </c>
      <c r="FP78" s="3">
        <f t="shared" si="166"/>
        <v>0</v>
      </c>
      <c r="FQ78" s="3">
        <f t="shared" si="157"/>
        <v>12</v>
      </c>
      <c r="FR78" s="3"/>
    </row>
    <row r="79" spans="3:175" x14ac:dyDescent="0.2">
      <c r="C79" s="1">
        <v>43999</v>
      </c>
      <c r="D79" s="3">
        <v>134</v>
      </c>
      <c r="E79" s="3">
        <v>112</v>
      </c>
      <c r="F79" s="3">
        <v>30</v>
      </c>
      <c r="G79" s="3">
        <v>68</v>
      </c>
      <c r="H79" s="3">
        <v>32</v>
      </c>
      <c r="M79" s="1">
        <v>43999</v>
      </c>
      <c r="N79">
        <v>27</v>
      </c>
      <c r="O79">
        <v>11</v>
      </c>
      <c r="P79">
        <v>33</v>
      </c>
      <c r="R79">
        <v>19</v>
      </c>
      <c r="W79" s="1">
        <v>43999</v>
      </c>
      <c r="X79">
        <v>67</v>
      </c>
      <c r="Y79">
        <v>77</v>
      </c>
      <c r="Z79">
        <v>36</v>
      </c>
      <c r="AA79" s="3">
        <v>16</v>
      </c>
      <c r="AB79">
        <v>18</v>
      </c>
      <c r="AG79" s="1">
        <v>43999</v>
      </c>
      <c r="AH79">
        <v>78</v>
      </c>
      <c r="AI79">
        <v>97</v>
      </c>
      <c r="AJ79">
        <v>11</v>
      </c>
      <c r="AK79">
        <v>6</v>
      </c>
      <c r="AL79">
        <v>7</v>
      </c>
      <c r="AQ79" s="1">
        <v>43999</v>
      </c>
      <c r="AR79">
        <v>88</v>
      </c>
      <c r="AS79">
        <v>40</v>
      </c>
      <c r="AT79">
        <v>31</v>
      </c>
      <c r="AU79">
        <v>5</v>
      </c>
      <c r="AV79">
        <v>9</v>
      </c>
      <c r="BA79" s="1">
        <v>43999</v>
      </c>
      <c r="BB79">
        <v>2115</v>
      </c>
      <c r="BC79">
        <v>124</v>
      </c>
      <c r="BD79">
        <v>221</v>
      </c>
      <c r="BE79">
        <v>36</v>
      </c>
      <c r="BF79">
        <v>115</v>
      </c>
      <c r="DX79" s="1">
        <v>43999</v>
      </c>
      <c r="DY79" s="3">
        <f t="shared" si="158"/>
        <v>1</v>
      </c>
      <c r="DZ79" s="3">
        <f t="shared" si="159"/>
        <v>2</v>
      </c>
      <c r="EA79" s="3">
        <f t="shared" si="160"/>
        <v>1</v>
      </c>
      <c r="EB79" s="3">
        <f t="shared" si="168"/>
        <v>2</v>
      </c>
      <c r="EC79" s="3">
        <f t="shared" si="161"/>
        <v>1</v>
      </c>
      <c r="EF79" s="1">
        <v>43999</v>
      </c>
      <c r="EG79" s="3">
        <f t="shared" si="171"/>
        <v>8</v>
      </c>
      <c r="EH79" s="3">
        <f>SUM(M375-M374)</f>
        <v>2</v>
      </c>
      <c r="EI79" s="3">
        <f t="shared" si="180"/>
        <v>4</v>
      </c>
      <c r="EJ79" s="3"/>
      <c r="EK79" s="3">
        <f t="shared" si="134"/>
        <v>1</v>
      </c>
      <c r="EN79" s="1">
        <v>43999</v>
      </c>
      <c r="EO79" s="3">
        <f t="shared" si="167"/>
        <v>7</v>
      </c>
      <c r="EP79" s="3">
        <f t="shared" si="162"/>
        <v>16</v>
      </c>
      <c r="EQ79" s="3">
        <f t="shared" si="163"/>
        <v>5</v>
      </c>
      <c r="ER79" s="3">
        <f t="shared" si="164"/>
        <v>12</v>
      </c>
      <c r="ES79" s="3">
        <f t="shared" si="169"/>
        <v>11</v>
      </c>
      <c r="EV79" s="1">
        <v>43999</v>
      </c>
      <c r="EW79" s="3">
        <f t="shared" si="173"/>
        <v>1</v>
      </c>
      <c r="EX79" s="3">
        <f t="shared" si="170"/>
        <v>0</v>
      </c>
      <c r="EY79" s="3">
        <f t="shared" si="181"/>
        <v>1</v>
      </c>
      <c r="EZ79" s="3">
        <f>SUM(Y375-Y374)</f>
        <v>0</v>
      </c>
      <c r="FA79" s="3">
        <f t="shared" si="177"/>
        <v>0</v>
      </c>
      <c r="FD79" s="1">
        <v>43999</v>
      </c>
      <c r="FE79" s="3">
        <f t="shared" si="146"/>
        <v>10</v>
      </c>
      <c r="FF79" s="3">
        <f t="shared" si="153"/>
        <v>0</v>
      </c>
      <c r="FG79" s="3">
        <f t="shared" si="149"/>
        <v>4</v>
      </c>
      <c r="FH79" s="3">
        <f t="shared" si="150"/>
        <v>2</v>
      </c>
      <c r="FI79" s="3">
        <f t="shared" si="174"/>
        <v>2</v>
      </c>
      <c r="FJ79" s="3"/>
      <c r="FL79" s="1">
        <v>43999</v>
      </c>
      <c r="FM79" s="3">
        <f t="shared" si="154"/>
        <v>32</v>
      </c>
      <c r="FN79" s="3">
        <f t="shared" si="155"/>
        <v>4</v>
      </c>
      <c r="FO79" s="3">
        <f t="shared" si="156"/>
        <v>4</v>
      </c>
      <c r="FP79" s="3">
        <f t="shared" si="166"/>
        <v>0</v>
      </c>
      <c r="FQ79" s="3">
        <f t="shared" si="157"/>
        <v>11</v>
      </c>
      <c r="FR79" s="3"/>
    </row>
    <row r="80" spans="3:175" x14ac:dyDescent="0.2">
      <c r="C80" s="1">
        <v>44000</v>
      </c>
      <c r="D80" s="3">
        <v>92</v>
      </c>
      <c r="E80" s="3">
        <v>116</v>
      </c>
      <c r="F80" s="3">
        <v>29</v>
      </c>
      <c r="G80" s="3">
        <v>52</v>
      </c>
      <c r="H80" s="3">
        <v>40</v>
      </c>
      <c r="M80" s="1">
        <v>44000</v>
      </c>
      <c r="N80">
        <v>21</v>
      </c>
      <c r="P80">
        <v>78</v>
      </c>
      <c r="R80">
        <v>23</v>
      </c>
      <c r="W80" s="1">
        <v>44000</v>
      </c>
      <c r="X80">
        <v>43</v>
      </c>
      <c r="Y80">
        <v>61</v>
      </c>
      <c r="Z80">
        <v>36</v>
      </c>
      <c r="AA80" s="3">
        <v>27</v>
      </c>
      <c r="AB80">
        <v>18</v>
      </c>
      <c r="AG80" s="1">
        <v>44000</v>
      </c>
      <c r="AH80">
        <v>40</v>
      </c>
      <c r="AJ80">
        <v>6</v>
      </c>
      <c r="AK80">
        <v>5</v>
      </c>
      <c r="AL80">
        <v>5</v>
      </c>
      <c r="AQ80" s="1">
        <v>44000</v>
      </c>
      <c r="AR80">
        <v>92</v>
      </c>
      <c r="AS80">
        <v>24</v>
      </c>
      <c r="AT80">
        <v>14</v>
      </c>
      <c r="AU80">
        <v>19</v>
      </c>
      <c r="AV80">
        <v>9</v>
      </c>
      <c r="BA80" s="1">
        <v>44000</v>
      </c>
      <c r="BB80">
        <v>1078</v>
      </c>
      <c r="BC80">
        <v>238</v>
      </c>
      <c r="BD80">
        <v>551</v>
      </c>
      <c r="BE80">
        <v>74</v>
      </c>
      <c r="BF80">
        <v>319</v>
      </c>
      <c r="DU80" s="3"/>
      <c r="DX80" s="1">
        <v>44000</v>
      </c>
      <c r="DY80" s="3">
        <v>9</v>
      </c>
      <c r="DZ80" s="3">
        <v>2</v>
      </c>
      <c r="EA80" s="3">
        <v>0</v>
      </c>
      <c r="EB80" s="3">
        <v>1</v>
      </c>
      <c r="EC80" s="3">
        <v>4</v>
      </c>
      <c r="EF80" s="1">
        <v>44000</v>
      </c>
      <c r="EG80" s="3">
        <v>3</v>
      </c>
      <c r="EH80" s="3"/>
      <c r="EI80" s="3">
        <v>3</v>
      </c>
      <c r="EJ80" s="3"/>
      <c r="EK80" s="3">
        <v>2</v>
      </c>
      <c r="EN80" s="1">
        <v>44000</v>
      </c>
      <c r="EO80" s="3">
        <v>4</v>
      </c>
      <c r="EP80" s="3">
        <v>7</v>
      </c>
      <c r="EQ80" s="3">
        <v>6</v>
      </c>
      <c r="ER80" s="3">
        <v>2</v>
      </c>
      <c r="ES80" s="3">
        <v>1</v>
      </c>
      <c r="EV80" s="1">
        <v>44000</v>
      </c>
      <c r="EW80" s="3">
        <v>4</v>
      </c>
      <c r="EX80" s="3">
        <v>2</v>
      </c>
      <c r="EY80" s="3">
        <v>5</v>
      </c>
      <c r="EZ80" s="3">
        <v>0</v>
      </c>
      <c r="FA80" s="3">
        <v>2</v>
      </c>
      <c r="FD80" s="1">
        <v>44000</v>
      </c>
      <c r="FE80" s="3">
        <v>12</v>
      </c>
      <c r="FF80" s="3">
        <v>2</v>
      </c>
      <c r="FG80" s="3">
        <v>2</v>
      </c>
      <c r="FH80" s="3">
        <v>3</v>
      </c>
      <c r="FI80" s="3">
        <v>2</v>
      </c>
      <c r="FJ80" s="3"/>
      <c r="FL80" s="1">
        <v>44000</v>
      </c>
      <c r="FM80" s="3">
        <v>12</v>
      </c>
      <c r="FN80" s="3">
        <v>2</v>
      </c>
      <c r="FO80" s="3">
        <v>2</v>
      </c>
      <c r="FP80" s="3">
        <v>3</v>
      </c>
      <c r="FQ80" s="3">
        <v>2</v>
      </c>
      <c r="FS80" s="3"/>
    </row>
    <row r="81" spans="3:173" x14ac:dyDescent="0.2">
      <c r="C81" s="1">
        <v>44001</v>
      </c>
      <c r="D81" s="3">
        <v>112</v>
      </c>
      <c r="E81" s="3">
        <v>132</v>
      </c>
      <c r="F81" s="3">
        <v>38</v>
      </c>
      <c r="G81" s="3">
        <v>85</v>
      </c>
      <c r="H81" s="3">
        <v>54</v>
      </c>
      <c r="M81" s="1">
        <v>44001</v>
      </c>
      <c r="N81">
        <v>18</v>
      </c>
      <c r="O81">
        <v>8</v>
      </c>
      <c r="P81">
        <v>34</v>
      </c>
      <c r="R81">
        <v>19</v>
      </c>
      <c r="W81" s="1">
        <v>44001</v>
      </c>
      <c r="X81">
        <v>16</v>
      </c>
      <c r="Y81">
        <v>57</v>
      </c>
      <c r="Z81">
        <v>39</v>
      </c>
      <c r="AA81" s="3">
        <v>27</v>
      </c>
      <c r="AB81">
        <v>35</v>
      </c>
      <c r="AG81" s="1">
        <v>44001</v>
      </c>
      <c r="AH81">
        <v>40</v>
      </c>
      <c r="AI81">
        <v>12</v>
      </c>
      <c r="AJ81">
        <v>12</v>
      </c>
      <c r="AK81">
        <v>9</v>
      </c>
      <c r="AL81">
        <v>3</v>
      </c>
      <c r="AQ81" s="1">
        <v>44001</v>
      </c>
      <c r="AR81">
        <v>128</v>
      </c>
      <c r="AS81">
        <v>32</v>
      </c>
      <c r="AT81">
        <v>22</v>
      </c>
      <c r="AU81">
        <v>27</v>
      </c>
      <c r="AV81">
        <v>15</v>
      </c>
      <c r="BA81" s="1">
        <v>44001</v>
      </c>
      <c r="BB81">
        <v>1328</v>
      </c>
      <c r="BC81">
        <v>258</v>
      </c>
      <c r="BD81">
        <v>300</v>
      </c>
      <c r="BE81">
        <v>38</v>
      </c>
      <c r="BF81">
        <v>375</v>
      </c>
      <c r="DX81" s="1">
        <v>44001</v>
      </c>
      <c r="DY81" s="3">
        <v>5</v>
      </c>
      <c r="DZ81" s="3">
        <v>2</v>
      </c>
      <c r="EA81" s="3">
        <v>3</v>
      </c>
      <c r="EB81" s="3">
        <v>2</v>
      </c>
      <c r="EC81" s="3">
        <v>1</v>
      </c>
      <c r="EF81" s="1">
        <v>44001</v>
      </c>
      <c r="EG81" s="3">
        <v>7</v>
      </c>
      <c r="EH81" s="3">
        <v>5</v>
      </c>
      <c r="EI81" s="3">
        <v>0</v>
      </c>
      <c r="EJ81" s="3"/>
      <c r="EK81" s="3">
        <v>4</v>
      </c>
      <c r="EN81" s="1">
        <v>44001</v>
      </c>
      <c r="EO81" s="3">
        <v>8</v>
      </c>
      <c r="EP81" s="3">
        <v>3</v>
      </c>
      <c r="EQ81" s="3">
        <v>2</v>
      </c>
      <c r="ER81" s="3">
        <v>2</v>
      </c>
      <c r="ES81" s="3">
        <v>4</v>
      </c>
      <c r="EV81" s="1">
        <v>44001</v>
      </c>
      <c r="EW81" s="3"/>
      <c r="EX81" s="3"/>
      <c r="EY81" s="3"/>
      <c r="EZ81" s="3"/>
      <c r="FA81" s="3"/>
      <c r="FD81" s="1">
        <v>44001</v>
      </c>
      <c r="FE81" s="3">
        <v>10</v>
      </c>
      <c r="FF81" s="3">
        <v>0</v>
      </c>
      <c r="FG81" s="3">
        <v>1</v>
      </c>
      <c r="FH81" s="3">
        <v>1</v>
      </c>
      <c r="FI81" s="3">
        <v>1</v>
      </c>
      <c r="FJ81" s="3"/>
      <c r="FL81" s="1">
        <v>44001</v>
      </c>
      <c r="FM81" s="3">
        <v>36</v>
      </c>
      <c r="FN81" s="3">
        <v>1</v>
      </c>
      <c r="FO81" s="3">
        <v>2</v>
      </c>
      <c r="FP81" s="3">
        <v>0</v>
      </c>
      <c r="FQ81" s="3">
        <v>7</v>
      </c>
    </row>
    <row r="82" spans="3:173" x14ac:dyDescent="0.2">
      <c r="C82" s="1">
        <v>44002</v>
      </c>
      <c r="D82" s="3">
        <v>106</v>
      </c>
      <c r="E82" s="3">
        <v>127</v>
      </c>
      <c r="F82" s="3">
        <v>56</v>
      </c>
      <c r="G82" s="3">
        <v>64</v>
      </c>
      <c r="H82" s="3">
        <v>44</v>
      </c>
      <c r="M82" s="1">
        <v>44002</v>
      </c>
      <c r="N82">
        <v>29</v>
      </c>
      <c r="O82">
        <v>14</v>
      </c>
      <c r="Q82">
        <v>7</v>
      </c>
      <c r="R82">
        <v>10</v>
      </c>
      <c r="W82" s="1">
        <v>44002</v>
      </c>
      <c r="X82">
        <v>35</v>
      </c>
      <c r="Y82">
        <v>80</v>
      </c>
      <c r="Z82">
        <v>39</v>
      </c>
      <c r="AA82" s="3">
        <v>21</v>
      </c>
      <c r="AB82">
        <v>37</v>
      </c>
      <c r="AG82" s="1">
        <v>44002</v>
      </c>
      <c r="AH82">
        <v>75</v>
      </c>
      <c r="AI82">
        <v>19</v>
      </c>
      <c r="AJ82">
        <v>17</v>
      </c>
      <c r="AK82">
        <v>4</v>
      </c>
      <c r="AL82">
        <v>7</v>
      </c>
      <c r="AQ82" s="1">
        <v>44002</v>
      </c>
      <c r="AR82">
        <v>113</v>
      </c>
      <c r="AS82">
        <v>30</v>
      </c>
      <c r="AT82">
        <v>20</v>
      </c>
      <c r="AU82">
        <v>48</v>
      </c>
      <c r="AV82">
        <v>14</v>
      </c>
      <c r="BA82" s="1">
        <v>44002</v>
      </c>
      <c r="BB82">
        <v>2032</v>
      </c>
      <c r="BC82">
        <v>134</v>
      </c>
      <c r="BD82">
        <v>311</v>
      </c>
      <c r="BE82">
        <v>59</v>
      </c>
      <c r="BF82">
        <v>312</v>
      </c>
      <c r="DX82" s="1">
        <v>44002</v>
      </c>
      <c r="DY82" s="3">
        <v>2</v>
      </c>
      <c r="DZ82" s="3">
        <v>2</v>
      </c>
      <c r="EA82" s="3">
        <v>0</v>
      </c>
      <c r="EB82" s="3">
        <v>1</v>
      </c>
      <c r="EC82" s="3">
        <v>1</v>
      </c>
      <c r="EF82" s="1">
        <v>44002</v>
      </c>
      <c r="EG82" s="3">
        <v>2</v>
      </c>
      <c r="EH82" s="3">
        <v>0</v>
      </c>
      <c r="EI82" s="3">
        <v>1</v>
      </c>
      <c r="EJ82" s="3">
        <v>4</v>
      </c>
      <c r="EK82" s="3">
        <v>0</v>
      </c>
      <c r="EL82" s="3"/>
      <c r="EN82" s="1">
        <v>44002</v>
      </c>
      <c r="EO82" s="3">
        <v>2</v>
      </c>
      <c r="EP82" s="3">
        <v>10</v>
      </c>
      <c r="EQ82" s="3">
        <v>6</v>
      </c>
      <c r="ER82" s="3">
        <v>1</v>
      </c>
      <c r="ES82" s="3">
        <v>4</v>
      </c>
      <c r="EV82" s="1">
        <v>44002</v>
      </c>
      <c r="EW82" s="3">
        <v>6</v>
      </c>
      <c r="EX82" s="3">
        <v>5</v>
      </c>
      <c r="EY82" s="3">
        <v>2</v>
      </c>
      <c r="EZ82" s="3">
        <v>1</v>
      </c>
      <c r="FA82" s="3">
        <v>0</v>
      </c>
      <c r="FD82" s="1">
        <v>44002</v>
      </c>
      <c r="FE82" s="3">
        <v>2</v>
      </c>
      <c r="FF82" s="3">
        <v>3</v>
      </c>
      <c r="FG82" s="3">
        <v>2</v>
      </c>
      <c r="FH82" s="3">
        <v>1</v>
      </c>
      <c r="FI82" s="3">
        <v>1</v>
      </c>
      <c r="FJ82" s="3"/>
      <c r="FL82" s="1">
        <v>44002</v>
      </c>
      <c r="FM82" s="3">
        <v>47</v>
      </c>
      <c r="FN82" s="3">
        <v>6</v>
      </c>
      <c r="FO82" s="3">
        <v>0</v>
      </c>
      <c r="FP82" s="3">
        <v>2</v>
      </c>
      <c r="FQ82" s="3">
        <v>10</v>
      </c>
    </row>
    <row r="83" spans="3:173" x14ac:dyDescent="0.2">
      <c r="C83" s="1">
        <v>44003</v>
      </c>
      <c r="D83" s="3">
        <v>135</v>
      </c>
      <c r="E83" s="3">
        <v>113</v>
      </c>
      <c r="F83" s="3">
        <v>36</v>
      </c>
      <c r="G83" s="3">
        <v>48</v>
      </c>
      <c r="H83" s="3">
        <v>64</v>
      </c>
      <c r="M83" s="1">
        <v>44003</v>
      </c>
      <c r="N83">
        <v>23</v>
      </c>
      <c r="P83">
        <v>36</v>
      </c>
      <c r="Q83">
        <v>24</v>
      </c>
      <c r="R83">
        <v>34</v>
      </c>
      <c r="W83" s="1">
        <v>44003</v>
      </c>
      <c r="X83">
        <v>23</v>
      </c>
      <c r="Y83">
        <v>30</v>
      </c>
      <c r="Z83">
        <v>12</v>
      </c>
      <c r="AA83" s="3">
        <v>11</v>
      </c>
      <c r="AB83">
        <v>8</v>
      </c>
      <c r="AG83" s="1">
        <v>44003</v>
      </c>
      <c r="AH83">
        <v>43</v>
      </c>
      <c r="AI83">
        <v>19</v>
      </c>
      <c r="AJ83">
        <v>6</v>
      </c>
      <c r="AK83">
        <v>2</v>
      </c>
      <c r="AL83">
        <v>4</v>
      </c>
      <c r="AQ83" s="1">
        <v>44003</v>
      </c>
      <c r="AR83">
        <v>119</v>
      </c>
      <c r="AS83">
        <v>27</v>
      </c>
      <c r="AT83">
        <v>15</v>
      </c>
      <c r="AU83">
        <v>13</v>
      </c>
      <c r="AV83">
        <v>19</v>
      </c>
      <c r="BA83" s="1">
        <v>44003</v>
      </c>
      <c r="BB83">
        <v>1779</v>
      </c>
      <c r="BC83">
        <v>310</v>
      </c>
      <c r="BD83">
        <v>507</v>
      </c>
      <c r="BE83">
        <v>79</v>
      </c>
      <c r="BF83">
        <v>279</v>
      </c>
      <c r="DX83" s="1">
        <v>44003</v>
      </c>
      <c r="DY83" s="3">
        <v>2</v>
      </c>
      <c r="DZ83" s="3">
        <v>0</v>
      </c>
      <c r="EA83" s="3">
        <v>3</v>
      </c>
      <c r="EB83" s="3">
        <v>1</v>
      </c>
      <c r="EC83" s="3">
        <v>1</v>
      </c>
      <c r="EF83" s="1">
        <v>44003</v>
      </c>
      <c r="EG83" s="3">
        <v>3</v>
      </c>
      <c r="EH83" s="3">
        <v>1</v>
      </c>
      <c r="EI83" s="3">
        <v>1</v>
      </c>
      <c r="EJ83" s="3">
        <v>0</v>
      </c>
      <c r="EK83" s="3">
        <v>1</v>
      </c>
      <c r="EN83" s="1">
        <v>44003</v>
      </c>
      <c r="EO83" s="3">
        <v>5</v>
      </c>
      <c r="EP83" s="3">
        <v>6</v>
      </c>
      <c r="EQ83" s="3">
        <v>5</v>
      </c>
      <c r="ER83" s="3">
        <v>4</v>
      </c>
      <c r="ES83" s="3">
        <v>3</v>
      </c>
      <c r="ET83" s="3"/>
      <c r="EV83" s="1">
        <v>44003</v>
      </c>
      <c r="EW83" s="3">
        <v>0</v>
      </c>
      <c r="EX83" s="3">
        <v>1</v>
      </c>
      <c r="EY83" s="3">
        <v>0</v>
      </c>
      <c r="EZ83" s="3">
        <v>0</v>
      </c>
      <c r="FA83" s="3">
        <v>0</v>
      </c>
      <c r="FD83" s="1">
        <v>44003</v>
      </c>
      <c r="FE83" s="3">
        <v>1</v>
      </c>
      <c r="FF83" s="3">
        <v>1</v>
      </c>
      <c r="FG83" s="3">
        <v>1</v>
      </c>
      <c r="FH83" s="3">
        <v>0</v>
      </c>
      <c r="FI83" s="3">
        <v>0</v>
      </c>
      <c r="FJ83" s="3"/>
      <c r="FL83" s="1">
        <v>44003</v>
      </c>
      <c r="FM83" s="3">
        <v>10</v>
      </c>
      <c r="FN83" s="3">
        <v>0</v>
      </c>
      <c r="FO83" s="3">
        <v>0</v>
      </c>
      <c r="FP83" s="3">
        <v>0</v>
      </c>
      <c r="FQ83" s="3">
        <v>2</v>
      </c>
    </row>
    <row r="84" spans="3:173" x14ac:dyDescent="0.2">
      <c r="C84" s="1">
        <v>44004</v>
      </c>
      <c r="D84" s="3">
        <v>91</v>
      </c>
      <c r="E84" s="3">
        <v>75</v>
      </c>
      <c r="F84" s="3">
        <v>34</v>
      </c>
      <c r="G84" s="3">
        <v>65</v>
      </c>
      <c r="H84" s="3">
        <v>38</v>
      </c>
      <c r="M84" s="1">
        <v>44004</v>
      </c>
      <c r="N84">
        <v>18</v>
      </c>
      <c r="O84">
        <v>11</v>
      </c>
      <c r="P84">
        <v>27</v>
      </c>
      <c r="Q84">
        <v>18</v>
      </c>
      <c r="R84">
        <v>3</v>
      </c>
      <c r="W84" s="1">
        <v>44004</v>
      </c>
      <c r="X84">
        <v>16</v>
      </c>
      <c r="Y84">
        <v>35</v>
      </c>
      <c r="Z84">
        <v>22</v>
      </c>
      <c r="AA84" s="3">
        <v>16</v>
      </c>
      <c r="AB84">
        <v>13</v>
      </c>
      <c r="AG84" s="1">
        <v>44004</v>
      </c>
      <c r="AH84">
        <v>36</v>
      </c>
      <c r="AI84">
        <v>7</v>
      </c>
      <c r="AJ84">
        <v>5</v>
      </c>
      <c r="AK84">
        <v>4</v>
      </c>
      <c r="AL84">
        <v>6</v>
      </c>
      <c r="AQ84" s="1">
        <v>44004</v>
      </c>
      <c r="AR84">
        <v>90</v>
      </c>
      <c r="AS84">
        <v>20</v>
      </c>
      <c r="AT84">
        <v>13</v>
      </c>
      <c r="AU84">
        <v>6</v>
      </c>
      <c r="AV84">
        <v>12</v>
      </c>
      <c r="BA84" s="1">
        <v>44004</v>
      </c>
      <c r="BB84">
        <v>2542</v>
      </c>
      <c r="BC84">
        <v>302</v>
      </c>
      <c r="BD84">
        <v>420</v>
      </c>
      <c r="BE84">
        <v>66</v>
      </c>
      <c r="BF84">
        <v>148</v>
      </c>
      <c r="DX84" s="1">
        <v>44004</v>
      </c>
      <c r="DY84" s="3">
        <v>0</v>
      </c>
      <c r="DZ84" s="3">
        <v>5</v>
      </c>
      <c r="EA84" s="3">
        <v>0</v>
      </c>
      <c r="EB84" s="3">
        <v>1</v>
      </c>
      <c r="EC84" s="3">
        <v>1</v>
      </c>
      <c r="EF84" s="1">
        <v>44004</v>
      </c>
      <c r="EG84" s="3">
        <v>4</v>
      </c>
      <c r="EH84" s="3">
        <v>1</v>
      </c>
      <c r="EI84" s="3">
        <v>3</v>
      </c>
      <c r="EJ84" s="3">
        <v>1</v>
      </c>
      <c r="EK84" s="3">
        <v>1</v>
      </c>
      <c r="EN84" s="1">
        <v>44004</v>
      </c>
      <c r="EO84" s="3">
        <v>1</v>
      </c>
      <c r="EP84" s="3">
        <v>2</v>
      </c>
      <c r="EQ84" s="3">
        <v>1</v>
      </c>
      <c r="ER84" s="3">
        <v>2</v>
      </c>
      <c r="ES84" s="3">
        <v>3</v>
      </c>
      <c r="EV84" s="1">
        <v>44004</v>
      </c>
      <c r="EW84" s="3">
        <v>2</v>
      </c>
      <c r="EX84" s="3">
        <v>1</v>
      </c>
      <c r="EY84" s="3">
        <v>0</v>
      </c>
      <c r="EZ84" s="3">
        <v>0</v>
      </c>
      <c r="FA84" s="3">
        <v>0</v>
      </c>
      <c r="FD84" s="1">
        <v>44004</v>
      </c>
      <c r="FE84" s="3">
        <v>0</v>
      </c>
      <c r="FF84" s="3">
        <v>0</v>
      </c>
      <c r="FG84" s="3">
        <v>0</v>
      </c>
      <c r="FH84" s="3">
        <v>1</v>
      </c>
      <c r="FI84" s="3">
        <v>1</v>
      </c>
      <c r="FL84" s="1">
        <v>44004</v>
      </c>
      <c r="FM84" s="3">
        <v>18</v>
      </c>
      <c r="FN84" s="3">
        <v>0</v>
      </c>
      <c r="FO84" s="3">
        <v>14</v>
      </c>
      <c r="FP84" s="3">
        <v>0</v>
      </c>
      <c r="FQ84" s="3">
        <v>6</v>
      </c>
    </row>
    <row r="85" spans="3:173" x14ac:dyDescent="0.2">
      <c r="C85" s="1">
        <v>44005</v>
      </c>
      <c r="D85" s="3">
        <v>85</v>
      </c>
      <c r="E85" s="3">
        <v>98</v>
      </c>
      <c r="F85" s="3">
        <v>31</v>
      </c>
      <c r="G85" s="3">
        <v>62</v>
      </c>
      <c r="H85" s="3">
        <v>46</v>
      </c>
      <c r="M85" s="1">
        <v>44005</v>
      </c>
      <c r="N85">
        <v>32</v>
      </c>
      <c r="O85">
        <v>18</v>
      </c>
      <c r="P85">
        <v>14</v>
      </c>
      <c r="Q85">
        <v>1</v>
      </c>
      <c r="R85">
        <v>22</v>
      </c>
      <c r="W85" s="1">
        <v>44005</v>
      </c>
      <c r="X85">
        <v>34</v>
      </c>
      <c r="Y85">
        <v>38</v>
      </c>
      <c r="Z85">
        <v>34</v>
      </c>
      <c r="AA85" s="3">
        <v>32</v>
      </c>
      <c r="AB85">
        <v>49</v>
      </c>
      <c r="AG85" s="1">
        <v>44005</v>
      </c>
      <c r="AH85">
        <v>62</v>
      </c>
      <c r="AI85">
        <v>9</v>
      </c>
      <c r="AJ85">
        <v>13</v>
      </c>
      <c r="AK85">
        <v>5</v>
      </c>
      <c r="AL85">
        <v>5</v>
      </c>
      <c r="AQ85" s="1">
        <v>44005</v>
      </c>
      <c r="AR85">
        <v>97</v>
      </c>
      <c r="AS85">
        <v>36</v>
      </c>
      <c r="AT85">
        <v>14</v>
      </c>
      <c r="AU85">
        <v>18</v>
      </c>
      <c r="AV85">
        <v>25</v>
      </c>
      <c r="BA85" s="1">
        <v>44005</v>
      </c>
      <c r="BB85">
        <v>2508</v>
      </c>
      <c r="BC85">
        <v>198</v>
      </c>
      <c r="BD85">
        <v>521</v>
      </c>
      <c r="BE85">
        <v>120</v>
      </c>
      <c r="BF85">
        <v>360</v>
      </c>
      <c r="DX85" s="1">
        <v>44005</v>
      </c>
      <c r="DY85" s="3">
        <v>4</v>
      </c>
      <c r="DZ85" s="3">
        <v>1</v>
      </c>
      <c r="EA85" s="3">
        <v>3</v>
      </c>
      <c r="EB85" s="3">
        <v>3</v>
      </c>
      <c r="EC85" s="3">
        <v>4</v>
      </c>
      <c r="EF85" s="1">
        <v>44005</v>
      </c>
      <c r="EG85" s="3">
        <v>5</v>
      </c>
      <c r="EH85" s="3">
        <v>2</v>
      </c>
      <c r="EI85" s="3">
        <v>4</v>
      </c>
      <c r="EJ85" s="3">
        <v>1</v>
      </c>
      <c r="EK85" s="3">
        <v>4</v>
      </c>
      <c r="EN85" s="1">
        <v>44005</v>
      </c>
      <c r="EP85" s="3">
        <v>3</v>
      </c>
      <c r="EQ85" s="3">
        <v>4</v>
      </c>
      <c r="ER85" s="3">
        <v>5</v>
      </c>
      <c r="ES85" s="3">
        <v>2</v>
      </c>
      <c r="ET85" s="3"/>
      <c r="EV85" s="1">
        <v>44005</v>
      </c>
      <c r="EW85" s="3">
        <v>1</v>
      </c>
      <c r="EX85" s="3">
        <v>3</v>
      </c>
      <c r="EZ85" s="3">
        <v>1</v>
      </c>
      <c r="FA85" s="3">
        <v>0</v>
      </c>
      <c r="FD85" s="1">
        <v>44005</v>
      </c>
      <c r="FE85" s="3">
        <v>11</v>
      </c>
      <c r="FF85" s="3">
        <v>3</v>
      </c>
      <c r="FG85" s="3">
        <v>0</v>
      </c>
      <c r="FH85" s="3">
        <v>2</v>
      </c>
      <c r="FI85" s="3">
        <v>0</v>
      </c>
      <c r="FL85" s="1">
        <v>44005</v>
      </c>
      <c r="FM85" s="3">
        <v>33</v>
      </c>
      <c r="FN85" s="3">
        <v>0</v>
      </c>
      <c r="FO85" s="3">
        <v>7</v>
      </c>
      <c r="FP85" s="3">
        <v>1</v>
      </c>
      <c r="FQ85" s="3">
        <v>0</v>
      </c>
    </row>
    <row r="86" spans="3:173" x14ac:dyDescent="0.2">
      <c r="C86" s="1">
        <v>44006</v>
      </c>
      <c r="D86" s="3">
        <v>84</v>
      </c>
      <c r="E86" s="3">
        <v>64</v>
      </c>
      <c r="F86" s="3">
        <v>41</v>
      </c>
      <c r="G86" s="3">
        <v>76</v>
      </c>
      <c r="H86" s="3">
        <v>45</v>
      </c>
      <c r="M86" s="1">
        <v>44006</v>
      </c>
      <c r="N86">
        <v>28</v>
      </c>
      <c r="P86">
        <v>25</v>
      </c>
      <c r="W86" s="1">
        <v>44006</v>
      </c>
      <c r="X86">
        <v>27</v>
      </c>
      <c r="Y86">
        <v>50</v>
      </c>
      <c r="Z86">
        <v>35</v>
      </c>
      <c r="AA86" s="3">
        <v>14</v>
      </c>
      <c r="AB86">
        <v>15</v>
      </c>
      <c r="AG86" s="1">
        <v>44006</v>
      </c>
      <c r="AH86">
        <v>78</v>
      </c>
      <c r="AI86">
        <v>22</v>
      </c>
      <c r="AJ86">
        <v>21</v>
      </c>
      <c r="AK86">
        <v>7</v>
      </c>
      <c r="AL86">
        <v>6</v>
      </c>
      <c r="AQ86" s="1">
        <v>44006</v>
      </c>
      <c r="AR86">
        <v>126</v>
      </c>
      <c r="AS86">
        <v>29</v>
      </c>
      <c r="AT86">
        <v>14</v>
      </c>
      <c r="AU86">
        <v>21</v>
      </c>
      <c r="AV86">
        <v>9</v>
      </c>
      <c r="BA86" s="1">
        <v>44006</v>
      </c>
      <c r="BB86">
        <v>1133</v>
      </c>
      <c r="BC86">
        <v>332</v>
      </c>
      <c r="BD86">
        <v>477</v>
      </c>
      <c r="BE86">
        <v>112</v>
      </c>
      <c r="BF86">
        <v>733</v>
      </c>
      <c r="DA86" s="3"/>
      <c r="DX86" s="1">
        <v>44006</v>
      </c>
      <c r="DY86" s="3">
        <v>3</v>
      </c>
      <c r="DZ86" s="3">
        <v>2</v>
      </c>
      <c r="EA86" s="3">
        <v>1</v>
      </c>
      <c r="EB86" s="3">
        <v>0</v>
      </c>
      <c r="EC86" s="3">
        <v>2</v>
      </c>
      <c r="EF86" s="1">
        <v>44006</v>
      </c>
      <c r="EG86" s="3">
        <v>8</v>
      </c>
      <c r="EH86" s="3">
        <v>4</v>
      </c>
      <c r="EJ86" s="3">
        <v>1</v>
      </c>
      <c r="EK86" s="3">
        <v>6</v>
      </c>
      <c r="EN86" s="1">
        <v>44006</v>
      </c>
      <c r="EO86" s="3">
        <v>8</v>
      </c>
      <c r="EP86" s="3">
        <v>8</v>
      </c>
      <c r="EQ86" s="3">
        <v>2</v>
      </c>
      <c r="ER86" s="3">
        <v>4</v>
      </c>
      <c r="ES86" s="3">
        <v>9</v>
      </c>
      <c r="EV86" s="1">
        <v>44006</v>
      </c>
      <c r="EW86" s="3">
        <v>2</v>
      </c>
      <c r="EX86" s="3">
        <v>0</v>
      </c>
      <c r="EY86" s="3">
        <v>0</v>
      </c>
      <c r="EZ86" s="3">
        <v>0</v>
      </c>
      <c r="FA86" s="3">
        <v>0</v>
      </c>
      <c r="FD86" s="1">
        <v>44006</v>
      </c>
      <c r="FE86" s="3">
        <v>12</v>
      </c>
      <c r="FF86" s="3">
        <v>4</v>
      </c>
      <c r="FG86" s="3">
        <v>9</v>
      </c>
      <c r="FH86" s="3">
        <v>3</v>
      </c>
      <c r="FI86" s="3">
        <v>2</v>
      </c>
      <c r="FL86" s="1">
        <v>44006</v>
      </c>
      <c r="FM86" s="3">
        <v>34</v>
      </c>
      <c r="FN86" s="3">
        <v>9</v>
      </c>
      <c r="FO86" s="3">
        <v>1</v>
      </c>
      <c r="FP86" s="3">
        <v>0</v>
      </c>
      <c r="FQ86" s="3">
        <v>24</v>
      </c>
    </row>
    <row r="87" spans="3:173" x14ac:dyDescent="0.2">
      <c r="C87" s="1">
        <v>44007</v>
      </c>
      <c r="D87" s="3">
        <v>106</v>
      </c>
      <c r="E87" s="3">
        <v>95</v>
      </c>
      <c r="F87" s="3">
        <v>61</v>
      </c>
      <c r="G87" s="3">
        <v>64</v>
      </c>
      <c r="H87" s="3">
        <v>50</v>
      </c>
      <c r="M87" s="1">
        <v>44007</v>
      </c>
      <c r="N87">
        <v>70</v>
      </c>
      <c r="O87">
        <v>4</v>
      </c>
      <c r="P87">
        <v>20</v>
      </c>
      <c r="Q87">
        <v>4</v>
      </c>
      <c r="R87">
        <v>31</v>
      </c>
      <c r="W87" s="1">
        <v>44007</v>
      </c>
      <c r="X87">
        <v>36</v>
      </c>
      <c r="Y87">
        <v>44</v>
      </c>
      <c r="Z87">
        <v>32</v>
      </c>
      <c r="AA87" s="3">
        <v>26</v>
      </c>
      <c r="AB87">
        <v>29</v>
      </c>
      <c r="AG87" s="1">
        <v>44007</v>
      </c>
      <c r="AH87">
        <v>68</v>
      </c>
      <c r="AI87">
        <v>28</v>
      </c>
      <c r="AJ87">
        <v>30</v>
      </c>
      <c r="AK87">
        <v>11</v>
      </c>
      <c r="AL87">
        <v>6</v>
      </c>
      <c r="AQ87" s="1">
        <v>44007</v>
      </c>
      <c r="AR87">
        <v>123</v>
      </c>
      <c r="AS87">
        <v>56</v>
      </c>
      <c r="AT87">
        <v>16</v>
      </c>
      <c r="AU87">
        <v>34</v>
      </c>
      <c r="AV87">
        <v>8</v>
      </c>
      <c r="BA87" s="1">
        <v>44007</v>
      </c>
      <c r="BB87">
        <v>1958</v>
      </c>
      <c r="BC87">
        <v>335</v>
      </c>
      <c r="BD87">
        <v>278</v>
      </c>
      <c r="BE87">
        <v>59</v>
      </c>
      <c r="BF87">
        <v>417</v>
      </c>
      <c r="DA87" s="3"/>
      <c r="DX87" s="1">
        <v>44007</v>
      </c>
      <c r="DY87" s="3">
        <v>2</v>
      </c>
      <c r="DZ87" s="3">
        <v>1</v>
      </c>
      <c r="EA87" s="3">
        <v>1</v>
      </c>
      <c r="EB87" s="3">
        <v>2</v>
      </c>
      <c r="EC87" s="3">
        <v>2</v>
      </c>
      <c r="EF87" s="1">
        <v>44007</v>
      </c>
      <c r="EG87" s="3">
        <v>2</v>
      </c>
      <c r="EH87" s="3">
        <v>1</v>
      </c>
      <c r="EI87" s="3">
        <v>10</v>
      </c>
      <c r="EJ87" s="3">
        <v>1</v>
      </c>
      <c r="EK87" s="3">
        <v>0</v>
      </c>
      <c r="EN87" s="1">
        <v>44007</v>
      </c>
      <c r="EO87" s="3">
        <v>6</v>
      </c>
      <c r="EP87" s="3">
        <v>5</v>
      </c>
      <c r="EQ87" s="3">
        <v>3</v>
      </c>
      <c r="ER87" s="3">
        <v>1</v>
      </c>
      <c r="ES87" s="3">
        <v>3</v>
      </c>
      <c r="EV87" s="1">
        <v>44007</v>
      </c>
      <c r="EW87" s="3">
        <v>9</v>
      </c>
      <c r="EX87" s="3">
        <v>3</v>
      </c>
      <c r="EY87" s="3">
        <v>2</v>
      </c>
      <c r="EZ87" s="3">
        <v>0</v>
      </c>
      <c r="FA87" s="3">
        <v>0</v>
      </c>
      <c r="FD87" s="1">
        <v>44007</v>
      </c>
      <c r="FE87" s="3">
        <v>7</v>
      </c>
      <c r="FF87" s="3">
        <v>1</v>
      </c>
      <c r="FG87" s="3">
        <v>0</v>
      </c>
      <c r="FH87" s="3">
        <v>1</v>
      </c>
      <c r="FI87" s="3">
        <v>1</v>
      </c>
      <c r="FL87" s="1">
        <v>44007</v>
      </c>
      <c r="FM87" s="3">
        <v>41</v>
      </c>
      <c r="FN87" s="3">
        <v>5</v>
      </c>
      <c r="FO87" s="3">
        <v>3</v>
      </c>
      <c r="FP87" s="3">
        <v>0</v>
      </c>
      <c r="FQ87" s="3">
        <v>7</v>
      </c>
    </row>
    <row r="88" spans="3:173" x14ac:dyDescent="0.2">
      <c r="C88" s="1">
        <v>44008</v>
      </c>
      <c r="D88" s="3">
        <v>102</v>
      </c>
      <c r="E88" s="3">
        <v>105</v>
      </c>
      <c r="F88" s="3">
        <v>38</v>
      </c>
      <c r="G88" s="3">
        <v>89</v>
      </c>
      <c r="H88" s="3">
        <v>57</v>
      </c>
      <c r="M88" s="1">
        <v>44008</v>
      </c>
      <c r="N88">
        <v>97</v>
      </c>
      <c r="O88">
        <v>13</v>
      </c>
      <c r="P88">
        <v>29</v>
      </c>
      <c r="Q88">
        <v>22</v>
      </c>
      <c r="R88">
        <v>24</v>
      </c>
      <c r="W88" s="1">
        <v>44008</v>
      </c>
      <c r="X88">
        <v>43</v>
      </c>
      <c r="Y88">
        <v>45</v>
      </c>
      <c r="Z88">
        <v>23</v>
      </c>
      <c r="AA88" s="3">
        <v>18</v>
      </c>
      <c r="AB88">
        <v>4</v>
      </c>
      <c r="AG88" s="1">
        <v>44008</v>
      </c>
      <c r="AH88">
        <v>71</v>
      </c>
      <c r="AI88">
        <v>21</v>
      </c>
      <c r="AJ88">
        <v>27</v>
      </c>
      <c r="AK88">
        <v>14</v>
      </c>
      <c r="AL88">
        <v>10</v>
      </c>
      <c r="AQ88" s="1">
        <v>44008</v>
      </c>
      <c r="AR88">
        <v>131</v>
      </c>
      <c r="AS88">
        <v>57</v>
      </c>
      <c r="AT88">
        <v>22</v>
      </c>
      <c r="AU88">
        <v>23</v>
      </c>
      <c r="AV88">
        <v>13</v>
      </c>
      <c r="BA88" s="1">
        <v>44008</v>
      </c>
      <c r="BB88">
        <v>1804</v>
      </c>
      <c r="BC88">
        <v>439</v>
      </c>
      <c r="BD88">
        <v>634</v>
      </c>
      <c r="BE88">
        <v>97</v>
      </c>
      <c r="BF88">
        <v>438</v>
      </c>
      <c r="DA88" s="3"/>
      <c r="DX88" s="1">
        <v>44008</v>
      </c>
      <c r="DY88" s="3">
        <v>2</v>
      </c>
      <c r="DZ88" s="3">
        <v>1</v>
      </c>
      <c r="EA88" s="3">
        <v>2</v>
      </c>
      <c r="EB88" s="3">
        <v>1</v>
      </c>
      <c r="EC88" s="3">
        <v>0</v>
      </c>
      <c r="EF88" s="1">
        <v>44008</v>
      </c>
      <c r="EG88" s="3">
        <v>2</v>
      </c>
      <c r="EH88" s="3">
        <v>1</v>
      </c>
      <c r="EI88" s="3">
        <v>4</v>
      </c>
      <c r="EJ88" s="3">
        <v>2</v>
      </c>
      <c r="EK88" s="3">
        <v>4</v>
      </c>
      <c r="EN88" s="1">
        <v>44008</v>
      </c>
      <c r="EO88" s="3">
        <v>7</v>
      </c>
      <c r="EP88" s="3">
        <v>14</v>
      </c>
      <c r="EQ88" s="3">
        <v>6</v>
      </c>
      <c r="ER88" s="3">
        <v>3</v>
      </c>
      <c r="ES88" s="3">
        <v>3</v>
      </c>
      <c r="EV88" s="1">
        <v>44008</v>
      </c>
      <c r="EY88" s="3">
        <v>1</v>
      </c>
      <c r="EZ88" s="3">
        <v>0</v>
      </c>
      <c r="FA88" s="3">
        <v>1</v>
      </c>
      <c r="FB88" s="3"/>
      <c r="FD88" s="1">
        <v>44008</v>
      </c>
      <c r="FE88" s="3">
        <v>4</v>
      </c>
      <c r="FF88" s="3">
        <v>2</v>
      </c>
      <c r="FG88" s="3">
        <v>3</v>
      </c>
      <c r="FH88" s="3">
        <v>3</v>
      </c>
      <c r="FI88" s="3">
        <v>0</v>
      </c>
      <c r="FL88" s="1">
        <v>44008</v>
      </c>
      <c r="FM88" s="3">
        <v>21</v>
      </c>
      <c r="FN88" s="3">
        <v>6</v>
      </c>
      <c r="FO88" s="3">
        <v>3</v>
      </c>
      <c r="FP88" s="3">
        <v>0</v>
      </c>
      <c r="FQ88" s="3">
        <v>17</v>
      </c>
    </row>
    <row r="89" spans="3:173" x14ac:dyDescent="0.2">
      <c r="C89" s="1">
        <v>44009</v>
      </c>
      <c r="D89" s="3">
        <v>86</v>
      </c>
      <c r="E89" s="3">
        <v>109</v>
      </c>
      <c r="F89" s="3">
        <v>41</v>
      </c>
      <c r="G89" s="3">
        <v>73</v>
      </c>
      <c r="H89" s="3">
        <v>45</v>
      </c>
      <c r="M89" s="1">
        <v>44009</v>
      </c>
      <c r="N89">
        <v>11</v>
      </c>
      <c r="O89">
        <v>26</v>
      </c>
      <c r="P89">
        <v>30</v>
      </c>
      <c r="R89">
        <v>25</v>
      </c>
      <c r="W89" s="1">
        <v>44009</v>
      </c>
      <c r="X89">
        <v>57</v>
      </c>
      <c r="Y89">
        <v>73</v>
      </c>
      <c r="Z89">
        <v>53</v>
      </c>
      <c r="AA89" s="3">
        <v>25</v>
      </c>
      <c r="AB89">
        <v>63</v>
      </c>
      <c r="AG89" s="1">
        <v>44009</v>
      </c>
      <c r="AH89">
        <v>86</v>
      </c>
      <c r="AI89">
        <v>39</v>
      </c>
      <c r="AJ89">
        <v>18</v>
      </c>
      <c r="AK89">
        <v>3</v>
      </c>
      <c r="AL89">
        <v>7</v>
      </c>
      <c r="AQ89" s="1">
        <v>44009</v>
      </c>
      <c r="BA89" s="1">
        <v>44009</v>
      </c>
      <c r="BB89">
        <v>2013</v>
      </c>
      <c r="BC89">
        <v>434</v>
      </c>
      <c r="BD89">
        <v>351</v>
      </c>
      <c r="BE89">
        <v>52</v>
      </c>
      <c r="BF89">
        <v>292</v>
      </c>
      <c r="DA89" s="3"/>
      <c r="DX89" s="1">
        <v>44009</v>
      </c>
      <c r="DY89" s="3">
        <v>0</v>
      </c>
      <c r="DZ89" s="3">
        <v>2</v>
      </c>
      <c r="EA89" s="3">
        <v>1</v>
      </c>
      <c r="EB89" s="3">
        <v>2</v>
      </c>
      <c r="EC89" s="3">
        <v>3</v>
      </c>
      <c r="EF89" s="1">
        <v>44009</v>
      </c>
      <c r="EG89" s="3">
        <v>2</v>
      </c>
      <c r="EH89" s="3">
        <v>3</v>
      </c>
      <c r="EI89" s="3">
        <v>3</v>
      </c>
      <c r="EJ89" s="3">
        <v>1</v>
      </c>
      <c r="EK89" s="3">
        <v>3</v>
      </c>
      <c r="EN89" s="1">
        <v>44009</v>
      </c>
      <c r="EO89" s="3">
        <v>7</v>
      </c>
      <c r="EP89" s="3">
        <v>10</v>
      </c>
      <c r="EQ89" s="3">
        <v>4</v>
      </c>
      <c r="ER89" s="3">
        <v>0</v>
      </c>
      <c r="ES89" s="3">
        <v>0</v>
      </c>
      <c r="EV89" s="1">
        <v>44009</v>
      </c>
      <c r="EW89" s="3">
        <v>7</v>
      </c>
      <c r="EX89" s="3">
        <v>1</v>
      </c>
      <c r="EY89" s="3">
        <v>4</v>
      </c>
      <c r="EZ89" s="3">
        <v>3</v>
      </c>
      <c r="FA89" s="3">
        <v>0</v>
      </c>
      <c r="FD89" s="1">
        <v>44009</v>
      </c>
      <c r="FE89" s="3">
        <v>4</v>
      </c>
      <c r="FF89" s="3">
        <v>4</v>
      </c>
      <c r="FG89" s="3">
        <v>0</v>
      </c>
      <c r="FH89" s="3">
        <v>4</v>
      </c>
      <c r="FI89" s="3">
        <v>2</v>
      </c>
      <c r="FL89" s="1">
        <v>44009</v>
      </c>
      <c r="FM89" s="3">
        <v>18</v>
      </c>
      <c r="FN89" s="3">
        <v>2</v>
      </c>
      <c r="FO89" s="3">
        <v>0</v>
      </c>
      <c r="FP89" s="3">
        <v>0</v>
      </c>
      <c r="FQ89" s="3">
        <v>0</v>
      </c>
    </row>
    <row r="90" spans="3:173" x14ac:dyDescent="0.2">
      <c r="C90" s="1">
        <v>44010</v>
      </c>
      <c r="D90" s="3">
        <v>101</v>
      </c>
      <c r="E90" s="3">
        <v>87</v>
      </c>
      <c r="F90" s="3">
        <v>29</v>
      </c>
      <c r="G90" s="3">
        <v>58</v>
      </c>
      <c r="H90" s="3">
        <v>53</v>
      </c>
      <c r="M90" s="1">
        <v>44010</v>
      </c>
      <c r="N90">
        <v>79</v>
      </c>
      <c r="O90">
        <v>20</v>
      </c>
      <c r="P90">
        <v>20</v>
      </c>
      <c r="Q90">
        <v>15</v>
      </c>
      <c r="W90" s="1">
        <v>44010</v>
      </c>
      <c r="X90">
        <v>31</v>
      </c>
      <c r="Y90">
        <v>56</v>
      </c>
      <c r="Z90">
        <v>25</v>
      </c>
      <c r="AA90" s="3">
        <v>26</v>
      </c>
      <c r="AB90">
        <v>21</v>
      </c>
      <c r="AG90" s="1">
        <v>44010</v>
      </c>
      <c r="AH90">
        <v>39</v>
      </c>
      <c r="AI90">
        <v>30</v>
      </c>
      <c r="AJ90">
        <v>26</v>
      </c>
      <c r="AK90">
        <v>9</v>
      </c>
      <c r="AL90">
        <v>10</v>
      </c>
      <c r="AQ90" s="1">
        <v>44010</v>
      </c>
      <c r="BA90" s="1">
        <v>44010</v>
      </c>
      <c r="BB90">
        <v>2662</v>
      </c>
      <c r="BC90">
        <v>497</v>
      </c>
      <c r="BD90">
        <v>639</v>
      </c>
      <c r="BE90">
        <v>111</v>
      </c>
      <c r="BF90">
        <v>262</v>
      </c>
      <c r="DA90" s="3"/>
      <c r="DX90" s="1">
        <v>44010</v>
      </c>
      <c r="DY90" s="3">
        <v>0</v>
      </c>
      <c r="DZ90" s="3">
        <v>0</v>
      </c>
      <c r="EA90" s="3">
        <v>1</v>
      </c>
      <c r="EB90" s="3">
        <v>0</v>
      </c>
      <c r="EC90" s="3">
        <v>1</v>
      </c>
      <c r="EF90" s="1">
        <v>44010</v>
      </c>
      <c r="EG90" s="3">
        <v>0</v>
      </c>
      <c r="EH90" s="3">
        <v>1</v>
      </c>
      <c r="EI90" s="3">
        <v>3</v>
      </c>
      <c r="EJ90" s="3">
        <v>1</v>
      </c>
      <c r="EK90" s="3">
        <v>1</v>
      </c>
      <c r="EN90" s="1">
        <v>44010</v>
      </c>
      <c r="EO90" s="3">
        <v>0</v>
      </c>
      <c r="EP90" s="3">
        <v>6</v>
      </c>
      <c r="EQ90" s="3">
        <v>3</v>
      </c>
      <c r="ER90" s="3">
        <v>0</v>
      </c>
      <c r="ES90" s="3">
        <v>1</v>
      </c>
      <c r="EV90" s="1">
        <v>44010</v>
      </c>
      <c r="EW90" s="3">
        <v>2</v>
      </c>
      <c r="EX90" s="3">
        <v>0</v>
      </c>
      <c r="EY90" s="3">
        <v>2</v>
      </c>
      <c r="EZ90" s="3">
        <v>0</v>
      </c>
      <c r="FA90" s="3">
        <v>0</v>
      </c>
      <c r="FD90" s="1">
        <v>44010</v>
      </c>
      <c r="FE90" s="3">
        <v>1</v>
      </c>
      <c r="FF90" s="3">
        <v>0</v>
      </c>
      <c r="FG90" s="3">
        <v>0</v>
      </c>
      <c r="FH90" s="3">
        <v>0</v>
      </c>
      <c r="FI90" s="3">
        <v>0</v>
      </c>
      <c r="FL90" s="1">
        <v>44010</v>
      </c>
      <c r="FM90" s="3">
        <v>20</v>
      </c>
      <c r="FN90" s="3">
        <v>1</v>
      </c>
      <c r="FO90" s="3">
        <v>0</v>
      </c>
      <c r="FP90" s="3">
        <v>0</v>
      </c>
      <c r="FQ90" s="3">
        <v>3</v>
      </c>
    </row>
    <row r="91" spans="3:173" x14ac:dyDescent="0.2">
      <c r="C91" s="1">
        <v>44011</v>
      </c>
      <c r="D91" s="3">
        <v>49</v>
      </c>
      <c r="E91" s="3">
        <v>69</v>
      </c>
      <c r="F91" s="3">
        <v>26</v>
      </c>
      <c r="G91" s="3">
        <v>41</v>
      </c>
      <c r="H91" s="3">
        <v>33</v>
      </c>
      <c r="M91" s="1">
        <v>44011</v>
      </c>
      <c r="N91">
        <v>21</v>
      </c>
      <c r="O91">
        <v>4</v>
      </c>
      <c r="P91">
        <v>15</v>
      </c>
      <c r="Q91">
        <v>9</v>
      </c>
      <c r="R91">
        <v>9</v>
      </c>
      <c r="W91" s="1">
        <v>44011</v>
      </c>
      <c r="X91">
        <v>0</v>
      </c>
      <c r="Y91">
        <v>31</v>
      </c>
      <c r="Z91">
        <v>16</v>
      </c>
      <c r="AA91" s="3">
        <v>10</v>
      </c>
      <c r="AB91">
        <v>18</v>
      </c>
      <c r="AG91" s="1">
        <v>44011</v>
      </c>
      <c r="AH91">
        <v>38</v>
      </c>
      <c r="AI91">
        <v>25</v>
      </c>
      <c r="AJ91">
        <v>18</v>
      </c>
      <c r="AK91">
        <v>7</v>
      </c>
      <c r="AL91">
        <v>9</v>
      </c>
      <c r="AQ91" s="1">
        <v>44011</v>
      </c>
      <c r="BA91" s="1">
        <v>44011</v>
      </c>
      <c r="BB91">
        <v>2843</v>
      </c>
      <c r="BC91">
        <v>501</v>
      </c>
      <c r="BD91">
        <v>835</v>
      </c>
      <c r="BE91">
        <v>100</v>
      </c>
      <c r="BF91">
        <v>469</v>
      </c>
      <c r="DA91" s="3"/>
      <c r="DX91" s="1">
        <v>44011</v>
      </c>
      <c r="DY91" s="3">
        <v>0</v>
      </c>
      <c r="DZ91" s="3">
        <v>1</v>
      </c>
      <c r="EA91" s="3">
        <v>0</v>
      </c>
      <c r="EB91" s="3">
        <v>0</v>
      </c>
      <c r="EC91" s="3">
        <v>0</v>
      </c>
      <c r="EF91" s="1">
        <v>44011</v>
      </c>
      <c r="EG91" s="3">
        <v>2</v>
      </c>
      <c r="EH91" s="3">
        <v>0</v>
      </c>
      <c r="EI91" s="3">
        <v>0</v>
      </c>
      <c r="EJ91" s="3">
        <v>0</v>
      </c>
      <c r="EK91" s="3">
        <v>0</v>
      </c>
      <c r="EN91" s="1">
        <v>44011</v>
      </c>
      <c r="EO91" s="3">
        <v>3</v>
      </c>
      <c r="EP91" s="3">
        <v>7</v>
      </c>
      <c r="EQ91" s="3">
        <v>7</v>
      </c>
      <c r="ER91" s="3">
        <v>3</v>
      </c>
      <c r="ES91" s="3">
        <v>3</v>
      </c>
      <c r="EV91" s="1">
        <v>44011</v>
      </c>
      <c r="EW91" s="3">
        <v>1</v>
      </c>
      <c r="EX91" s="3">
        <v>0</v>
      </c>
      <c r="EY91" s="3">
        <v>0</v>
      </c>
      <c r="EZ91" s="3">
        <v>0</v>
      </c>
      <c r="FA91" s="3">
        <v>0</v>
      </c>
      <c r="FD91" s="1">
        <v>44011</v>
      </c>
      <c r="FE91" s="3">
        <v>3</v>
      </c>
      <c r="FF91" s="3">
        <v>0</v>
      </c>
      <c r="FG91" s="3">
        <v>0</v>
      </c>
      <c r="FH91" s="3">
        <v>2</v>
      </c>
      <c r="FI91" s="3">
        <v>0</v>
      </c>
      <c r="FL91" s="1">
        <v>44011</v>
      </c>
      <c r="FM91" s="3">
        <v>21</v>
      </c>
      <c r="FN91" s="3">
        <v>0</v>
      </c>
      <c r="FO91" s="3">
        <v>2</v>
      </c>
      <c r="FP91" s="3">
        <v>1</v>
      </c>
      <c r="FQ91" s="3">
        <v>4</v>
      </c>
    </row>
    <row r="92" spans="3:173" x14ac:dyDescent="0.2">
      <c r="C92" s="1">
        <v>44012</v>
      </c>
      <c r="D92" s="3">
        <v>66</v>
      </c>
      <c r="E92" s="3">
        <v>74</v>
      </c>
      <c r="F92" s="3">
        <v>27</v>
      </c>
      <c r="G92" s="3">
        <v>43</v>
      </c>
      <c r="H92" s="3">
        <v>46</v>
      </c>
      <c r="M92" s="1">
        <v>44012</v>
      </c>
      <c r="N92">
        <v>48</v>
      </c>
      <c r="O92">
        <v>3</v>
      </c>
      <c r="P92">
        <v>27</v>
      </c>
      <c r="Q92">
        <v>9</v>
      </c>
      <c r="R92">
        <v>3</v>
      </c>
      <c r="W92" s="1">
        <v>44012</v>
      </c>
      <c r="X92">
        <v>24</v>
      </c>
      <c r="Y92">
        <v>16</v>
      </c>
      <c r="Z92">
        <v>19</v>
      </c>
      <c r="AA92" s="3">
        <v>5</v>
      </c>
      <c r="AB92">
        <v>8</v>
      </c>
      <c r="AG92" s="1">
        <v>44012</v>
      </c>
      <c r="AH92">
        <v>65</v>
      </c>
      <c r="AI92">
        <v>50</v>
      </c>
      <c r="AJ92">
        <v>32</v>
      </c>
      <c r="AK92">
        <v>9</v>
      </c>
      <c r="AL92">
        <v>13</v>
      </c>
      <c r="AQ92" s="1">
        <v>44012</v>
      </c>
      <c r="AR92">
        <v>88</v>
      </c>
      <c r="AS92">
        <v>35</v>
      </c>
      <c r="AT92">
        <v>31</v>
      </c>
      <c r="AU92">
        <v>15</v>
      </c>
      <c r="AV92">
        <v>6</v>
      </c>
      <c r="BA92" s="1">
        <v>44012</v>
      </c>
      <c r="BB92">
        <v>2794</v>
      </c>
      <c r="BC92">
        <v>316</v>
      </c>
      <c r="BD92">
        <v>973</v>
      </c>
      <c r="BE92">
        <v>115</v>
      </c>
      <c r="BF92">
        <v>672</v>
      </c>
      <c r="DA92" s="3"/>
      <c r="DX92" s="1">
        <v>44012</v>
      </c>
      <c r="DY92" s="3">
        <v>1</v>
      </c>
      <c r="DZ92" s="3">
        <v>1</v>
      </c>
      <c r="EA92" s="3">
        <v>1</v>
      </c>
      <c r="EB92" s="3">
        <v>1</v>
      </c>
      <c r="EC92" s="3">
        <v>2</v>
      </c>
      <c r="EF92" s="1">
        <v>44012</v>
      </c>
      <c r="EG92" s="3">
        <v>4</v>
      </c>
      <c r="EH92" s="3">
        <v>2</v>
      </c>
      <c r="EI92" s="3">
        <v>0</v>
      </c>
      <c r="EJ92" s="3">
        <v>1</v>
      </c>
      <c r="EN92" s="1">
        <v>44012</v>
      </c>
      <c r="EV92" s="1">
        <v>44012</v>
      </c>
      <c r="EX92" s="3">
        <v>5</v>
      </c>
      <c r="EY92" s="3">
        <v>9</v>
      </c>
      <c r="EZ92" s="3">
        <v>0</v>
      </c>
      <c r="FA92" s="3">
        <v>1</v>
      </c>
      <c r="FD92" s="1">
        <v>44012</v>
      </c>
      <c r="FE92" s="3">
        <v>11</v>
      </c>
      <c r="FF92" s="3">
        <v>3</v>
      </c>
      <c r="FG92" s="3">
        <v>0</v>
      </c>
      <c r="FH92" s="3">
        <v>3</v>
      </c>
      <c r="FI92" s="3">
        <v>1</v>
      </c>
      <c r="FL92" s="1">
        <v>44012</v>
      </c>
      <c r="FM92" s="3">
        <v>43</v>
      </c>
      <c r="FN92" s="3">
        <v>4</v>
      </c>
      <c r="FO92" s="3">
        <v>17</v>
      </c>
      <c r="FP92" s="3">
        <v>1</v>
      </c>
      <c r="FQ92" s="3">
        <v>10</v>
      </c>
    </row>
    <row r="93" spans="3:173" x14ac:dyDescent="0.2">
      <c r="C93" s="1">
        <v>44013</v>
      </c>
      <c r="D93" s="3">
        <v>64</v>
      </c>
      <c r="E93" s="3">
        <v>92</v>
      </c>
      <c r="F93" s="3">
        <v>46</v>
      </c>
      <c r="G93" s="3">
        <v>53</v>
      </c>
      <c r="H93" s="3">
        <v>42</v>
      </c>
      <c r="M93" s="1">
        <v>44013</v>
      </c>
      <c r="N93">
        <v>22</v>
      </c>
      <c r="O93">
        <v>1</v>
      </c>
      <c r="P93">
        <v>13</v>
      </c>
      <c r="R93">
        <v>15</v>
      </c>
      <c r="W93" s="1">
        <v>44013</v>
      </c>
      <c r="X93">
        <v>34</v>
      </c>
      <c r="Y93">
        <v>36</v>
      </c>
      <c r="Z93">
        <v>34</v>
      </c>
      <c r="AA93" s="3">
        <v>18</v>
      </c>
      <c r="AB93">
        <v>26</v>
      </c>
      <c r="AG93" s="1">
        <v>44013</v>
      </c>
      <c r="AH93">
        <v>60</v>
      </c>
      <c r="AI93">
        <v>24</v>
      </c>
      <c r="AJ93">
        <v>26</v>
      </c>
      <c r="AK93">
        <v>10</v>
      </c>
      <c r="AL93">
        <v>13</v>
      </c>
      <c r="AQ93" s="1">
        <v>44013</v>
      </c>
      <c r="AR93">
        <v>124</v>
      </c>
      <c r="AS93">
        <v>35</v>
      </c>
      <c r="AT93">
        <v>29</v>
      </c>
      <c r="AU93">
        <v>23</v>
      </c>
      <c r="AV93">
        <v>32</v>
      </c>
      <c r="BA93" s="1">
        <v>44013</v>
      </c>
      <c r="BB93">
        <v>1685</v>
      </c>
      <c r="BC93">
        <v>474</v>
      </c>
      <c r="BD93">
        <v>881</v>
      </c>
      <c r="BE93">
        <v>201</v>
      </c>
      <c r="BF93">
        <v>1308</v>
      </c>
      <c r="DA93" s="3"/>
      <c r="DX93" s="1">
        <v>44013</v>
      </c>
      <c r="DY93" s="3">
        <v>2</v>
      </c>
      <c r="DZ93" s="3">
        <v>0</v>
      </c>
      <c r="EA93" s="3">
        <v>1</v>
      </c>
      <c r="EB93" s="3">
        <v>1</v>
      </c>
      <c r="EC93" s="3">
        <v>0</v>
      </c>
      <c r="EF93" s="1">
        <v>44013</v>
      </c>
      <c r="EG93" s="3">
        <v>7</v>
      </c>
      <c r="EH93" s="3">
        <v>6</v>
      </c>
      <c r="EI93" s="3">
        <v>3</v>
      </c>
      <c r="EJ93" s="3">
        <v>3</v>
      </c>
      <c r="EK93" s="3">
        <v>1</v>
      </c>
      <c r="EN93" s="1">
        <v>44013</v>
      </c>
      <c r="EO93" s="3">
        <v>2</v>
      </c>
      <c r="EP93" s="3">
        <v>7</v>
      </c>
      <c r="EQ93" s="3">
        <v>0</v>
      </c>
      <c r="ER93" s="3">
        <v>7</v>
      </c>
      <c r="ES93" s="3">
        <v>4</v>
      </c>
      <c r="EV93" s="1">
        <v>44013</v>
      </c>
      <c r="EX93" s="3">
        <v>1</v>
      </c>
      <c r="EY93" s="3">
        <v>0</v>
      </c>
      <c r="EZ93" s="3">
        <v>0</v>
      </c>
      <c r="FA93" s="3">
        <v>0</v>
      </c>
      <c r="FD93" s="1">
        <v>44013</v>
      </c>
      <c r="FE93" s="3">
        <v>3</v>
      </c>
      <c r="FF93" s="3">
        <v>0</v>
      </c>
      <c r="FG93" s="3">
        <v>5</v>
      </c>
      <c r="FH93" s="3">
        <v>0</v>
      </c>
      <c r="FI93" s="3">
        <v>0</v>
      </c>
      <c r="FL93" s="1">
        <v>44013</v>
      </c>
      <c r="FM93" s="3">
        <v>33</v>
      </c>
      <c r="FN93" s="3">
        <v>7</v>
      </c>
      <c r="FO93" s="3">
        <v>6</v>
      </c>
      <c r="FP93" s="3">
        <v>1</v>
      </c>
      <c r="FQ93" s="3">
        <v>5</v>
      </c>
    </row>
    <row r="94" spans="3:173" x14ac:dyDescent="0.2">
      <c r="C94" s="1">
        <v>44014</v>
      </c>
      <c r="D94" s="3">
        <v>113</v>
      </c>
      <c r="E94" s="3">
        <v>113</v>
      </c>
      <c r="F94" s="3">
        <v>57</v>
      </c>
      <c r="G94" s="3">
        <v>107</v>
      </c>
      <c r="H94" s="3">
        <v>64</v>
      </c>
      <c r="M94" s="1">
        <v>44014</v>
      </c>
      <c r="N94">
        <v>29</v>
      </c>
      <c r="O94">
        <v>32</v>
      </c>
      <c r="P94">
        <v>33</v>
      </c>
      <c r="Q94">
        <v>10</v>
      </c>
      <c r="R94">
        <v>26</v>
      </c>
      <c r="W94" s="1">
        <v>44014</v>
      </c>
      <c r="X94">
        <v>39</v>
      </c>
      <c r="Y94">
        <v>41</v>
      </c>
      <c r="Z94">
        <v>54</v>
      </c>
      <c r="AA94" s="3">
        <v>16</v>
      </c>
      <c r="AB94">
        <v>31</v>
      </c>
      <c r="AG94" s="1">
        <v>44014</v>
      </c>
      <c r="AH94">
        <v>115</v>
      </c>
      <c r="AI94">
        <v>58</v>
      </c>
      <c r="AJ94">
        <v>34</v>
      </c>
      <c r="AK94">
        <v>14</v>
      </c>
      <c r="AL94">
        <v>15</v>
      </c>
      <c r="AQ94" s="1">
        <v>44014</v>
      </c>
      <c r="AR94">
        <v>138</v>
      </c>
      <c r="AS94">
        <v>31</v>
      </c>
      <c r="AT94">
        <v>23</v>
      </c>
      <c r="AU94">
        <v>22</v>
      </c>
      <c r="AV94">
        <v>4</v>
      </c>
      <c r="BA94" s="1">
        <v>44014</v>
      </c>
      <c r="BB94">
        <v>1819</v>
      </c>
      <c r="BC94">
        <v>584</v>
      </c>
      <c r="BD94">
        <v>716</v>
      </c>
      <c r="BE94">
        <v>175</v>
      </c>
      <c r="BF94">
        <v>1394</v>
      </c>
      <c r="DA94" s="3"/>
      <c r="DX94" s="1">
        <v>44014</v>
      </c>
      <c r="DY94" s="3">
        <v>2</v>
      </c>
      <c r="DZ94" s="3">
        <v>2</v>
      </c>
      <c r="EA94" s="3">
        <v>1</v>
      </c>
      <c r="EB94" s="3">
        <v>2</v>
      </c>
      <c r="EC94" s="3">
        <v>0</v>
      </c>
      <c r="EF94" s="1">
        <v>44014</v>
      </c>
      <c r="EG94" s="3">
        <v>0</v>
      </c>
      <c r="EH94" s="3">
        <v>1</v>
      </c>
      <c r="EI94" s="3">
        <v>2</v>
      </c>
      <c r="EJ94" s="3">
        <v>1</v>
      </c>
      <c r="EK94" s="3">
        <v>1</v>
      </c>
      <c r="EN94" s="1">
        <v>44014</v>
      </c>
      <c r="EO94" s="3">
        <v>4</v>
      </c>
      <c r="EP94" s="3">
        <v>9</v>
      </c>
      <c r="EQ94" s="3">
        <v>7</v>
      </c>
      <c r="ER94" s="3">
        <v>3</v>
      </c>
      <c r="ES94" s="3">
        <v>10</v>
      </c>
      <c r="EV94" s="1">
        <v>44014</v>
      </c>
      <c r="EW94" s="3">
        <v>6</v>
      </c>
      <c r="EX94" s="3">
        <v>0</v>
      </c>
      <c r="EY94" s="3">
        <v>1</v>
      </c>
      <c r="EZ94" s="3">
        <v>0</v>
      </c>
      <c r="FA94" s="3">
        <v>1</v>
      </c>
      <c r="FD94" s="1">
        <v>44014</v>
      </c>
      <c r="FE94" s="3">
        <v>6</v>
      </c>
      <c r="FF94" s="3">
        <v>5</v>
      </c>
      <c r="FG94" s="3">
        <v>1</v>
      </c>
      <c r="FH94" s="3">
        <v>8</v>
      </c>
      <c r="FI94" s="3">
        <v>0</v>
      </c>
      <c r="FL94" s="1">
        <v>44014</v>
      </c>
      <c r="FM94" s="3">
        <v>52</v>
      </c>
      <c r="FN94" s="3">
        <v>5</v>
      </c>
      <c r="FO94" s="3">
        <v>2</v>
      </c>
      <c r="FP94" s="3">
        <v>1</v>
      </c>
      <c r="FQ94" s="3">
        <v>9</v>
      </c>
    </row>
    <row r="95" spans="3:173" x14ac:dyDescent="0.2">
      <c r="C95" s="1">
        <v>44015</v>
      </c>
      <c r="D95" s="3">
        <v>137</v>
      </c>
      <c r="E95" s="3">
        <v>102</v>
      </c>
      <c r="F95" s="3">
        <v>37</v>
      </c>
      <c r="G95" s="3">
        <v>80</v>
      </c>
      <c r="H95" s="3">
        <v>47</v>
      </c>
      <c r="M95" s="1">
        <v>44015</v>
      </c>
      <c r="N95">
        <v>58</v>
      </c>
      <c r="O95">
        <v>39</v>
      </c>
      <c r="P95">
        <v>38</v>
      </c>
      <c r="Q95">
        <v>22</v>
      </c>
      <c r="R95">
        <v>7</v>
      </c>
      <c r="W95" s="1">
        <v>44015</v>
      </c>
      <c r="X95">
        <v>44</v>
      </c>
      <c r="Y95">
        <v>44</v>
      </c>
      <c r="Z95">
        <v>34</v>
      </c>
      <c r="AA95" s="3">
        <v>42</v>
      </c>
      <c r="AB95">
        <v>36</v>
      </c>
      <c r="AG95" s="1">
        <v>44015</v>
      </c>
      <c r="AH95">
        <v>64</v>
      </c>
      <c r="AI95">
        <v>53</v>
      </c>
      <c r="AJ95">
        <v>34</v>
      </c>
      <c r="AK95">
        <v>11</v>
      </c>
      <c r="AL95">
        <v>14</v>
      </c>
      <c r="AQ95" s="1">
        <v>44015</v>
      </c>
      <c r="AR95">
        <v>23</v>
      </c>
      <c r="AS95">
        <v>48</v>
      </c>
      <c r="AT95">
        <v>35</v>
      </c>
      <c r="AU95">
        <v>12</v>
      </c>
      <c r="AV95">
        <v>6</v>
      </c>
      <c r="BA95" s="1">
        <v>44015</v>
      </c>
      <c r="BC95">
        <v>490</v>
      </c>
      <c r="BD95">
        <v>918</v>
      </c>
      <c r="BE95">
        <v>98</v>
      </c>
      <c r="BF95">
        <v>1763</v>
      </c>
      <c r="DA95" s="3"/>
      <c r="DX95" s="1">
        <v>44015</v>
      </c>
      <c r="DY95" s="3">
        <v>0</v>
      </c>
      <c r="DZ95" s="3">
        <v>1</v>
      </c>
      <c r="EA95" s="3">
        <v>2</v>
      </c>
      <c r="EB95" s="3">
        <v>0</v>
      </c>
      <c r="EC95" s="3">
        <v>1</v>
      </c>
      <c r="EF95" s="1">
        <v>44015</v>
      </c>
      <c r="EG95" s="3">
        <v>6</v>
      </c>
      <c r="EH95" s="3">
        <v>0</v>
      </c>
      <c r="EI95" s="3">
        <v>4</v>
      </c>
      <c r="EJ95" s="3">
        <v>1</v>
      </c>
      <c r="EK95" s="3">
        <v>5</v>
      </c>
      <c r="EN95" s="1">
        <v>44015</v>
      </c>
      <c r="EO95" s="3">
        <v>1</v>
      </c>
      <c r="EP95" s="3">
        <v>3</v>
      </c>
      <c r="EQ95" s="3">
        <v>5</v>
      </c>
      <c r="ER95" s="3">
        <v>1</v>
      </c>
      <c r="ES95" s="3">
        <v>1</v>
      </c>
      <c r="EV95" s="1">
        <v>44015</v>
      </c>
      <c r="EW95" s="3">
        <v>0</v>
      </c>
      <c r="EX95" s="3">
        <v>0</v>
      </c>
      <c r="EY95" s="3">
        <v>2</v>
      </c>
      <c r="EZ95" s="3">
        <v>0</v>
      </c>
      <c r="FA95" s="3">
        <v>0</v>
      </c>
      <c r="FD95" s="1">
        <v>44015</v>
      </c>
      <c r="FE95" s="3">
        <v>4</v>
      </c>
      <c r="FF95" s="3">
        <v>4</v>
      </c>
      <c r="FG95" s="3">
        <v>0</v>
      </c>
      <c r="FH95" s="3">
        <v>2</v>
      </c>
      <c r="FI95" s="3">
        <v>1</v>
      </c>
      <c r="FL95" s="1">
        <v>44015</v>
      </c>
      <c r="FM95" s="3"/>
      <c r="FN95" s="3">
        <v>10</v>
      </c>
      <c r="FO95" s="3">
        <v>14</v>
      </c>
      <c r="FP95" s="3">
        <v>1</v>
      </c>
      <c r="FQ95" s="3">
        <v>6</v>
      </c>
    </row>
    <row r="96" spans="3:173" x14ac:dyDescent="0.2">
      <c r="C96" s="1">
        <v>44016</v>
      </c>
      <c r="D96" s="3">
        <v>95</v>
      </c>
      <c r="E96" s="3">
        <v>121</v>
      </c>
      <c r="F96" s="3">
        <v>41</v>
      </c>
      <c r="G96" s="3">
        <v>64</v>
      </c>
      <c r="H96" s="3">
        <v>47</v>
      </c>
      <c r="M96" s="1">
        <v>44016</v>
      </c>
      <c r="N96">
        <v>30</v>
      </c>
      <c r="O96">
        <v>32</v>
      </c>
      <c r="P96">
        <v>17</v>
      </c>
      <c r="Q96">
        <v>25</v>
      </c>
      <c r="R96">
        <v>14</v>
      </c>
      <c r="W96" s="1">
        <v>44016</v>
      </c>
      <c r="X96">
        <v>36</v>
      </c>
      <c r="Y96">
        <v>32</v>
      </c>
      <c r="Z96">
        <v>25</v>
      </c>
      <c r="AA96" s="3">
        <v>18</v>
      </c>
      <c r="AB96">
        <v>38</v>
      </c>
      <c r="AG96" s="1">
        <v>44016</v>
      </c>
      <c r="AH96">
        <v>68</v>
      </c>
      <c r="AI96">
        <v>45</v>
      </c>
      <c r="AJ96">
        <v>19</v>
      </c>
      <c r="AK96">
        <v>8</v>
      </c>
      <c r="AL96">
        <v>3</v>
      </c>
      <c r="AQ96" s="1">
        <v>44016</v>
      </c>
      <c r="AR96">
        <v>133</v>
      </c>
      <c r="AS96">
        <v>27</v>
      </c>
      <c r="AT96">
        <v>15</v>
      </c>
      <c r="AU96">
        <v>11</v>
      </c>
      <c r="AV96">
        <v>2</v>
      </c>
      <c r="BA96" s="1">
        <v>44016</v>
      </c>
      <c r="BC96">
        <v>468</v>
      </c>
      <c r="BD96">
        <v>337</v>
      </c>
      <c r="BE96">
        <v>225</v>
      </c>
      <c r="BF96">
        <v>428</v>
      </c>
      <c r="DA96" s="3"/>
      <c r="DX96" s="1">
        <v>44016</v>
      </c>
      <c r="DY96" s="3">
        <v>1</v>
      </c>
      <c r="DZ96" s="3">
        <v>0</v>
      </c>
      <c r="EA96" s="3">
        <v>0</v>
      </c>
      <c r="EB96" s="3">
        <v>2</v>
      </c>
      <c r="EC96" s="3">
        <v>0</v>
      </c>
      <c r="EF96" s="1">
        <v>44016</v>
      </c>
      <c r="EG96" s="3">
        <v>3</v>
      </c>
      <c r="EH96" s="3">
        <v>1</v>
      </c>
      <c r="EI96" s="3">
        <v>4</v>
      </c>
      <c r="EJ96" s="3">
        <v>1</v>
      </c>
      <c r="EK96" s="3">
        <v>0</v>
      </c>
      <c r="EN96" s="1">
        <v>44016</v>
      </c>
      <c r="EP96" s="3">
        <v>7</v>
      </c>
      <c r="EQ96" s="3">
        <v>3</v>
      </c>
      <c r="ER96" s="3">
        <v>3</v>
      </c>
      <c r="ES96" s="3">
        <v>2</v>
      </c>
      <c r="EV96" s="1">
        <v>44016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D96" s="1">
        <v>44016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L96" s="1">
        <v>44016</v>
      </c>
      <c r="FM96" s="3"/>
      <c r="FN96" s="3">
        <v>0</v>
      </c>
      <c r="FO96" s="3">
        <v>0</v>
      </c>
      <c r="FP96" s="3">
        <v>0</v>
      </c>
      <c r="FQ96" s="3">
        <v>3</v>
      </c>
    </row>
    <row r="97" spans="3:173" x14ac:dyDescent="0.2">
      <c r="C97" s="1">
        <v>44017</v>
      </c>
      <c r="D97" s="3">
        <v>76</v>
      </c>
      <c r="E97" s="3">
        <v>71</v>
      </c>
      <c r="F97" s="3">
        <v>43</v>
      </c>
      <c r="G97" s="3">
        <v>36</v>
      </c>
      <c r="H97" s="3">
        <v>57</v>
      </c>
      <c r="M97" s="1">
        <v>44017</v>
      </c>
      <c r="N97">
        <v>63</v>
      </c>
      <c r="O97">
        <v>31</v>
      </c>
      <c r="P97">
        <v>28</v>
      </c>
      <c r="Q97">
        <v>14</v>
      </c>
      <c r="R97">
        <v>13</v>
      </c>
      <c r="W97" s="1">
        <v>44017</v>
      </c>
      <c r="X97">
        <v>13</v>
      </c>
      <c r="Y97">
        <v>38</v>
      </c>
      <c r="Z97">
        <v>19</v>
      </c>
      <c r="AA97" s="3">
        <v>13</v>
      </c>
      <c r="AB97">
        <v>18</v>
      </c>
      <c r="AG97" s="1">
        <v>44017</v>
      </c>
      <c r="AH97">
        <v>60</v>
      </c>
      <c r="AI97">
        <v>26</v>
      </c>
      <c r="AJ97">
        <v>20</v>
      </c>
      <c r="AK97">
        <v>10</v>
      </c>
      <c r="AL97">
        <v>12</v>
      </c>
      <c r="AQ97" s="1">
        <v>44017</v>
      </c>
      <c r="AS97">
        <v>21</v>
      </c>
      <c r="AT97">
        <v>31</v>
      </c>
      <c r="AU97">
        <v>8</v>
      </c>
      <c r="AV97">
        <v>7</v>
      </c>
      <c r="BA97" s="1">
        <v>44017</v>
      </c>
      <c r="BC97">
        <v>562</v>
      </c>
      <c r="BE97">
        <v>192</v>
      </c>
      <c r="BF97">
        <v>183</v>
      </c>
      <c r="DA97" s="3"/>
      <c r="DX97" s="1">
        <v>44017</v>
      </c>
      <c r="DY97" s="3">
        <v>0</v>
      </c>
      <c r="DZ97" s="3">
        <v>0</v>
      </c>
      <c r="EA97" s="3">
        <v>0</v>
      </c>
      <c r="EB97" s="3">
        <v>2</v>
      </c>
      <c r="EC97" s="3">
        <v>0</v>
      </c>
      <c r="EF97" s="1">
        <v>44017</v>
      </c>
      <c r="EG97" s="3">
        <v>1</v>
      </c>
      <c r="EH97" s="3">
        <v>0</v>
      </c>
      <c r="EI97" s="3">
        <v>2</v>
      </c>
      <c r="EJ97" s="3">
        <v>1</v>
      </c>
      <c r="EK97" s="3">
        <v>2</v>
      </c>
      <c r="EN97" s="1">
        <v>44017</v>
      </c>
      <c r="EP97" s="3">
        <v>2</v>
      </c>
      <c r="EQ97" s="3">
        <v>0</v>
      </c>
      <c r="ER97" s="3">
        <v>3</v>
      </c>
      <c r="ES97" s="3">
        <v>4</v>
      </c>
      <c r="EV97" s="1">
        <v>44017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D97" s="1">
        <v>44017</v>
      </c>
      <c r="FE97" s="3">
        <v>0</v>
      </c>
      <c r="FF97" s="3">
        <v>1</v>
      </c>
      <c r="FG97" s="3">
        <v>0</v>
      </c>
      <c r="FH97" s="3">
        <v>0</v>
      </c>
      <c r="FI97" s="3">
        <v>0</v>
      </c>
      <c r="FL97" s="1">
        <v>44017</v>
      </c>
      <c r="FM97" s="3"/>
      <c r="FN97" s="3">
        <v>0</v>
      </c>
      <c r="FO97" s="3">
        <v>0</v>
      </c>
      <c r="FP97" s="3">
        <v>1</v>
      </c>
      <c r="FQ97" s="3">
        <v>3</v>
      </c>
    </row>
    <row r="98" spans="3:173" x14ac:dyDescent="0.2">
      <c r="C98" s="1">
        <v>44018</v>
      </c>
      <c r="D98" s="3">
        <v>52</v>
      </c>
      <c r="E98" s="3">
        <v>62</v>
      </c>
      <c r="F98" s="3">
        <v>22</v>
      </c>
      <c r="G98" s="3">
        <v>56</v>
      </c>
      <c r="H98" s="3">
        <v>43</v>
      </c>
      <c r="M98" s="1">
        <v>44018</v>
      </c>
      <c r="N98">
        <v>30</v>
      </c>
      <c r="O98">
        <v>14</v>
      </c>
      <c r="P98">
        <v>8</v>
      </c>
      <c r="R98">
        <v>9</v>
      </c>
      <c r="W98" s="1">
        <v>44018</v>
      </c>
      <c r="X98">
        <v>29</v>
      </c>
      <c r="Y98">
        <v>40</v>
      </c>
      <c r="Z98">
        <v>29</v>
      </c>
      <c r="AA98" s="3">
        <v>11</v>
      </c>
      <c r="AB98">
        <v>16</v>
      </c>
      <c r="AG98" s="1">
        <v>44018</v>
      </c>
      <c r="AH98">
        <v>68</v>
      </c>
      <c r="AI98">
        <v>24</v>
      </c>
      <c r="AJ98">
        <v>40</v>
      </c>
      <c r="AK98">
        <v>5</v>
      </c>
      <c r="AL98">
        <v>10</v>
      </c>
      <c r="AQ98" s="1">
        <v>44018</v>
      </c>
      <c r="AS98">
        <v>24</v>
      </c>
      <c r="AT98">
        <v>15</v>
      </c>
      <c r="AU98">
        <v>6</v>
      </c>
      <c r="AV98">
        <v>3</v>
      </c>
      <c r="BA98" s="1">
        <v>44018</v>
      </c>
      <c r="BB98">
        <v>1574</v>
      </c>
      <c r="BC98">
        <v>274</v>
      </c>
      <c r="BD98">
        <v>974</v>
      </c>
      <c r="BE98">
        <v>132</v>
      </c>
      <c r="BF98">
        <v>737</v>
      </c>
      <c r="DA98" s="3"/>
      <c r="DX98" s="1">
        <v>44018</v>
      </c>
      <c r="DY98" s="3">
        <v>0</v>
      </c>
      <c r="DZ98" s="3">
        <v>1</v>
      </c>
      <c r="EA98" s="3">
        <v>1</v>
      </c>
      <c r="EB98" s="3">
        <v>1</v>
      </c>
      <c r="EC98" s="3">
        <v>1</v>
      </c>
      <c r="EF98" s="1">
        <v>44018</v>
      </c>
      <c r="EG98" s="3">
        <v>2</v>
      </c>
      <c r="EH98" s="3">
        <v>1</v>
      </c>
      <c r="EI98" s="3">
        <v>1</v>
      </c>
      <c r="EJ98" s="3">
        <v>0</v>
      </c>
      <c r="EK98" s="3">
        <v>2</v>
      </c>
      <c r="EN98" s="1">
        <v>44018</v>
      </c>
      <c r="EO98" s="3">
        <v>1</v>
      </c>
      <c r="EP98" s="3">
        <v>3</v>
      </c>
      <c r="EQ98" s="3">
        <v>3</v>
      </c>
      <c r="ER98" s="3">
        <v>0</v>
      </c>
      <c r="ES98" s="3">
        <v>1</v>
      </c>
      <c r="EV98" s="1">
        <v>44018</v>
      </c>
      <c r="EW98" s="3">
        <v>2</v>
      </c>
      <c r="EX98" s="3">
        <v>0</v>
      </c>
      <c r="EY98" s="3">
        <v>0</v>
      </c>
      <c r="EZ98" s="3">
        <v>0</v>
      </c>
      <c r="FA98" s="3">
        <v>0</v>
      </c>
      <c r="FD98" s="1">
        <v>44018</v>
      </c>
      <c r="FE98" s="3">
        <v>0</v>
      </c>
      <c r="FF98" s="3">
        <v>0</v>
      </c>
      <c r="FG98" s="3">
        <v>0</v>
      </c>
      <c r="FH98" s="3">
        <v>0</v>
      </c>
      <c r="FI98" s="3">
        <v>0</v>
      </c>
      <c r="FL98" s="1">
        <v>44018</v>
      </c>
      <c r="FM98" s="3">
        <v>80</v>
      </c>
      <c r="FN98" s="3">
        <v>0</v>
      </c>
      <c r="FO98" s="3">
        <v>7</v>
      </c>
      <c r="FP98" s="3">
        <v>3</v>
      </c>
      <c r="FQ98" s="3">
        <v>0</v>
      </c>
    </row>
    <row r="99" spans="3:173" x14ac:dyDescent="0.2">
      <c r="C99" s="1">
        <v>44019</v>
      </c>
      <c r="D99" s="3">
        <v>96</v>
      </c>
      <c r="E99" s="3">
        <v>70</v>
      </c>
      <c r="F99" s="3">
        <v>35</v>
      </c>
      <c r="G99" s="3">
        <v>44</v>
      </c>
      <c r="H99" s="3">
        <v>45</v>
      </c>
      <c r="M99" s="1">
        <v>44019</v>
      </c>
      <c r="N99">
        <v>21</v>
      </c>
      <c r="P99">
        <v>23</v>
      </c>
      <c r="Q99">
        <v>18</v>
      </c>
      <c r="R99">
        <v>11</v>
      </c>
      <c r="W99" s="1">
        <v>44019</v>
      </c>
      <c r="X99">
        <v>34</v>
      </c>
      <c r="Y99">
        <v>50</v>
      </c>
      <c r="Z99">
        <v>35</v>
      </c>
      <c r="AA99" s="3">
        <v>22</v>
      </c>
      <c r="AB99">
        <v>19</v>
      </c>
      <c r="AG99" s="1">
        <v>44019</v>
      </c>
      <c r="AH99">
        <v>90</v>
      </c>
      <c r="AI99">
        <v>47</v>
      </c>
      <c r="AJ99">
        <v>33</v>
      </c>
      <c r="AK99">
        <v>7</v>
      </c>
      <c r="AL99">
        <v>14</v>
      </c>
      <c r="AQ99" s="1">
        <v>44019</v>
      </c>
      <c r="AR99">
        <v>288</v>
      </c>
      <c r="AS99">
        <v>48</v>
      </c>
      <c r="AT99">
        <v>35</v>
      </c>
      <c r="AU99">
        <v>17</v>
      </c>
      <c r="AV99">
        <v>25</v>
      </c>
      <c r="BA99" s="1">
        <v>44019</v>
      </c>
      <c r="BB99">
        <v>4319</v>
      </c>
      <c r="BC99">
        <v>578</v>
      </c>
      <c r="BD99">
        <v>794</v>
      </c>
      <c r="BE99">
        <v>69</v>
      </c>
      <c r="BF99">
        <v>1574</v>
      </c>
      <c r="DA99" s="3"/>
      <c r="DX99" s="1">
        <v>44019</v>
      </c>
      <c r="DY99" s="3">
        <v>1</v>
      </c>
      <c r="DZ99" s="3">
        <v>2</v>
      </c>
      <c r="EA99" s="3">
        <v>0</v>
      </c>
      <c r="EB99" s="3">
        <v>2</v>
      </c>
      <c r="EC99" s="3">
        <v>1</v>
      </c>
      <c r="EF99" s="1">
        <v>44019</v>
      </c>
      <c r="EG99" s="3">
        <v>3</v>
      </c>
      <c r="EH99" s="3">
        <v>4</v>
      </c>
      <c r="EI99" s="3">
        <v>1</v>
      </c>
      <c r="EJ99" s="3">
        <v>3</v>
      </c>
      <c r="EK99" s="3">
        <v>4</v>
      </c>
      <c r="EN99" s="1">
        <v>44019</v>
      </c>
      <c r="EO99" s="3">
        <v>0</v>
      </c>
      <c r="EP99" s="3">
        <v>6</v>
      </c>
      <c r="EQ99" s="3">
        <v>4</v>
      </c>
      <c r="ER99" s="3">
        <v>1</v>
      </c>
      <c r="ES99" s="3">
        <v>1</v>
      </c>
      <c r="EV99" s="1">
        <v>44019</v>
      </c>
      <c r="EW99" s="3">
        <v>11</v>
      </c>
      <c r="EX99" s="3">
        <v>4</v>
      </c>
      <c r="EY99" s="3">
        <v>4</v>
      </c>
      <c r="EZ99" s="3">
        <v>0</v>
      </c>
      <c r="FA99" s="3">
        <v>1</v>
      </c>
      <c r="FD99" s="1">
        <v>44019</v>
      </c>
      <c r="FE99" s="3">
        <v>2</v>
      </c>
      <c r="FF99" s="3">
        <v>4</v>
      </c>
      <c r="FG99" s="3">
        <v>2</v>
      </c>
      <c r="FH99" s="3">
        <v>2</v>
      </c>
      <c r="FI99" s="3">
        <v>1</v>
      </c>
      <c r="FL99" s="1">
        <v>44019</v>
      </c>
      <c r="FM99" s="3">
        <v>45</v>
      </c>
      <c r="FN99" s="3">
        <v>12</v>
      </c>
      <c r="FO99" s="3">
        <v>20</v>
      </c>
      <c r="FP99" s="3">
        <v>1</v>
      </c>
      <c r="FQ99" s="3">
        <v>3</v>
      </c>
    </row>
    <row r="100" spans="3:173" x14ac:dyDescent="0.2">
      <c r="C100" s="1">
        <v>44020</v>
      </c>
      <c r="D100" s="3">
        <v>75</v>
      </c>
      <c r="E100" s="3">
        <v>105</v>
      </c>
      <c r="F100" s="3">
        <v>34</v>
      </c>
      <c r="G100" s="3">
        <v>38</v>
      </c>
      <c r="H100" s="3">
        <v>69</v>
      </c>
      <c r="M100" s="1">
        <v>44020</v>
      </c>
      <c r="N100">
        <v>56</v>
      </c>
      <c r="P100">
        <v>2</v>
      </c>
      <c r="R100">
        <v>4</v>
      </c>
      <c r="W100" s="1">
        <v>44020</v>
      </c>
      <c r="X100">
        <v>72</v>
      </c>
      <c r="Y100">
        <v>57</v>
      </c>
      <c r="Z100">
        <v>24</v>
      </c>
      <c r="AA100" s="3">
        <v>33</v>
      </c>
      <c r="AB100">
        <v>28</v>
      </c>
      <c r="AG100" s="1">
        <v>44020</v>
      </c>
      <c r="AH100">
        <v>161</v>
      </c>
      <c r="AI100">
        <v>69</v>
      </c>
      <c r="AJ100">
        <v>30</v>
      </c>
      <c r="AK100">
        <v>24</v>
      </c>
      <c r="AL100">
        <v>27</v>
      </c>
      <c r="AQ100" s="1">
        <v>44020</v>
      </c>
      <c r="AR100">
        <v>90</v>
      </c>
      <c r="AS100">
        <v>36</v>
      </c>
      <c r="AT100">
        <v>43</v>
      </c>
      <c r="AU100">
        <v>20</v>
      </c>
      <c r="AV100">
        <v>17</v>
      </c>
      <c r="BA100" s="1">
        <v>44020</v>
      </c>
      <c r="BB100">
        <v>2436</v>
      </c>
      <c r="BC100">
        <v>264</v>
      </c>
      <c r="BD100">
        <v>763</v>
      </c>
      <c r="BE100">
        <v>72</v>
      </c>
      <c r="BF100">
        <v>347</v>
      </c>
      <c r="DA100" s="3"/>
      <c r="DX100" s="1">
        <v>44020</v>
      </c>
      <c r="DY100" s="3">
        <v>6</v>
      </c>
      <c r="DZ100" s="3">
        <v>6</v>
      </c>
      <c r="EA100" s="3">
        <v>1</v>
      </c>
      <c r="EB100" s="3">
        <v>2</v>
      </c>
      <c r="EC100" s="3"/>
      <c r="EF100" s="1">
        <v>44020</v>
      </c>
      <c r="EG100" s="3">
        <v>1</v>
      </c>
      <c r="EH100" s="3">
        <v>2</v>
      </c>
      <c r="EI100" s="3">
        <v>4</v>
      </c>
      <c r="EJ100" s="3"/>
      <c r="EK100" s="3">
        <v>4</v>
      </c>
      <c r="EN100" s="1">
        <v>44020</v>
      </c>
      <c r="EO100" s="3">
        <v>4</v>
      </c>
      <c r="EP100" s="3">
        <v>9</v>
      </c>
      <c r="EQ100" s="3">
        <v>5</v>
      </c>
      <c r="ER100" s="3">
        <v>2</v>
      </c>
      <c r="ES100" s="3">
        <v>6</v>
      </c>
      <c r="EV100" s="1">
        <v>44020</v>
      </c>
      <c r="EW100" s="3">
        <v>1</v>
      </c>
      <c r="EX100" s="3">
        <v>1</v>
      </c>
      <c r="EY100" s="3">
        <v>0</v>
      </c>
      <c r="EZ100" s="3">
        <v>2</v>
      </c>
      <c r="FA100" s="3">
        <v>0</v>
      </c>
      <c r="FD100" s="1">
        <v>44020</v>
      </c>
      <c r="FE100" s="3">
        <v>7</v>
      </c>
      <c r="FF100" s="3">
        <v>3</v>
      </c>
      <c r="FG100" s="3">
        <v>2</v>
      </c>
      <c r="FH100" s="3">
        <v>3</v>
      </c>
      <c r="FI100" s="3">
        <v>2</v>
      </c>
      <c r="FL100" s="1">
        <v>44020</v>
      </c>
      <c r="FM100" s="3">
        <v>63</v>
      </c>
      <c r="FN100" s="3">
        <v>7</v>
      </c>
      <c r="FO100" s="3">
        <v>9</v>
      </c>
      <c r="FP100" s="3">
        <v>0</v>
      </c>
      <c r="FQ100" s="3">
        <v>7</v>
      </c>
    </row>
    <row r="101" spans="3:173" x14ac:dyDescent="0.2">
      <c r="C101" s="1">
        <v>44021</v>
      </c>
      <c r="D101" s="3">
        <v>75</v>
      </c>
      <c r="E101" s="3">
        <v>75</v>
      </c>
      <c r="F101" s="3">
        <v>42</v>
      </c>
      <c r="G101" s="3">
        <v>50</v>
      </c>
      <c r="H101" s="3">
        <v>50</v>
      </c>
      <c r="M101" s="1">
        <v>44021</v>
      </c>
      <c r="N101">
        <v>39</v>
      </c>
      <c r="O101">
        <v>13</v>
      </c>
      <c r="P101">
        <v>8</v>
      </c>
      <c r="Q101">
        <v>19</v>
      </c>
      <c r="R101">
        <v>22</v>
      </c>
      <c r="W101" s="1">
        <v>44021</v>
      </c>
      <c r="X101">
        <v>52</v>
      </c>
      <c r="Y101">
        <v>48</v>
      </c>
      <c r="Z101">
        <v>37</v>
      </c>
      <c r="AA101" s="3">
        <v>45</v>
      </c>
      <c r="AB101">
        <v>21</v>
      </c>
      <c r="AG101" s="1">
        <v>44021</v>
      </c>
      <c r="AH101">
        <v>88</v>
      </c>
      <c r="AI101">
        <v>79</v>
      </c>
      <c r="AJ101">
        <v>39</v>
      </c>
      <c r="AK101">
        <v>7</v>
      </c>
      <c r="AL101">
        <v>21</v>
      </c>
      <c r="AQ101" s="1">
        <v>44021</v>
      </c>
      <c r="AR101">
        <v>161</v>
      </c>
      <c r="AS101">
        <v>31</v>
      </c>
      <c r="AT101">
        <v>20</v>
      </c>
      <c r="AU101">
        <v>16</v>
      </c>
      <c r="AV101">
        <v>24</v>
      </c>
      <c r="BA101" s="1">
        <v>44021</v>
      </c>
      <c r="BB101">
        <v>1600</v>
      </c>
      <c r="BC101">
        <v>560</v>
      </c>
      <c r="BD101">
        <v>938</v>
      </c>
      <c r="BE101">
        <v>128</v>
      </c>
      <c r="BF101">
        <v>872</v>
      </c>
      <c r="DA101" s="3"/>
      <c r="DX101" s="1">
        <v>44021</v>
      </c>
      <c r="DY101" s="3">
        <v>0</v>
      </c>
      <c r="DZ101" s="3">
        <v>1</v>
      </c>
      <c r="EA101" s="3">
        <v>0</v>
      </c>
      <c r="EB101" s="3">
        <v>1</v>
      </c>
      <c r="EC101" s="3">
        <v>7</v>
      </c>
      <c r="EF101" s="1">
        <v>44021</v>
      </c>
      <c r="EG101" s="3"/>
      <c r="EH101" s="3">
        <v>3</v>
      </c>
      <c r="EI101" s="3">
        <v>6</v>
      </c>
      <c r="EJ101" s="3">
        <v>2</v>
      </c>
      <c r="EK101" s="3">
        <v>1</v>
      </c>
      <c r="EN101" s="1">
        <v>44021</v>
      </c>
      <c r="EO101" s="3">
        <v>1</v>
      </c>
      <c r="EP101" s="3">
        <v>6</v>
      </c>
      <c r="EQ101" s="3">
        <v>2</v>
      </c>
      <c r="ER101" s="3">
        <v>7</v>
      </c>
      <c r="ES101" s="3">
        <v>5</v>
      </c>
      <c r="EV101" s="1">
        <v>44021</v>
      </c>
      <c r="EW101" s="3">
        <v>1</v>
      </c>
      <c r="EX101" s="3">
        <v>1</v>
      </c>
      <c r="EY101" s="3">
        <v>0</v>
      </c>
      <c r="EZ101" s="3">
        <v>0</v>
      </c>
      <c r="FA101" s="3">
        <v>0</v>
      </c>
      <c r="FD101" s="1">
        <v>44021</v>
      </c>
      <c r="FE101" s="3">
        <v>5</v>
      </c>
      <c r="FF101" s="3">
        <v>4</v>
      </c>
      <c r="FG101" s="3">
        <v>0</v>
      </c>
      <c r="FH101" s="3">
        <v>3</v>
      </c>
      <c r="FI101" s="3">
        <v>1</v>
      </c>
      <c r="FL101" s="1">
        <v>44021</v>
      </c>
      <c r="FM101" s="3">
        <v>47</v>
      </c>
      <c r="FN101" s="3">
        <v>9</v>
      </c>
      <c r="FO101" s="3">
        <v>18</v>
      </c>
      <c r="FP101" s="3">
        <v>1</v>
      </c>
      <c r="FQ101" s="3">
        <v>26</v>
      </c>
    </row>
    <row r="102" spans="3:173" x14ac:dyDescent="0.2">
      <c r="C102" s="1">
        <v>44022</v>
      </c>
      <c r="D102" s="3">
        <v>67</v>
      </c>
      <c r="E102" s="3">
        <v>99</v>
      </c>
      <c r="F102" s="3">
        <v>68</v>
      </c>
      <c r="G102" s="3">
        <v>82</v>
      </c>
      <c r="H102" s="3">
        <v>62</v>
      </c>
      <c r="M102" s="1">
        <v>44022</v>
      </c>
      <c r="N102">
        <v>56</v>
      </c>
      <c r="O102">
        <v>19</v>
      </c>
      <c r="P102">
        <v>26</v>
      </c>
      <c r="R102">
        <v>30</v>
      </c>
      <c r="W102" s="1">
        <v>44022</v>
      </c>
      <c r="X102">
        <v>56</v>
      </c>
      <c r="Y102">
        <v>29</v>
      </c>
      <c r="Z102">
        <v>35</v>
      </c>
      <c r="AA102" s="3">
        <v>19</v>
      </c>
      <c r="AB102">
        <v>20</v>
      </c>
      <c r="AG102" s="1">
        <v>44022</v>
      </c>
      <c r="AH102">
        <v>110</v>
      </c>
      <c r="AI102">
        <v>83</v>
      </c>
      <c r="AJ102">
        <v>47</v>
      </c>
      <c r="AK102">
        <v>20</v>
      </c>
      <c r="AL102">
        <v>40</v>
      </c>
      <c r="AQ102" s="1">
        <v>44022</v>
      </c>
      <c r="AR102">
        <v>182</v>
      </c>
      <c r="AS102">
        <v>41</v>
      </c>
      <c r="AT102">
        <v>48</v>
      </c>
      <c r="AU102">
        <v>21</v>
      </c>
      <c r="AV102">
        <v>16</v>
      </c>
      <c r="BA102" s="1">
        <v>44022</v>
      </c>
      <c r="BB102">
        <v>2441</v>
      </c>
      <c r="BC102">
        <v>458</v>
      </c>
      <c r="BD102">
        <v>501</v>
      </c>
      <c r="BE102">
        <v>181</v>
      </c>
      <c r="BF102">
        <v>732</v>
      </c>
      <c r="DA102" s="3"/>
      <c r="DX102" s="1">
        <v>44022</v>
      </c>
      <c r="DY102" s="3"/>
      <c r="DZ102" s="3"/>
      <c r="EA102" s="3"/>
      <c r="EB102" s="3"/>
      <c r="EC102" s="3"/>
      <c r="EF102" s="1">
        <v>44022</v>
      </c>
      <c r="EG102" s="3"/>
      <c r="EH102" s="3"/>
      <c r="EI102" s="3"/>
      <c r="EJ102" s="3"/>
      <c r="EK102" s="3"/>
      <c r="EN102" s="1">
        <v>44022</v>
      </c>
      <c r="EO102" s="3"/>
      <c r="EP102" s="3"/>
      <c r="EQ102" s="3"/>
      <c r="ER102" s="3"/>
      <c r="ES102" s="3"/>
      <c r="EV102" s="1">
        <v>44022</v>
      </c>
      <c r="EW102" s="3"/>
      <c r="EX102" s="3"/>
      <c r="EY102" s="3"/>
      <c r="EZ102" s="3"/>
      <c r="FA102" s="3"/>
      <c r="FD102" s="1">
        <v>44022</v>
      </c>
      <c r="FE102" s="3"/>
      <c r="FF102" s="3"/>
      <c r="FG102" s="3"/>
      <c r="FH102" s="3"/>
      <c r="FI102" s="3"/>
      <c r="FL102" s="1">
        <v>44022</v>
      </c>
      <c r="FM102" s="3"/>
      <c r="FN102" s="3"/>
      <c r="FO102" s="3"/>
      <c r="FP102" s="3"/>
      <c r="FQ102" s="3"/>
    </row>
    <row r="103" spans="3:173" x14ac:dyDescent="0.2">
      <c r="C103" s="1">
        <v>44023</v>
      </c>
      <c r="D103" s="3">
        <v>82</v>
      </c>
      <c r="E103" s="3">
        <v>87</v>
      </c>
      <c r="F103" s="3">
        <v>35</v>
      </c>
      <c r="G103" s="3">
        <v>59</v>
      </c>
      <c r="H103" s="3">
        <v>76</v>
      </c>
      <c r="M103" s="1">
        <v>44023</v>
      </c>
      <c r="N103">
        <v>20</v>
      </c>
      <c r="O103">
        <v>33</v>
      </c>
      <c r="P103">
        <v>34</v>
      </c>
      <c r="Q103">
        <v>11</v>
      </c>
      <c r="R103">
        <v>20</v>
      </c>
      <c r="W103" s="1">
        <v>44023</v>
      </c>
      <c r="X103">
        <v>44</v>
      </c>
      <c r="Y103">
        <v>59</v>
      </c>
      <c r="Z103">
        <v>38</v>
      </c>
      <c r="AA103" s="3">
        <v>37</v>
      </c>
      <c r="AB103">
        <v>26</v>
      </c>
      <c r="AG103" s="1">
        <v>44023</v>
      </c>
      <c r="AH103">
        <v>78</v>
      </c>
      <c r="AI103">
        <v>75</v>
      </c>
      <c r="AJ103">
        <v>49</v>
      </c>
      <c r="AK103">
        <v>8</v>
      </c>
      <c r="AL103">
        <v>25</v>
      </c>
      <c r="AQ103" s="1">
        <v>44023</v>
      </c>
      <c r="AR103">
        <v>105</v>
      </c>
      <c r="AS103">
        <v>38</v>
      </c>
      <c r="AT103">
        <v>18</v>
      </c>
      <c r="AU103">
        <v>33</v>
      </c>
      <c r="AV103">
        <v>17</v>
      </c>
      <c r="BA103" s="1">
        <v>44023</v>
      </c>
      <c r="BB103">
        <v>2976</v>
      </c>
      <c r="BC103">
        <v>509</v>
      </c>
      <c r="BD103">
        <v>513</v>
      </c>
      <c r="BE103">
        <v>140</v>
      </c>
      <c r="BF103">
        <v>738</v>
      </c>
      <c r="DA103" s="3"/>
      <c r="DX103" s="1">
        <v>44023</v>
      </c>
      <c r="DY103" s="3"/>
      <c r="DZ103" s="3"/>
      <c r="EA103" s="3"/>
      <c r="EB103" s="3"/>
      <c r="EC103" s="3"/>
      <c r="EF103" s="1">
        <v>44023</v>
      </c>
      <c r="EG103" s="3"/>
      <c r="EH103" s="3"/>
      <c r="EI103" s="3"/>
      <c r="EJ103" s="3"/>
      <c r="EK103" s="3"/>
      <c r="EN103" s="1">
        <v>44023</v>
      </c>
      <c r="EO103" s="3"/>
      <c r="EP103" s="3"/>
      <c r="EQ103" s="3"/>
      <c r="ER103" s="3"/>
      <c r="ES103" s="3"/>
      <c r="EV103" s="1">
        <v>44023</v>
      </c>
      <c r="EW103" s="3"/>
      <c r="EX103" s="3"/>
      <c r="EY103" s="3"/>
      <c r="EZ103" s="3"/>
      <c r="FA103" s="3"/>
      <c r="FD103" s="1">
        <v>44023</v>
      </c>
      <c r="FE103" s="3"/>
      <c r="FF103" s="3"/>
      <c r="FG103" s="3"/>
      <c r="FH103" s="3"/>
      <c r="FI103" s="3"/>
      <c r="FL103" s="1">
        <v>44023</v>
      </c>
      <c r="FM103" s="3"/>
      <c r="FN103" s="3"/>
      <c r="FO103" s="3"/>
      <c r="FP103" s="3"/>
      <c r="FQ103" s="3"/>
    </row>
    <row r="104" spans="3:173" x14ac:dyDescent="0.2">
      <c r="C104" s="1">
        <v>44024</v>
      </c>
      <c r="D104" s="3">
        <v>87</v>
      </c>
      <c r="E104" s="3">
        <v>101</v>
      </c>
      <c r="F104" s="3">
        <v>40</v>
      </c>
      <c r="G104" s="3">
        <v>60</v>
      </c>
      <c r="H104" s="3">
        <v>41</v>
      </c>
      <c r="M104" s="1">
        <v>44024</v>
      </c>
      <c r="N104">
        <v>24</v>
      </c>
      <c r="O104">
        <v>32</v>
      </c>
      <c r="P104">
        <v>20</v>
      </c>
      <c r="Q104">
        <v>30</v>
      </c>
      <c r="R104">
        <v>14</v>
      </c>
      <c r="W104" s="1">
        <v>44024</v>
      </c>
      <c r="X104">
        <v>29</v>
      </c>
      <c r="Y104">
        <v>47</v>
      </c>
      <c r="Z104">
        <v>17</v>
      </c>
      <c r="AA104" s="3">
        <v>22</v>
      </c>
      <c r="AB104">
        <v>19</v>
      </c>
      <c r="AG104" s="1">
        <v>44024</v>
      </c>
      <c r="AH104">
        <v>98</v>
      </c>
      <c r="AI104">
        <v>54</v>
      </c>
      <c r="AJ104">
        <v>43</v>
      </c>
      <c r="AK104">
        <v>12</v>
      </c>
      <c r="AL104">
        <v>5</v>
      </c>
      <c r="AQ104" s="1">
        <v>44024</v>
      </c>
      <c r="BA104" s="1">
        <v>44024</v>
      </c>
      <c r="BB104">
        <v>3351</v>
      </c>
      <c r="BC104">
        <v>558</v>
      </c>
      <c r="BD104">
        <v>410</v>
      </c>
      <c r="BE104">
        <v>293</v>
      </c>
      <c r="BF104">
        <v>969</v>
      </c>
      <c r="DA104" s="3"/>
      <c r="DX104" s="1">
        <v>44024</v>
      </c>
      <c r="DY104" s="3"/>
      <c r="DZ104" s="3"/>
      <c r="EA104" s="3"/>
      <c r="EB104" s="3"/>
      <c r="EC104" s="3"/>
      <c r="EF104" s="1">
        <v>44024</v>
      </c>
      <c r="EG104" s="3"/>
      <c r="EH104" s="3"/>
      <c r="EI104" s="3"/>
      <c r="EJ104" s="3"/>
      <c r="EK104" s="3"/>
      <c r="EN104" s="1">
        <v>44024</v>
      </c>
      <c r="EO104" s="3"/>
      <c r="EP104" s="3"/>
      <c r="EQ104" s="3"/>
      <c r="ER104" s="3"/>
      <c r="ES104" s="3"/>
      <c r="EV104" s="1">
        <v>44024</v>
      </c>
      <c r="EW104" s="3"/>
      <c r="EX104" s="3"/>
      <c r="EY104" s="3"/>
      <c r="EZ104" s="3"/>
      <c r="FA104" s="3"/>
      <c r="FD104" s="1">
        <v>44024</v>
      </c>
      <c r="FE104" s="3"/>
      <c r="FF104" s="3"/>
      <c r="FG104" s="3"/>
      <c r="FH104" s="3"/>
      <c r="FI104" s="3"/>
      <c r="FL104" s="1">
        <v>44024</v>
      </c>
      <c r="FM104" s="3"/>
      <c r="FN104" s="3"/>
      <c r="FO104" s="3"/>
      <c r="FP104" s="3"/>
      <c r="FQ104" s="3"/>
    </row>
    <row r="105" spans="3:173" x14ac:dyDescent="0.2">
      <c r="C105" s="1">
        <v>44025</v>
      </c>
      <c r="D105" s="3">
        <v>56</v>
      </c>
      <c r="E105" s="3">
        <v>67</v>
      </c>
      <c r="F105" s="3">
        <v>47</v>
      </c>
      <c r="G105" s="3">
        <v>50</v>
      </c>
      <c r="H105" s="3">
        <v>84</v>
      </c>
      <c r="M105" s="1">
        <v>44025</v>
      </c>
      <c r="N105">
        <v>20</v>
      </c>
      <c r="O105">
        <v>14</v>
      </c>
      <c r="P105">
        <v>31</v>
      </c>
      <c r="Q105">
        <v>18</v>
      </c>
      <c r="R105">
        <v>16</v>
      </c>
      <c r="W105" s="1">
        <v>44025</v>
      </c>
      <c r="X105">
        <v>41</v>
      </c>
      <c r="Y105">
        <v>53</v>
      </c>
      <c r="Z105">
        <v>16</v>
      </c>
      <c r="AA105" s="3">
        <v>23</v>
      </c>
      <c r="AB105">
        <v>31</v>
      </c>
      <c r="AG105" s="1">
        <v>44025</v>
      </c>
      <c r="AH105">
        <v>81</v>
      </c>
      <c r="AI105">
        <v>50</v>
      </c>
      <c r="AJ105">
        <v>43</v>
      </c>
      <c r="AK105">
        <v>1</v>
      </c>
      <c r="AQ105" s="1">
        <v>44025</v>
      </c>
      <c r="BA105" s="1">
        <v>44025</v>
      </c>
      <c r="DA105" s="3"/>
      <c r="DX105" s="1">
        <v>44025</v>
      </c>
      <c r="DY105" s="3"/>
      <c r="DZ105" s="3"/>
      <c r="EA105" s="3"/>
      <c r="EB105" s="3"/>
      <c r="EC105" s="3"/>
      <c r="EF105" s="1">
        <v>44025</v>
      </c>
      <c r="EG105" s="3"/>
      <c r="EH105" s="3"/>
      <c r="EI105" s="3"/>
      <c r="EJ105" s="3"/>
      <c r="EK105" s="3"/>
      <c r="EN105" s="1">
        <v>44025</v>
      </c>
      <c r="EO105" s="3"/>
      <c r="EP105" s="3"/>
      <c r="EQ105" s="3"/>
      <c r="ER105" s="3"/>
      <c r="ES105" s="3"/>
      <c r="EV105" s="1">
        <v>44025</v>
      </c>
      <c r="EW105" s="3"/>
      <c r="EX105" s="3"/>
      <c r="EY105" s="3"/>
      <c r="EZ105" s="3"/>
      <c r="FA105" s="3"/>
      <c r="FD105" s="1">
        <v>44025</v>
      </c>
      <c r="FE105" s="3"/>
      <c r="FF105" s="3"/>
      <c r="FG105" s="3"/>
      <c r="FH105" s="3"/>
      <c r="FI105" s="3"/>
      <c r="FL105" s="1">
        <v>44025</v>
      </c>
      <c r="FM105" s="3"/>
      <c r="FN105" s="3"/>
      <c r="FO105" s="3"/>
      <c r="FP105" s="3"/>
      <c r="FQ105" s="3"/>
    </row>
    <row r="106" spans="3:173" x14ac:dyDescent="0.2">
      <c r="C106" s="1">
        <v>44026</v>
      </c>
      <c r="D106" s="3"/>
      <c r="E106" s="3"/>
      <c r="F106" s="3"/>
      <c r="G106" s="3"/>
      <c r="H106" s="3"/>
      <c r="M106" s="1">
        <v>44026</v>
      </c>
      <c r="W106" s="1">
        <v>44026</v>
      </c>
      <c r="X106">
        <v>44</v>
      </c>
      <c r="Y106">
        <v>64</v>
      </c>
      <c r="Z106">
        <v>45</v>
      </c>
      <c r="AA106" s="3">
        <v>45</v>
      </c>
      <c r="AB106">
        <v>31</v>
      </c>
      <c r="AG106" s="1">
        <v>44026</v>
      </c>
      <c r="AQ106" s="1">
        <v>44026</v>
      </c>
      <c r="BA106" s="1">
        <v>44026</v>
      </c>
      <c r="DA106" s="3"/>
      <c r="DX106" s="1">
        <v>44026</v>
      </c>
      <c r="DY106" s="3"/>
      <c r="DZ106" s="3"/>
      <c r="EA106" s="3"/>
      <c r="EB106" s="3"/>
      <c r="EC106" s="3"/>
      <c r="EF106" s="1">
        <v>44026</v>
      </c>
      <c r="EG106" s="3"/>
      <c r="EH106" s="3"/>
      <c r="EI106" s="3"/>
      <c r="EJ106" s="3"/>
      <c r="EK106" s="3"/>
      <c r="EN106" s="1">
        <v>44026</v>
      </c>
      <c r="EP106" s="3"/>
      <c r="EQ106" s="3"/>
      <c r="ER106" s="3"/>
      <c r="EV106" s="1">
        <v>44026</v>
      </c>
      <c r="EY106" s="3"/>
      <c r="EZ106" s="3"/>
      <c r="FA106" s="3"/>
      <c r="FD106" s="1">
        <v>44026</v>
      </c>
      <c r="FE106" s="3"/>
      <c r="FF106" s="3"/>
      <c r="FG106" s="3"/>
      <c r="FH106" s="3"/>
      <c r="FI106" s="3"/>
      <c r="FL106" s="1">
        <v>44026</v>
      </c>
      <c r="FM106" s="3"/>
      <c r="FN106" s="3"/>
      <c r="FO106" s="3"/>
      <c r="FP106" s="3"/>
      <c r="FQ106" s="3"/>
    </row>
    <row r="107" spans="3:173" x14ac:dyDescent="0.2">
      <c r="C107" s="1">
        <v>44027</v>
      </c>
      <c r="D107" s="3"/>
      <c r="E107" s="3"/>
      <c r="F107" s="3"/>
      <c r="G107" s="3"/>
      <c r="H107" s="3"/>
      <c r="M107" s="1">
        <v>44027</v>
      </c>
      <c r="W107" s="1">
        <v>44027</v>
      </c>
      <c r="X107">
        <v>25</v>
      </c>
      <c r="Y107">
        <v>52</v>
      </c>
      <c r="Z107">
        <v>34</v>
      </c>
      <c r="AA107" s="3">
        <v>30</v>
      </c>
      <c r="AB107">
        <v>14</v>
      </c>
      <c r="AG107" s="1">
        <v>44027</v>
      </c>
      <c r="AQ107" s="1">
        <v>44027</v>
      </c>
      <c r="BA107" s="1">
        <v>44027</v>
      </c>
      <c r="BB107">
        <v>2711</v>
      </c>
      <c r="BC107">
        <v>561</v>
      </c>
      <c r="BD107">
        <v>642</v>
      </c>
      <c r="BE107">
        <v>214</v>
      </c>
      <c r="BF107">
        <v>803</v>
      </c>
      <c r="DA107" s="3"/>
      <c r="DX107" s="1">
        <v>44027</v>
      </c>
      <c r="DY107" s="3"/>
      <c r="DZ107" s="3"/>
      <c r="EA107" s="3"/>
      <c r="EB107" s="3"/>
      <c r="EC107" s="3"/>
      <c r="EF107" s="1">
        <v>44027</v>
      </c>
      <c r="EG107" s="3"/>
      <c r="EH107" s="3"/>
      <c r="EI107" s="3"/>
      <c r="EJ107" s="3"/>
      <c r="EK107" s="3"/>
      <c r="EN107" s="1">
        <v>44027</v>
      </c>
      <c r="EP107" s="3"/>
      <c r="EQ107" s="3"/>
      <c r="ER107" s="3"/>
      <c r="EV107" s="1">
        <v>44027</v>
      </c>
      <c r="EY107" s="3"/>
      <c r="EZ107" s="3"/>
      <c r="FA107" s="3"/>
      <c r="FD107" s="1">
        <v>44027</v>
      </c>
      <c r="FE107" s="3"/>
      <c r="FF107" s="3"/>
      <c r="FG107" s="3"/>
      <c r="FH107" s="3"/>
      <c r="FI107" s="3"/>
      <c r="FL107" s="1">
        <v>44027</v>
      </c>
      <c r="FM107" s="3"/>
      <c r="FN107" s="3"/>
      <c r="FO107" s="3"/>
      <c r="FP107" s="3"/>
      <c r="FQ107" s="3"/>
    </row>
    <row r="108" spans="3:173" x14ac:dyDescent="0.2">
      <c r="C108" s="1">
        <v>44028</v>
      </c>
      <c r="D108" s="3">
        <v>92</v>
      </c>
      <c r="E108" s="3">
        <v>112</v>
      </c>
      <c r="F108" s="3">
        <v>44</v>
      </c>
      <c r="G108" s="3">
        <v>79</v>
      </c>
      <c r="H108" s="3">
        <v>66</v>
      </c>
      <c r="M108" s="1">
        <v>44028</v>
      </c>
      <c r="N108">
        <v>23</v>
      </c>
      <c r="O108">
        <v>21</v>
      </c>
      <c r="P108">
        <v>19</v>
      </c>
      <c r="Q108">
        <v>4</v>
      </c>
      <c r="R108">
        <v>23</v>
      </c>
      <c r="W108" s="1">
        <v>44028</v>
      </c>
      <c r="X108">
        <v>34</v>
      </c>
      <c r="Y108">
        <v>33</v>
      </c>
      <c r="Z108">
        <v>32</v>
      </c>
      <c r="AA108" s="3">
        <v>28</v>
      </c>
      <c r="AB108">
        <v>14</v>
      </c>
      <c r="AG108" s="1">
        <v>44028</v>
      </c>
      <c r="AH108">
        <v>134</v>
      </c>
      <c r="AI108">
        <v>109</v>
      </c>
      <c r="AJ108">
        <v>61</v>
      </c>
      <c r="AK108">
        <v>19</v>
      </c>
      <c r="AL108">
        <v>28</v>
      </c>
      <c r="AQ108" s="1">
        <v>44028</v>
      </c>
      <c r="AR108">
        <v>132</v>
      </c>
      <c r="AS108">
        <v>27</v>
      </c>
      <c r="AT108">
        <v>45</v>
      </c>
      <c r="AU108">
        <v>30</v>
      </c>
      <c r="AV108">
        <v>19</v>
      </c>
      <c r="BA108" s="1">
        <v>44028</v>
      </c>
      <c r="BB108">
        <v>4416</v>
      </c>
      <c r="BC108">
        <v>409</v>
      </c>
      <c r="BD108">
        <v>412</v>
      </c>
      <c r="BE108">
        <v>90</v>
      </c>
      <c r="BF108">
        <v>807</v>
      </c>
      <c r="DA108" s="3"/>
      <c r="DX108" s="1">
        <v>44028</v>
      </c>
      <c r="DY108" s="3"/>
      <c r="DZ108" s="3"/>
      <c r="EA108" s="3"/>
      <c r="EB108" s="3"/>
      <c r="EC108" s="3"/>
      <c r="EF108" s="1">
        <v>44028</v>
      </c>
      <c r="EG108" s="3"/>
      <c r="EH108" s="3"/>
      <c r="EI108" s="3"/>
      <c r="EJ108" s="3"/>
      <c r="EK108" s="3"/>
      <c r="EN108" s="1">
        <v>44028</v>
      </c>
      <c r="EP108" s="3"/>
      <c r="EQ108" s="3"/>
      <c r="ER108" s="3"/>
      <c r="EV108" s="1">
        <v>44028</v>
      </c>
      <c r="EY108" s="3"/>
      <c r="EZ108" s="3"/>
      <c r="FA108" s="3"/>
      <c r="FD108" s="1">
        <v>44028</v>
      </c>
      <c r="FE108" s="3"/>
      <c r="FF108" s="3"/>
      <c r="FG108" s="3"/>
      <c r="FH108" s="3"/>
      <c r="FI108" s="3"/>
      <c r="FL108" s="1">
        <v>44028</v>
      </c>
      <c r="FM108" s="3"/>
      <c r="FN108" s="3"/>
      <c r="FO108" s="3"/>
      <c r="FP108" s="3"/>
      <c r="FQ108" s="3"/>
    </row>
    <row r="109" spans="3:173" x14ac:dyDescent="0.2">
      <c r="C109" s="1"/>
      <c r="D109" s="3"/>
      <c r="E109" s="3"/>
      <c r="F109" s="3"/>
      <c r="G109" s="3"/>
      <c r="H109" s="3"/>
      <c r="M109" s="1"/>
      <c r="W109" s="1"/>
      <c r="AA109" s="3"/>
      <c r="AG109" s="1"/>
      <c r="AQ109" s="1"/>
      <c r="BA109" s="1"/>
      <c r="DA109" s="3"/>
      <c r="DX109" s="1"/>
      <c r="DY109" s="3"/>
      <c r="DZ109" s="3"/>
      <c r="EA109" s="3"/>
      <c r="EB109" s="3"/>
      <c r="EC109" s="3"/>
      <c r="EF109" s="1"/>
      <c r="EG109" s="3"/>
      <c r="EH109" s="3"/>
      <c r="EI109" s="3"/>
      <c r="EJ109" s="3"/>
      <c r="EK109" s="3"/>
      <c r="EN109" s="1"/>
      <c r="EP109" s="3"/>
      <c r="EQ109" s="3"/>
      <c r="ER109" s="3"/>
      <c r="EY109" s="3"/>
      <c r="EZ109" s="3"/>
      <c r="FA109" s="3"/>
      <c r="FE109" s="3"/>
      <c r="FF109" s="3"/>
      <c r="FG109" s="3"/>
      <c r="FH109" s="3"/>
      <c r="FI109" s="3"/>
      <c r="FL109" s="1"/>
      <c r="FM109" s="3"/>
      <c r="FN109" s="3"/>
      <c r="FO109" s="3"/>
      <c r="FP109" s="3"/>
      <c r="FQ109" s="3"/>
    </row>
    <row r="110" spans="3:173" x14ac:dyDescent="0.2">
      <c r="C110" s="1"/>
      <c r="D110" s="3"/>
      <c r="E110" s="3"/>
      <c r="F110" s="3"/>
      <c r="G110" s="3"/>
      <c r="H110" s="3"/>
      <c r="M110" s="1"/>
      <c r="W110" s="1"/>
      <c r="AA110" s="3"/>
      <c r="AG110" s="1"/>
      <c r="AQ110" s="1"/>
      <c r="BA110" s="1"/>
      <c r="DA110" s="3"/>
      <c r="FQ110" s="1"/>
    </row>
    <row r="111" spans="3:173" x14ac:dyDescent="0.2">
      <c r="C111" s="1"/>
      <c r="D111" s="3"/>
      <c r="E111" s="3"/>
      <c r="F111" s="3"/>
      <c r="G111" s="3"/>
      <c r="H111" s="3"/>
      <c r="M111" s="1"/>
      <c r="W111" s="1"/>
      <c r="AA111" s="3"/>
      <c r="AG111" s="1"/>
      <c r="BA111" s="1"/>
      <c r="DA111" s="3"/>
    </row>
    <row r="112" spans="3:173" x14ac:dyDescent="0.2">
      <c r="C112" s="1"/>
      <c r="DA112" s="3"/>
    </row>
    <row r="113" spans="105:105" x14ac:dyDescent="0.2">
      <c r="DA113" s="3"/>
    </row>
    <row r="114" spans="105:105" x14ac:dyDescent="0.2">
      <c r="DA114" s="3"/>
    </row>
    <row r="115" spans="105:105" x14ac:dyDescent="0.2">
      <c r="DA115" s="3"/>
    </row>
    <row r="116" spans="105:105" x14ac:dyDescent="0.2">
      <c r="DA116" s="3"/>
    </row>
    <row r="153" spans="43:46" x14ac:dyDescent="0.2">
      <c r="AQ153" s="3"/>
      <c r="AR153" s="3"/>
      <c r="AS153" s="3"/>
      <c r="AT153" s="3"/>
    </row>
    <row r="154" spans="43:46" x14ac:dyDescent="0.2">
      <c r="AQ154" s="3"/>
      <c r="AR154" s="3"/>
      <c r="AS154" s="3"/>
      <c r="AT154" s="3"/>
    </row>
    <row r="155" spans="43:46" x14ac:dyDescent="0.2">
      <c r="AQ155" s="3"/>
      <c r="AR155" s="3"/>
      <c r="AS155" s="3"/>
      <c r="AT155" s="3"/>
    </row>
    <row r="156" spans="43:46" x14ac:dyDescent="0.2">
      <c r="AQ156" s="3"/>
      <c r="AR156" s="3"/>
      <c r="AS156" s="3"/>
      <c r="AT156" s="3"/>
    </row>
    <row r="157" spans="43:46" x14ac:dyDescent="0.2">
      <c r="AQ157" s="3"/>
      <c r="AR157" s="3"/>
      <c r="AS157" s="3"/>
      <c r="AT157" s="3"/>
    </row>
    <row r="158" spans="43:46" x14ac:dyDescent="0.2">
      <c r="AQ158" s="3"/>
      <c r="AR158" s="3"/>
      <c r="AS158" s="3"/>
      <c r="AT158" s="3"/>
    </row>
    <row r="159" spans="43:46" x14ac:dyDescent="0.2">
      <c r="AQ159" s="3"/>
      <c r="AR159" s="3"/>
      <c r="AS159" s="3"/>
      <c r="AT159" s="3"/>
    </row>
    <row r="160" spans="43:46" x14ac:dyDescent="0.2">
      <c r="AQ160" s="3"/>
      <c r="AR160" s="3"/>
      <c r="AS160" s="3"/>
      <c r="AT160" s="3"/>
    </row>
    <row r="161" spans="7:65" x14ac:dyDescent="0.2">
      <c r="AQ161" s="3"/>
      <c r="AR161" s="3"/>
      <c r="AS161" s="3"/>
      <c r="AT161" s="3"/>
    </row>
    <row r="162" spans="7:65" ht="16" customHeight="1" x14ac:dyDescent="0.2">
      <c r="AQ162" s="3"/>
      <c r="AR162" s="3"/>
      <c r="AS162" s="3"/>
      <c r="AT162" s="3"/>
    </row>
    <row r="163" spans="7:65" x14ac:dyDescent="0.2">
      <c r="AQ163" s="3"/>
      <c r="AR163" s="3"/>
      <c r="AS163" s="3"/>
      <c r="AT163" s="3"/>
    </row>
    <row r="164" spans="7:65" x14ac:dyDescent="0.2">
      <c r="AQ164" s="3"/>
      <c r="AR164" s="3"/>
      <c r="AS164" s="3"/>
      <c r="AT164" s="3"/>
    </row>
    <row r="165" spans="7:65" x14ac:dyDescent="0.2">
      <c r="AQ165" s="3"/>
      <c r="AR165" s="3"/>
      <c r="AS165" s="3"/>
      <c r="AT165" s="3"/>
    </row>
    <row r="166" spans="7:65" x14ac:dyDescent="0.2">
      <c r="K166" s="3">
        <v>2262</v>
      </c>
      <c r="AQ166" s="3"/>
      <c r="AR166" s="3"/>
      <c r="AS166" s="3"/>
      <c r="AT166" s="3"/>
    </row>
    <row r="167" spans="7:65" x14ac:dyDescent="0.2">
      <c r="K167" s="3">
        <v>2617</v>
      </c>
      <c r="AQ167" s="3"/>
      <c r="AR167" s="3"/>
      <c r="AS167" s="3"/>
      <c r="AT167" s="3"/>
    </row>
    <row r="168" spans="7:65" x14ac:dyDescent="0.2">
      <c r="K168" s="3">
        <v>3067</v>
      </c>
      <c r="AQ168" s="3"/>
      <c r="AR168" s="3"/>
      <c r="AS168" s="3"/>
      <c r="AT168" s="3"/>
    </row>
    <row r="169" spans="7:65" x14ac:dyDescent="0.2">
      <c r="K169" s="3">
        <v>3584</v>
      </c>
      <c r="AR169" s="3"/>
      <c r="AS169" s="3"/>
      <c r="AT169" s="3"/>
    </row>
    <row r="170" spans="7:65" x14ac:dyDescent="0.2">
      <c r="H170" s="3">
        <v>1910</v>
      </c>
      <c r="I170" s="3"/>
      <c r="J170" s="3"/>
      <c r="K170" s="3">
        <v>4082</v>
      </c>
      <c r="N170" s="3">
        <v>1624</v>
      </c>
      <c r="AR170" s="3"/>
      <c r="AS170" s="3"/>
      <c r="AT170" s="3"/>
    </row>
    <row r="171" spans="7:65" x14ac:dyDescent="0.2">
      <c r="H171" s="3">
        <v>2270</v>
      </c>
      <c r="I171" s="3"/>
      <c r="J171" s="3"/>
      <c r="K171" s="3">
        <v>4493</v>
      </c>
      <c r="L171" s="3">
        <v>1661</v>
      </c>
      <c r="N171" s="3">
        <v>1896</v>
      </c>
      <c r="AR171" s="3"/>
      <c r="AS171" s="3"/>
      <c r="AT171" s="3"/>
    </row>
    <row r="172" spans="7:65" x14ac:dyDescent="0.2">
      <c r="G172" s="3">
        <v>3494</v>
      </c>
      <c r="H172" s="3">
        <v>2835</v>
      </c>
      <c r="I172" s="3"/>
      <c r="J172" s="3"/>
      <c r="K172" s="3">
        <v>5078</v>
      </c>
      <c r="L172" s="3">
        <v>2010</v>
      </c>
      <c r="M172" s="3">
        <v>1494</v>
      </c>
      <c r="N172" s="3">
        <v>2183</v>
      </c>
      <c r="AR172" s="3"/>
      <c r="AS172" s="3"/>
      <c r="AT172" s="3"/>
    </row>
    <row r="173" spans="7:65" x14ac:dyDescent="0.2">
      <c r="G173" s="3">
        <v>4099</v>
      </c>
      <c r="H173" s="3">
        <v>3491</v>
      </c>
      <c r="I173" s="3"/>
      <c r="J173" s="3"/>
      <c r="K173" s="3">
        <v>5598</v>
      </c>
      <c r="L173" s="3">
        <v>2487</v>
      </c>
      <c r="M173" s="3">
        <v>1750</v>
      </c>
      <c r="N173" s="3">
        <v>2429</v>
      </c>
      <c r="R173" s="3">
        <v>563</v>
      </c>
      <c r="S173" s="3"/>
      <c r="T173" s="3"/>
      <c r="AR173" s="3"/>
      <c r="AS173" s="3"/>
      <c r="AT173" s="3"/>
      <c r="AU173" s="3"/>
      <c r="AV173" s="3"/>
      <c r="AW173" s="3"/>
      <c r="AX173" s="3"/>
      <c r="AZ173" s="3"/>
      <c r="BA173" s="3"/>
      <c r="BB173" s="3"/>
      <c r="BC173" s="3"/>
      <c r="BJ173" s="3"/>
      <c r="BK173" s="3"/>
      <c r="BL173" s="3"/>
      <c r="BM173" s="3"/>
    </row>
    <row r="174" spans="7:65" x14ac:dyDescent="0.2">
      <c r="G174" s="3">
        <v>4866</v>
      </c>
      <c r="H174" s="3">
        <v>3924</v>
      </c>
      <c r="I174" s="3"/>
      <c r="J174" s="3"/>
      <c r="K174" s="3">
        <v>6069</v>
      </c>
      <c r="L174" s="3">
        <v>2916</v>
      </c>
      <c r="M174" s="3">
        <v>2216</v>
      </c>
      <c r="N174" s="3">
        <v>2658</v>
      </c>
      <c r="R174" s="3">
        <v>667</v>
      </c>
      <c r="S174" s="3"/>
      <c r="T174" s="3"/>
      <c r="AR174" s="3"/>
      <c r="AT174" s="3"/>
      <c r="AU174" s="3"/>
      <c r="AV174" s="3"/>
      <c r="AW174" s="3"/>
      <c r="AZ174" s="3"/>
      <c r="BA174" s="3"/>
      <c r="BB174" s="3"/>
      <c r="BJ174" s="3"/>
      <c r="BK174" s="3"/>
      <c r="BL174" s="3"/>
    </row>
    <row r="175" spans="7:65" x14ac:dyDescent="0.2">
      <c r="G175" s="3">
        <v>5760</v>
      </c>
      <c r="H175" s="3">
        <v>4395</v>
      </c>
      <c r="I175" s="3"/>
      <c r="J175" s="3"/>
      <c r="K175" s="3">
        <v>6580</v>
      </c>
      <c r="L175" s="3">
        <v>3216</v>
      </c>
      <c r="M175" s="3">
        <v>2856</v>
      </c>
      <c r="N175" s="3">
        <v>2929</v>
      </c>
      <c r="R175" s="3">
        <v>825</v>
      </c>
      <c r="S175" s="3"/>
      <c r="T175" s="3"/>
      <c r="AO175" s="3"/>
      <c r="AP175" s="3"/>
      <c r="AQ175" s="3"/>
      <c r="AR175" s="3"/>
      <c r="AT175" s="3"/>
      <c r="AU175" s="3"/>
      <c r="AV175" s="3"/>
      <c r="AW175" s="3"/>
      <c r="AZ175" s="3"/>
      <c r="BA175" s="3"/>
      <c r="BB175" s="3"/>
      <c r="BJ175" s="3"/>
      <c r="BK175" s="3"/>
      <c r="BL175" s="3"/>
    </row>
    <row r="176" spans="7:65" x14ac:dyDescent="0.2">
      <c r="G176" s="3">
        <v>6187</v>
      </c>
      <c r="H176" s="3">
        <v>4949</v>
      </c>
      <c r="I176" s="3"/>
      <c r="J176" s="3"/>
      <c r="K176" s="3">
        <v>6851</v>
      </c>
      <c r="L176" s="3">
        <v>3685</v>
      </c>
      <c r="M176" s="3">
        <v>3227</v>
      </c>
      <c r="N176" s="3">
        <v>3245</v>
      </c>
      <c r="R176" s="3">
        <v>915</v>
      </c>
      <c r="S176" s="3"/>
      <c r="T176" s="3"/>
      <c r="AO176" s="3"/>
      <c r="AP176" s="3"/>
      <c r="AQ176" s="3"/>
      <c r="AR176" s="3"/>
      <c r="AT176" s="3"/>
      <c r="AU176" s="3"/>
      <c r="AV176" s="3"/>
      <c r="AW176" s="3"/>
      <c r="AZ176" s="3"/>
      <c r="BA176" s="3"/>
      <c r="BB176" s="3"/>
      <c r="BJ176" s="3"/>
      <c r="BK176" s="3"/>
      <c r="BL176" s="3"/>
    </row>
    <row r="177" spans="2:64" x14ac:dyDescent="0.2">
      <c r="F177" s="3">
        <v>7605</v>
      </c>
      <c r="G177" s="3">
        <v>6862</v>
      </c>
      <c r="H177" s="3">
        <v>5437</v>
      </c>
      <c r="I177" s="3"/>
      <c r="J177" s="3"/>
      <c r="K177" s="3">
        <v>7410</v>
      </c>
      <c r="L177" s="3">
        <v>4358</v>
      </c>
      <c r="M177" s="3">
        <v>3756</v>
      </c>
      <c r="N177" s="3">
        <v>3600</v>
      </c>
      <c r="R177" s="3">
        <v>978</v>
      </c>
      <c r="S177" s="3"/>
      <c r="T177" s="3"/>
      <c r="AO177" s="3"/>
      <c r="AP177" s="3"/>
      <c r="AQ177" s="3"/>
      <c r="AR177" s="3"/>
      <c r="AT177" s="3"/>
      <c r="AU177" s="3"/>
      <c r="AV177" s="3"/>
      <c r="AW177" s="3"/>
      <c r="AZ177" s="3"/>
      <c r="BA177" s="3"/>
      <c r="BB177" s="3"/>
      <c r="BJ177" s="3"/>
      <c r="BK177" s="3"/>
      <c r="BL177" s="3"/>
    </row>
    <row r="178" spans="2:64" x14ac:dyDescent="0.2">
      <c r="F178" s="3">
        <v>8746</v>
      </c>
      <c r="G178" s="3">
        <v>7533</v>
      </c>
      <c r="H178" s="3">
        <v>5879</v>
      </c>
      <c r="I178" s="3"/>
      <c r="J178" s="3"/>
      <c r="K178" s="3">
        <v>7634</v>
      </c>
      <c r="L178" s="3">
        <v>4831</v>
      </c>
      <c r="M178" s="3">
        <v>4101</v>
      </c>
      <c r="N178" s="3">
        <v>4041</v>
      </c>
      <c r="R178" s="3">
        <v>1077</v>
      </c>
      <c r="S178" s="3"/>
      <c r="T178" s="3"/>
      <c r="AO178" s="3"/>
      <c r="AP178" s="3"/>
      <c r="AQ178" s="3"/>
      <c r="AR178" s="3"/>
      <c r="AT178" s="3"/>
      <c r="AU178" s="3"/>
      <c r="AV178" s="3"/>
      <c r="AW178" s="3"/>
      <c r="AZ178" s="3"/>
      <c r="BA178" s="3"/>
      <c r="BB178" s="3"/>
      <c r="BJ178" s="3"/>
      <c r="BK178" s="3"/>
      <c r="BL178" s="3"/>
    </row>
    <row r="179" spans="2:64" x14ac:dyDescent="0.2">
      <c r="D179" s="3">
        <v>8544</v>
      </c>
      <c r="F179" s="3">
        <v>10154</v>
      </c>
      <c r="G179" s="3">
        <v>7874</v>
      </c>
      <c r="H179" s="3">
        <v>6411</v>
      </c>
      <c r="I179" s="3"/>
      <c r="J179" s="3"/>
      <c r="K179" s="3">
        <v>8212</v>
      </c>
      <c r="L179" s="3">
        <v>5203</v>
      </c>
      <c r="M179" s="3">
        <v>4372</v>
      </c>
      <c r="N179" s="3">
        <v>4534</v>
      </c>
      <c r="R179" s="3">
        <v>1172</v>
      </c>
      <c r="S179" s="3"/>
      <c r="T179" s="3"/>
      <c r="U179" s="3">
        <v>4470</v>
      </c>
      <c r="V179" s="3">
        <v>1591</v>
      </c>
      <c r="W179" s="3">
        <v>853</v>
      </c>
      <c r="X179" s="3">
        <v>249</v>
      </c>
      <c r="Y179" s="3">
        <v>401</v>
      </c>
      <c r="AO179" s="3"/>
      <c r="AP179" s="3"/>
      <c r="AQ179" s="3"/>
      <c r="AR179" s="3"/>
      <c r="AT179" s="3"/>
      <c r="AU179" s="3"/>
      <c r="AV179" s="3"/>
      <c r="AW179" s="3"/>
      <c r="AZ179" s="3"/>
      <c r="BA179" s="3"/>
      <c r="BB179" s="3"/>
      <c r="BJ179" s="3"/>
      <c r="BK179" s="3"/>
      <c r="BL179" s="3"/>
    </row>
    <row r="180" spans="2:64" x14ac:dyDescent="0.2">
      <c r="D180" s="3">
        <v>9555</v>
      </c>
      <c r="F180" s="3">
        <v>12328</v>
      </c>
      <c r="G180" s="3">
        <v>8343</v>
      </c>
      <c r="H180" s="3">
        <v>7007</v>
      </c>
      <c r="I180" s="3"/>
      <c r="J180" s="3"/>
      <c r="K180" s="3">
        <v>8579</v>
      </c>
      <c r="L180" s="3">
        <v>5575</v>
      </c>
      <c r="M180" s="3">
        <v>4690</v>
      </c>
      <c r="N180" s="3">
        <v>4926</v>
      </c>
      <c r="R180" s="3">
        <v>1296</v>
      </c>
      <c r="S180" s="3"/>
      <c r="T180" s="3"/>
      <c r="U180" s="3">
        <v>5069</v>
      </c>
      <c r="V180" s="3">
        <v>2183</v>
      </c>
      <c r="W180" s="3">
        <v>1332</v>
      </c>
      <c r="X180" s="3">
        <v>349</v>
      </c>
      <c r="Y180" s="3">
        <v>438</v>
      </c>
      <c r="AO180" s="3"/>
      <c r="AP180" s="3"/>
      <c r="AQ180" s="3"/>
      <c r="AR180" s="3"/>
      <c r="AT180" s="3"/>
      <c r="AU180" s="3"/>
      <c r="AV180" s="3"/>
      <c r="AW180" s="3"/>
      <c r="AZ180" s="3"/>
      <c r="BA180" s="3"/>
      <c r="BB180" s="3"/>
      <c r="BJ180" s="3"/>
      <c r="BK180" s="3"/>
      <c r="BL180" s="3"/>
    </row>
    <row r="181" spans="2:64" x14ac:dyDescent="0.2">
      <c r="D181" s="3">
        <v>10587</v>
      </c>
      <c r="E181" s="3">
        <v>8607</v>
      </c>
      <c r="F181" s="3">
        <v>12933</v>
      </c>
      <c r="G181" s="3">
        <v>8928</v>
      </c>
      <c r="H181" s="3">
        <v>7469</v>
      </c>
      <c r="I181" s="3"/>
      <c r="J181" s="3"/>
      <c r="K181" s="3"/>
      <c r="L181" s="3">
        <v>5865</v>
      </c>
      <c r="M181" s="3">
        <v>5017</v>
      </c>
      <c r="N181" s="3">
        <v>5359</v>
      </c>
      <c r="R181" s="3">
        <v>1461</v>
      </c>
      <c r="S181" s="3"/>
      <c r="T181" s="3"/>
      <c r="U181" s="3">
        <v>6096</v>
      </c>
      <c r="V181" s="3">
        <v>2540</v>
      </c>
      <c r="W181" s="3">
        <v>1560</v>
      </c>
      <c r="X181" s="3">
        <v>422</v>
      </c>
      <c r="Y181" s="3">
        <v>477</v>
      </c>
      <c r="AO181" s="3"/>
      <c r="AP181" s="3"/>
      <c r="AQ181" s="3"/>
      <c r="AR181" s="3"/>
      <c r="AT181" s="3"/>
      <c r="AU181" s="3"/>
      <c r="AV181" s="3"/>
      <c r="AW181" s="3"/>
      <c r="AZ181" s="3"/>
      <c r="BA181" s="3"/>
      <c r="BB181" s="3"/>
      <c r="BJ181" s="3"/>
      <c r="BK181" s="3"/>
      <c r="BL181" s="3"/>
    </row>
    <row r="182" spans="2:64" x14ac:dyDescent="0.2">
      <c r="D182" s="3">
        <v>13346</v>
      </c>
      <c r="E182" s="3">
        <v>9343</v>
      </c>
      <c r="F182" s="3">
        <v>14473</v>
      </c>
      <c r="G182" s="3">
        <v>9362</v>
      </c>
      <c r="H182" s="3">
        <v>7879</v>
      </c>
      <c r="I182" s="3"/>
      <c r="J182" s="3"/>
      <c r="K182" s="3">
        <v>7409</v>
      </c>
      <c r="L182" s="3">
        <v>6180</v>
      </c>
      <c r="M182" s="3">
        <v>5295</v>
      </c>
      <c r="N182" s="3">
        <v>5579</v>
      </c>
      <c r="R182" s="3">
        <v>1678</v>
      </c>
      <c r="S182" s="3"/>
      <c r="T182" s="3"/>
      <c r="U182" s="3">
        <v>6762</v>
      </c>
      <c r="V182" s="3">
        <v>3035</v>
      </c>
      <c r="W182" s="3">
        <v>2003</v>
      </c>
      <c r="X182" s="3">
        <v>464</v>
      </c>
      <c r="Y182" s="3">
        <v>501</v>
      </c>
      <c r="AO182" s="3"/>
      <c r="AP182" s="3"/>
      <c r="AQ182" s="3"/>
      <c r="AR182" s="3"/>
      <c r="AT182" s="3"/>
      <c r="AU182" s="3"/>
      <c r="AV182" s="3"/>
      <c r="AW182" s="3"/>
      <c r="AZ182" s="3"/>
      <c r="BA182" s="3"/>
      <c r="BB182" s="3"/>
      <c r="BJ182" s="3"/>
      <c r="BK182" s="3"/>
      <c r="BL182" s="3"/>
    </row>
    <row r="183" spans="2:64" x14ac:dyDescent="0.2">
      <c r="D183" s="3">
        <v>14398</v>
      </c>
      <c r="E183" s="3">
        <v>10765</v>
      </c>
      <c r="F183" s="3">
        <v>15561</v>
      </c>
      <c r="G183" s="3">
        <v>9784</v>
      </c>
      <c r="H183" s="3">
        <v>8242</v>
      </c>
      <c r="I183" s="3"/>
      <c r="J183" s="3"/>
      <c r="K183" s="3">
        <v>7749</v>
      </c>
      <c r="L183" s="3">
        <v>6636</v>
      </c>
      <c r="M183" s="3">
        <v>5590</v>
      </c>
      <c r="N183" s="3">
        <v>5872</v>
      </c>
      <c r="R183" s="3">
        <v>1822</v>
      </c>
      <c r="S183" s="3"/>
      <c r="T183" s="3"/>
      <c r="U183" s="3">
        <v>7518</v>
      </c>
      <c r="V183" s="3">
        <v>3074</v>
      </c>
      <c r="W183" s="3">
        <v>2003</v>
      </c>
      <c r="X183" s="3">
        <v>504</v>
      </c>
      <c r="Y183" s="3">
        <v>521</v>
      </c>
      <c r="AO183" s="3"/>
      <c r="AP183" s="3"/>
      <c r="AQ183" s="3"/>
      <c r="AR183" s="3"/>
      <c r="AT183" s="3"/>
      <c r="AU183" s="3"/>
      <c r="AV183" s="3"/>
      <c r="AW183" s="3"/>
      <c r="AZ183" s="3"/>
      <c r="BA183" s="3"/>
      <c r="BB183" s="3"/>
      <c r="BJ183" s="3"/>
      <c r="BK183" s="3"/>
      <c r="BL183" s="3"/>
    </row>
    <row r="184" spans="2:64" x14ac:dyDescent="0.2">
      <c r="C184" s="3">
        <v>12274</v>
      </c>
      <c r="D184" s="3">
        <v>14398</v>
      </c>
      <c r="E184" s="3">
        <v>11820</v>
      </c>
      <c r="F184" s="3">
        <v>15844</v>
      </c>
      <c r="G184" s="3">
        <v>10092</v>
      </c>
      <c r="H184" s="3">
        <v>8511</v>
      </c>
      <c r="I184" s="3"/>
      <c r="J184" s="3"/>
      <c r="K184" s="3">
        <v>8333</v>
      </c>
      <c r="L184" s="3">
        <v>7265</v>
      </c>
      <c r="M184" s="3">
        <v>5950</v>
      </c>
      <c r="N184" s="3">
        <v>6279</v>
      </c>
      <c r="O184" s="3">
        <v>1582</v>
      </c>
      <c r="P184" s="3">
        <v>885</v>
      </c>
      <c r="R184" s="3">
        <v>2032</v>
      </c>
      <c r="S184" s="3"/>
      <c r="T184" s="3"/>
      <c r="U184" s="3">
        <v>8270</v>
      </c>
      <c r="V184" s="3">
        <v>3380</v>
      </c>
      <c r="W184" s="3">
        <v>2159</v>
      </c>
      <c r="X184" s="3">
        <v>568</v>
      </c>
      <c r="Y184" s="3">
        <v>543</v>
      </c>
      <c r="AO184" s="3"/>
      <c r="AP184" s="3"/>
      <c r="AQ184" s="3"/>
      <c r="AR184" s="3"/>
      <c r="AT184" s="3"/>
      <c r="AU184" s="3"/>
      <c r="AV184" s="3"/>
      <c r="AW184" s="3"/>
      <c r="AZ184" s="3"/>
      <c r="BA184" s="3"/>
      <c r="BB184" s="3"/>
      <c r="BJ184" s="3"/>
      <c r="BK184" s="3"/>
      <c r="BL184" s="3"/>
    </row>
    <row r="185" spans="2:64" x14ac:dyDescent="0.2">
      <c r="C185" s="3">
        <v>12390</v>
      </c>
      <c r="D185" s="3">
        <v>16610</v>
      </c>
      <c r="E185" s="3">
        <v>12738</v>
      </c>
      <c r="F185" s="3">
        <v>17413</v>
      </c>
      <c r="G185" s="3">
        <v>10426</v>
      </c>
      <c r="H185" s="3">
        <v>9165</v>
      </c>
      <c r="I185" s="3"/>
      <c r="J185" s="3"/>
      <c r="K185" s="3">
        <v>10729</v>
      </c>
      <c r="L185" s="3">
        <v>7438</v>
      </c>
      <c r="M185" s="3">
        <v>6438</v>
      </c>
      <c r="N185" s="3">
        <v>6820</v>
      </c>
      <c r="O185" s="3">
        <v>1870</v>
      </c>
      <c r="P185" s="3">
        <v>1039</v>
      </c>
      <c r="Q185" s="3">
        <v>829</v>
      </c>
      <c r="R185" s="3">
        <v>2128</v>
      </c>
      <c r="S185" s="3"/>
      <c r="T185" s="3"/>
      <c r="U185" s="3">
        <f>SUM(9045)</f>
        <v>9045</v>
      </c>
      <c r="V185" s="3">
        <v>3736</v>
      </c>
      <c r="W185" s="3">
        <v>2414</v>
      </c>
      <c r="X185" s="3">
        <v>638</v>
      </c>
      <c r="Y185" s="3">
        <v>561</v>
      </c>
      <c r="AO185" s="3"/>
      <c r="AP185" s="3"/>
      <c r="AQ185" s="3"/>
      <c r="AR185" s="3"/>
      <c r="AT185" s="3"/>
      <c r="AU185" s="3"/>
      <c r="AV185" s="3"/>
      <c r="AW185" s="3"/>
      <c r="AZ185" s="3"/>
      <c r="BA185" s="3"/>
      <c r="BB185" s="3"/>
      <c r="BJ185" s="3"/>
      <c r="BK185" s="3"/>
      <c r="BL185" s="3"/>
    </row>
    <row r="186" spans="2:64" x14ac:dyDescent="0.2">
      <c r="C186" s="3">
        <v>15327</v>
      </c>
      <c r="D186" s="3">
        <v>18548</v>
      </c>
      <c r="E186" s="3">
        <v>13680</v>
      </c>
      <c r="F186" s="3">
        <v>18692</v>
      </c>
      <c r="G186" s="3">
        <v>10848</v>
      </c>
      <c r="H186" s="3">
        <v>9636</v>
      </c>
      <c r="I186" s="3"/>
      <c r="J186" s="3"/>
      <c r="K186" s="3">
        <v>11128</v>
      </c>
      <c r="L186" s="3">
        <v>7904</v>
      </c>
      <c r="M186" s="3">
        <v>6750</v>
      </c>
      <c r="N186" s="3">
        <v>7272</v>
      </c>
      <c r="O186" s="3">
        <v>2202</v>
      </c>
      <c r="P186" s="3">
        <v>1238</v>
      </c>
      <c r="Q186" s="3">
        <v>938</v>
      </c>
      <c r="R186" s="3">
        <v>2246</v>
      </c>
      <c r="S186" s="3"/>
      <c r="T186" s="3"/>
      <c r="U186" s="3">
        <v>9626</v>
      </c>
      <c r="V186" s="3">
        <v>4007</v>
      </c>
      <c r="W186" s="3">
        <v>2626</v>
      </c>
      <c r="X186" s="3">
        <v>713</v>
      </c>
      <c r="Y186" s="3">
        <v>610</v>
      </c>
      <c r="AO186" s="3"/>
      <c r="AP186" s="3"/>
      <c r="AQ186" s="3"/>
      <c r="AR186" s="3"/>
      <c r="AT186" s="3"/>
      <c r="AU186" s="3"/>
      <c r="AV186" s="3"/>
      <c r="AW186" s="3"/>
      <c r="AZ186" s="3"/>
      <c r="BA186" s="3"/>
      <c r="BB186" s="3"/>
      <c r="BJ186" s="3"/>
      <c r="BK186" s="3"/>
      <c r="BL186" s="3"/>
    </row>
    <row r="187" spans="2:64" x14ac:dyDescent="0.2">
      <c r="C187" s="3">
        <v>16488</v>
      </c>
      <c r="D187" s="3">
        <v>20140</v>
      </c>
      <c r="E187" s="3">
        <v>14941</v>
      </c>
      <c r="F187" s="3">
        <v>19883</v>
      </c>
      <c r="G187" s="3">
        <v>11409</v>
      </c>
      <c r="H187" s="3">
        <v>9956</v>
      </c>
      <c r="I187" s="3"/>
      <c r="J187" s="3"/>
      <c r="K187" s="3">
        <v>11387</v>
      </c>
      <c r="L187" s="3">
        <v>8429</v>
      </c>
      <c r="M187" s="3">
        <v>7317</v>
      </c>
      <c r="N187" s="3">
        <v>7696</v>
      </c>
      <c r="O187" s="3">
        <v>2468</v>
      </c>
      <c r="P187" s="3">
        <v>1400</v>
      </c>
      <c r="Q187" s="3">
        <v>1045</v>
      </c>
      <c r="R187" s="3">
        <v>2350</v>
      </c>
      <c r="S187" s="3"/>
      <c r="T187" s="3"/>
      <c r="U187" s="3">
        <v>10093</v>
      </c>
      <c r="V187" s="3">
        <v>4247</v>
      </c>
      <c r="W187" s="3">
        <v>2783</v>
      </c>
      <c r="X187" s="3">
        <v>755</v>
      </c>
      <c r="Y187" s="3">
        <v>637</v>
      </c>
      <c r="AO187" s="3"/>
      <c r="AP187" s="3"/>
      <c r="AQ187" s="3"/>
      <c r="AR187" s="3"/>
      <c r="AT187" s="3"/>
      <c r="AU187" s="3"/>
      <c r="AV187" s="3"/>
      <c r="AW187" s="3"/>
      <c r="AZ187" s="3"/>
      <c r="BA187" s="3"/>
      <c r="BB187" s="3"/>
      <c r="BJ187" s="3"/>
      <c r="BK187" s="3"/>
      <c r="BL187" s="3"/>
    </row>
    <row r="188" spans="2:64" x14ac:dyDescent="0.2">
      <c r="C188" s="3">
        <v>17520</v>
      </c>
      <c r="D188" s="3">
        <v>21512</v>
      </c>
      <c r="E188" s="3">
        <v>16419</v>
      </c>
      <c r="F188" s="3">
        <v>20816</v>
      </c>
      <c r="G188" s="3">
        <v>11863</v>
      </c>
      <c r="H188" s="3">
        <v>10486</v>
      </c>
      <c r="I188" s="3"/>
      <c r="J188" s="3"/>
      <c r="K188" s="3">
        <v>11811</v>
      </c>
      <c r="L188" s="3">
        <v>8959</v>
      </c>
      <c r="M188" s="3">
        <v>7604</v>
      </c>
      <c r="N188" s="3">
        <v>8074</v>
      </c>
      <c r="O188" s="3">
        <v>2632</v>
      </c>
      <c r="P188" s="3">
        <v>1506</v>
      </c>
      <c r="Q188" s="3">
        <v>1199</v>
      </c>
      <c r="R188" s="4">
        <v>2503</v>
      </c>
      <c r="S188" s="4"/>
      <c r="T188" s="4"/>
      <c r="U188" s="3">
        <v>10539</v>
      </c>
      <c r="V188" s="3">
        <v>4511</v>
      </c>
      <c r="W188" s="3">
        <v>2973</v>
      </c>
      <c r="X188" s="3">
        <v>828</v>
      </c>
      <c r="Y188" s="3">
        <v>659</v>
      </c>
      <c r="AG188" s="3">
        <v>3502</v>
      </c>
      <c r="AH188" s="3">
        <v>851</v>
      </c>
      <c r="AI188" s="3">
        <v>306</v>
      </c>
      <c r="AJ188" s="3">
        <v>956</v>
      </c>
      <c r="AK188" s="3">
        <v>606</v>
      </c>
      <c r="AO188" s="3"/>
      <c r="AP188" s="3"/>
      <c r="AQ188" s="3"/>
      <c r="AR188" s="3"/>
      <c r="AT188" s="3"/>
      <c r="AU188" s="3"/>
      <c r="AV188" s="3"/>
      <c r="AW188" s="3"/>
      <c r="AZ188" s="3"/>
      <c r="BA188" s="3"/>
      <c r="BB188" s="3"/>
      <c r="BJ188" s="3"/>
      <c r="BK188" s="3"/>
      <c r="BL188" s="3"/>
    </row>
    <row r="189" spans="2:64" x14ac:dyDescent="0.2">
      <c r="C189" s="3">
        <v>18434</v>
      </c>
      <c r="D189" s="3"/>
      <c r="E189" s="3">
        <v>18736</v>
      </c>
      <c r="F189" s="3">
        <v>21643</v>
      </c>
      <c r="G189" s="3">
        <v>12163</v>
      </c>
      <c r="H189" s="3">
        <v>11150</v>
      </c>
      <c r="I189" s="3"/>
      <c r="J189" s="3"/>
      <c r="K189">
        <v>12110</v>
      </c>
      <c r="L189" s="3">
        <v>9609</v>
      </c>
      <c r="M189" s="3">
        <v>7936</v>
      </c>
      <c r="N189" s="3">
        <v>8314</v>
      </c>
      <c r="O189" s="3">
        <v>2950</v>
      </c>
      <c r="P189" s="3">
        <v>1653</v>
      </c>
      <c r="Q189" s="3">
        <v>1271</v>
      </c>
      <c r="R189" s="4">
        <v>2765</v>
      </c>
      <c r="S189" s="4"/>
      <c r="T189" s="4"/>
      <c r="U189" s="3">
        <v>10951</v>
      </c>
      <c r="V189" s="3">
        <v>4802</v>
      </c>
      <c r="W189" s="3">
        <v>3164</v>
      </c>
      <c r="X189" s="3">
        <v>919</v>
      </c>
      <c r="Y189" s="3">
        <v>685</v>
      </c>
      <c r="AG189" s="3">
        <v>4040</v>
      </c>
      <c r="AH189" s="3">
        <v>968</v>
      </c>
      <c r="AI189" s="3">
        <v>438</v>
      </c>
      <c r="AJ189" s="3">
        <v>1019</v>
      </c>
      <c r="AK189" s="3">
        <v>656</v>
      </c>
      <c r="AO189" s="3"/>
      <c r="AP189" s="3"/>
      <c r="AQ189" s="3"/>
      <c r="AR189" s="3"/>
      <c r="AT189" s="3"/>
      <c r="AU189" s="3"/>
      <c r="AV189" s="3"/>
      <c r="AW189" s="3"/>
      <c r="AZ189" s="3"/>
      <c r="BA189" s="3"/>
      <c r="BB189" s="3"/>
      <c r="BJ189" s="3"/>
      <c r="BK189" s="3"/>
      <c r="BL189" s="3"/>
    </row>
    <row r="190" spans="2:64" x14ac:dyDescent="0.2">
      <c r="C190" s="3">
        <v>20235</v>
      </c>
      <c r="D190" s="3">
        <v>22584</v>
      </c>
      <c r="E190" s="3">
        <v>20543</v>
      </c>
      <c r="F190" s="3">
        <v>22462</v>
      </c>
      <c r="G190" s="3">
        <v>12639</v>
      </c>
      <c r="H190" s="3">
        <v>11636</v>
      </c>
      <c r="I190" s="3"/>
      <c r="J190" s="3"/>
      <c r="K190" s="3">
        <v>12520</v>
      </c>
      <c r="L190" s="3">
        <v>9972</v>
      </c>
      <c r="M190" s="3">
        <v>8288</v>
      </c>
      <c r="N190" s="3">
        <v>8669</v>
      </c>
      <c r="O190" s="3">
        <v>3187</v>
      </c>
      <c r="P190" s="3">
        <v>1841</v>
      </c>
      <c r="Q190" s="3">
        <v>1382</v>
      </c>
      <c r="R190" s="4">
        <v>2952</v>
      </c>
      <c r="S190" s="4"/>
      <c r="T190" s="4"/>
      <c r="U190" s="3">
        <v>11164</v>
      </c>
      <c r="V190" s="3">
        <v>4915</v>
      </c>
      <c r="W190" s="3">
        <v>3254</v>
      </c>
      <c r="X190" s="3">
        <v>955</v>
      </c>
      <c r="Y190" s="3">
        <v>716</v>
      </c>
      <c r="AG190" s="3">
        <v>4566</v>
      </c>
      <c r="AH190" s="3">
        <v>1114</v>
      </c>
      <c r="AI190" s="3">
        <v>540</v>
      </c>
      <c r="AJ190" s="3">
        <v>1094</v>
      </c>
      <c r="AK190" s="3">
        <v>711</v>
      </c>
      <c r="AO190" s="3"/>
      <c r="AP190" s="3"/>
      <c r="AQ190" s="3"/>
      <c r="AR190" s="3"/>
      <c r="AT190" s="3"/>
      <c r="AU190" s="3"/>
      <c r="AV190" s="3"/>
      <c r="AW190" s="3"/>
      <c r="AZ190" s="3"/>
      <c r="BA190" s="3"/>
      <c r="BB190" s="3"/>
      <c r="BJ190" s="3"/>
      <c r="BK190" s="3"/>
      <c r="BL190" s="3"/>
    </row>
    <row r="191" spans="2:64" x14ac:dyDescent="0.2">
      <c r="B191" s="3">
        <v>15217</v>
      </c>
      <c r="C191" s="3">
        <v>21580</v>
      </c>
      <c r="D191" s="3">
        <v>24358</v>
      </c>
      <c r="E191" s="3">
        <v>21523</v>
      </c>
      <c r="F191" s="3">
        <v>23278</v>
      </c>
      <c r="G191" s="3">
        <v>13011</v>
      </c>
      <c r="H191" s="3">
        <v>12039</v>
      </c>
      <c r="I191" s="3"/>
      <c r="J191" s="3"/>
      <c r="K191" s="3">
        <v>12863</v>
      </c>
      <c r="L191" s="3">
        <v>10289</v>
      </c>
      <c r="M191" s="3">
        <v>8479</v>
      </c>
      <c r="N191">
        <v>9060</v>
      </c>
      <c r="O191" s="3">
        <v>3545</v>
      </c>
      <c r="P191" s="3">
        <v>2103</v>
      </c>
      <c r="Q191" s="3">
        <v>1592</v>
      </c>
      <c r="R191" s="4">
        <v>3069</v>
      </c>
      <c r="S191" s="4"/>
      <c r="T191" s="4"/>
      <c r="U191" s="3">
        <v>11648</v>
      </c>
      <c r="V191" s="3">
        <v>5073</v>
      </c>
      <c r="W191" s="3">
        <v>3418</v>
      </c>
      <c r="X191" s="3">
        <v>988</v>
      </c>
      <c r="Y191" s="3">
        <v>736</v>
      </c>
      <c r="Z191" s="3">
        <v>1478</v>
      </c>
      <c r="AA191" s="3">
        <v>649</v>
      </c>
      <c r="AB191" s="3">
        <v>390</v>
      </c>
      <c r="AC191" s="3"/>
      <c r="AD191" s="3"/>
      <c r="AE191" s="3">
        <v>374</v>
      </c>
      <c r="AF191" s="3">
        <v>151</v>
      </c>
      <c r="AG191" s="3">
        <v>5275</v>
      </c>
      <c r="AH191" s="3">
        <v>1211</v>
      </c>
      <c r="AI191" s="3">
        <v>652</v>
      </c>
      <c r="AJ191" s="3">
        <v>1148</v>
      </c>
      <c r="AK191" s="3">
        <v>786</v>
      </c>
      <c r="AO191" s="3"/>
      <c r="AP191" s="3"/>
      <c r="AQ191" s="3"/>
      <c r="AR191" s="3"/>
      <c r="AT191" s="3"/>
      <c r="AU191" s="3"/>
      <c r="AV191" s="3"/>
      <c r="AW191" s="3"/>
      <c r="AZ191" s="3"/>
      <c r="BA191" s="3"/>
      <c r="BB191" s="3"/>
      <c r="BJ191" s="3"/>
      <c r="BK191" s="3"/>
      <c r="BL191" s="3"/>
    </row>
    <row r="192" spans="2:64" x14ac:dyDescent="0.2">
      <c r="B192" s="3">
        <v>16819</v>
      </c>
      <c r="C192" s="3">
        <v>23408</v>
      </c>
      <c r="D192" s="3">
        <v>25250</v>
      </c>
      <c r="E192" s="3">
        <v>22709</v>
      </c>
      <c r="F192" s="3">
        <v>24182</v>
      </c>
      <c r="G192" s="3">
        <v>13356</v>
      </c>
      <c r="H192" s="3">
        <v>12645</v>
      </c>
      <c r="I192" s="3"/>
      <c r="J192" s="3"/>
      <c r="K192" s="3">
        <v>13047</v>
      </c>
      <c r="L192" s="3">
        <v>10484</v>
      </c>
      <c r="M192" s="3">
        <v>8941</v>
      </c>
      <c r="N192" s="3">
        <v>9739</v>
      </c>
      <c r="O192" s="3">
        <v>4045</v>
      </c>
      <c r="P192" s="3">
        <v>2336</v>
      </c>
      <c r="Q192" s="3">
        <v>1778</v>
      </c>
      <c r="R192" s="3">
        <v>3179</v>
      </c>
      <c r="S192" s="3"/>
      <c r="T192" s="3"/>
      <c r="U192" s="3">
        <v>12209</v>
      </c>
      <c r="V192" s="3">
        <v>5364</v>
      </c>
      <c r="W192" s="3">
        <v>3620</v>
      </c>
      <c r="X192" s="3">
        <v>1030</v>
      </c>
      <c r="Y192" s="3">
        <v>772</v>
      </c>
      <c r="Z192" s="3">
        <v>1852</v>
      </c>
      <c r="AA192" s="3">
        <v>735</v>
      </c>
      <c r="AB192" s="3">
        <v>470</v>
      </c>
      <c r="AC192" s="3"/>
      <c r="AD192" s="3"/>
      <c r="AE192" s="3">
        <v>479</v>
      </c>
      <c r="AF192" s="3">
        <v>168</v>
      </c>
      <c r="AG192" s="3">
        <v>5892</v>
      </c>
      <c r="AH192" s="3">
        <v>1328</v>
      </c>
      <c r="AI192" s="3">
        <v>669</v>
      </c>
      <c r="AJ192" s="3">
        <v>1207</v>
      </c>
      <c r="AK192" s="3">
        <v>834</v>
      </c>
      <c r="AO192" s="3"/>
      <c r="AP192" s="3"/>
      <c r="AQ192" s="3"/>
      <c r="AR192" s="3"/>
      <c r="AT192" s="3"/>
      <c r="AU192" s="3"/>
      <c r="AV192" s="3"/>
      <c r="AW192" s="3"/>
      <c r="AZ192" s="3"/>
      <c r="BA192" s="3"/>
      <c r="BB192" s="3"/>
      <c r="BJ192" s="3"/>
      <c r="BK192" s="3"/>
      <c r="BL192" s="3"/>
    </row>
    <row r="193" spans="2:64" x14ac:dyDescent="0.2">
      <c r="B193" s="3">
        <v>18823</v>
      </c>
      <c r="C193" s="3">
        <v>24846</v>
      </c>
      <c r="D193" s="3">
        <v>26715</v>
      </c>
      <c r="E193" s="3">
        <v>23352</v>
      </c>
      <c r="F193" s="3">
        <v>25035</v>
      </c>
      <c r="G193" s="3">
        <v>13686</v>
      </c>
      <c r="H193">
        <v>13011</v>
      </c>
      <c r="K193" s="3">
        <v>13190</v>
      </c>
      <c r="L193" s="3">
        <v>10935</v>
      </c>
      <c r="M193" s="3">
        <v>9392</v>
      </c>
      <c r="N193" s="3">
        <v>10724</v>
      </c>
      <c r="O193" s="3">
        <v>4447</v>
      </c>
      <c r="P193" s="3">
        <v>2670</v>
      </c>
      <c r="Q193" s="3">
        <v>2007</v>
      </c>
      <c r="R193" s="3">
        <v>3341</v>
      </c>
      <c r="S193" s="3"/>
      <c r="T193" s="3"/>
      <c r="U193" s="3">
        <v>12544</v>
      </c>
      <c r="V193" s="3">
        <v>5576</v>
      </c>
      <c r="W193" s="3">
        <v>3792</v>
      </c>
      <c r="X193" s="3">
        <v>1084</v>
      </c>
      <c r="Y193" s="3">
        <v>798</v>
      </c>
      <c r="Z193" s="3">
        <v>2284</v>
      </c>
      <c r="AA193" s="3">
        <v>875</v>
      </c>
      <c r="AB193" s="3">
        <v>542</v>
      </c>
      <c r="AC193" s="3"/>
      <c r="AD193" s="3"/>
      <c r="AE193" s="3">
        <v>584</v>
      </c>
      <c r="AF193" s="3">
        <v>201</v>
      </c>
      <c r="AG193" s="3">
        <v>6346</v>
      </c>
      <c r="AH193" s="3">
        <v>1406</v>
      </c>
      <c r="AI193" s="3">
        <v>854</v>
      </c>
      <c r="AJ193" s="3">
        <v>1224</v>
      </c>
      <c r="AK193" s="3">
        <v>882</v>
      </c>
      <c r="AO193" s="3"/>
      <c r="AP193" s="3"/>
      <c r="AQ193" s="3"/>
      <c r="AR193" s="3"/>
      <c r="AT193" s="3"/>
      <c r="AU193" s="3"/>
      <c r="AV193" s="3"/>
      <c r="AW193" s="3"/>
      <c r="AZ193" s="3"/>
      <c r="BA193" s="3"/>
      <c r="BB193" s="3"/>
      <c r="BJ193" s="3"/>
      <c r="BK193" s="3"/>
      <c r="BL193" s="3"/>
    </row>
    <row r="194" spans="2:64" x14ac:dyDescent="0.2">
      <c r="B194" s="3">
        <v>20371</v>
      </c>
      <c r="C194" s="3">
        <v>26042</v>
      </c>
      <c r="D194" s="3">
        <v>27772</v>
      </c>
      <c r="E194" s="3">
        <v>23426</v>
      </c>
      <c r="F194" s="3">
        <v>26143</v>
      </c>
      <c r="G194" s="3">
        <v>14049</v>
      </c>
      <c r="H194" s="3">
        <v>13367</v>
      </c>
      <c r="I194" s="3"/>
      <c r="J194" s="3"/>
      <c r="K194" s="3">
        <v>13445</v>
      </c>
      <c r="L194">
        <v>11208</v>
      </c>
      <c r="M194" s="3">
        <v>9874</v>
      </c>
      <c r="N194" s="3">
        <v>11218</v>
      </c>
      <c r="O194" s="3">
        <v>4872</v>
      </c>
      <c r="P194" s="3">
        <v>2896</v>
      </c>
      <c r="Q194" s="3">
        <v>2216</v>
      </c>
      <c r="R194">
        <v>3456</v>
      </c>
      <c r="U194" s="3">
        <v>13002</v>
      </c>
      <c r="V194" s="3">
        <v>5778</v>
      </c>
      <c r="W194" s="3">
        <v>3992</v>
      </c>
      <c r="X194" s="3">
        <v>1147</v>
      </c>
      <c r="Y194" s="3">
        <v>826</v>
      </c>
      <c r="Z194" s="3">
        <v>2610</v>
      </c>
      <c r="AA194" s="3">
        <v>982</v>
      </c>
      <c r="AB194" s="3">
        <v>616</v>
      </c>
      <c r="AC194" s="3"/>
      <c r="AD194" s="3"/>
      <c r="AE194" s="3">
        <v>804</v>
      </c>
      <c r="AF194" s="3">
        <v>235</v>
      </c>
      <c r="AG194" s="3">
        <v>6885</v>
      </c>
      <c r="AH194" s="3">
        <v>1456</v>
      </c>
      <c r="AI194" s="3">
        <v>905</v>
      </c>
      <c r="AJ194" s="3">
        <v>1285</v>
      </c>
      <c r="AK194" s="3">
        <v>931</v>
      </c>
      <c r="AO194" s="3"/>
      <c r="AP194" s="3"/>
      <c r="AQ194" s="3"/>
      <c r="AR194" s="3"/>
      <c r="AT194" s="3"/>
      <c r="AU194" s="3"/>
      <c r="AV194" s="3"/>
      <c r="AW194" s="3"/>
      <c r="AZ194" s="3"/>
      <c r="BA194" s="3"/>
      <c r="BB194" s="3"/>
      <c r="BJ194" s="3"/>
      <c r="BK194" s="3"/>
      <c r="BL194" s="3"/>
    </row>
    <row r="195" spans="2:64" x14ac:dyDescent="0.2">
      <c r="B195" s="3">
        <v>21781</v>
      </c>
      <c r="C195" s="3">
        <v>27462</v>
      </c>
      <c r="D195" s="3">
        <v>28539</v>
      </c>
      <c r="E195" s="3">
        <v>24587</v>
      </c>
      <c r="F195" s="3">
        <v>26888</v>
      </c>
      <c r="G195">
        <v>14363</v>
      </c>
      <c r="H195" s="3">
        <v>13708</v>
      </c>
      <c r="I195" s="3"/>
      <c r="J195" s="3"/>
      <c r="K195" s="3">
        <v>13682</v>
      </c>
      <c r="L195" s="3">
        <v>11523</v>
      </c>
      <c r="M195">
        <v>10291</v>
      </c>
      <c r="N195" s="3">
        <v>11543</v>
      </c>
      <c r="O195" s="3">
        <v>5660</v>
      </c>
      <c r="P195" s="3">
        <v>3170</v>
      </c>
      <c r="Q195" s="3">
        <v>2395</v>
      </c>
      <c r="R195" s="3">
        <v>3798</v>
      </c>
      <c r="S195" s="3"/>
      <c r="T195" s="3"/>
      <c r="U195" s="3">
        <v>13233</v>
      </c>
      <c r="V195" s="3">
        <v>5901</v>
      </c>
      <c r="W195" s="3">
        <v>4145</v>
      </c>
      <c r="X195" s="3">
        <v>1197</v>
      </c>
      <c r="Y195" s="3">
        <v>855</v>
      </c>
      <c r="Z195" s="3">
        <v>3135</v>
      </c>
      <c r="AA195" s="3">
        <v>1111</v>
      </c>
      <c r="AB195" s="3">
        <v>708</v>
      </c>
      <c r="AC195" s="3"/>
      <c r="AD195" s="3"/>
      <c r="AE195" s="3">
        <v>877</v>
      </c>
      <c r="AF195" s="3">
        <v>276</v>
      </c>
      <c r="AG195" s="3">
        <v>7505</v>
      </c>
      <c r="AH195" s="3">
        <v>1532</v>
      </c>
      <c r="AI195" s="3">
        <v>974</v>
      </c>
      <c r="AJ195" s="3">
        <v>1380</v>
      </c>
      <c r="AK195" s="3">
        <v>1016</v>
      </c>
      <c r="AO195" s="3"/>
      <c r="AP195" s="3"/>
      <c r="AQ195" s="3"/>
      <c r="AR195" s="3"/>
      <c r="AT195" s="3"/>
      <c r="AU195" s="3"/>
      <c r="AV195" s="3"/>
      <c r="AW195" s="3"/>
      <c r="AZ195" s="3"/>
      <c r="BA195" s="3"/>
      <c r="BB195" s="3"/>
      <c r="BJ195" s="3"/>
      <c r="BK195" s="3"/>
      <c r="BL195" s="3"/>
    </row>
    <row r="196" spans="2:64" x14ac:dyDescent="0.2">
      <c r="B196" s="3">
        <v>23083</v>
      </c>
      <c r="C196" s="3">
        <v>28035</v>
      </c>
      <c r="D196" s="3">
        <v>29180</v>
      </c>
      <c r="E196" s="3">
        <v>25638</v>
      </c>
      <c r="F196" s="3">
        <v>27662</v>
      </c>
      <c r="G196" s="3">
        <v>14738</v>
      </c>
      <c r="H196" s="3">
        <v>13925</v>
      </c>
      <c r="I196" s="3"/>
      <c r="J196" s="3"/>
      <c r="K196" s="3">
        <v>13994</v>
      </c>
      <c r="L196" s="3">
        <v>11853</v>
      </c>
      <c r="M196" s="3">
        <v>10738</v>
      </c>
      <c r="N196" s="3">
        <v>11883</v>
      </c>
      <c r="O196" s="3">
        <v>5983</v>
      </c>
      <c r="P196" s="3">
        <v>3413</v>
      </c>
      <c r="Q196" s="3">
        <v>2649</v>
      </c>
      <c r="R196" s="3">
        <v>4227</v>
      </c>
      <c r="S196" s="3"/>
      <c r="T196" s="3"/>
      <c r="U196" s="3">
        <v>13471</v>
      </c>
      <c r="V196" s="3">
        <v>6021</v>
      </c>
      <c r="W196" s="3">
        <v>4251</v>
      </c>
      <c r="X196" s="3">
        <v>1228</v>
      </c>
      <c r="Y196" s="3">
        <v>870</v>
      </c>
      <c r="Z196" s="3">
        <v>3611</v>
      </c>
      <c r="AA196" s="3">
        <v>1230</v>
      </c>
      <c r="AB196" s="3">
        <v>822</v>
      </c>
      <c r="AC196" s="3"/>
      <c r="AD196" s="3"/>
      <c r="AE196" s="3">
        <v>1006</v>
      </c>
      <c r="AF196" s="3">
        <v>326</v>
      </c>
      <c r="AG196" s="3">
        <v>7919</v>
      </c>
      <c r="AH196" s="3">
        <v>1630</v>
      </c>
      <c r="AI196" s="3">
        <v>1083</v>
      </c>
      <c r="AJ196" s="3">
        <v>1442</v>
      </c>
      <c r="AK196" s="3">
        <v>1079</v>
      </c>
      <c r="AO196" s="3"/>
      <c r="AP196" s="3"/>
      <c r="AQ196" s="3"/>
      <c r="AR196" s="3"/>
      <c r="AT196" s="3"/>
      <c r="AU196" s="3"/>
      <c r="AV196" s="3"/>
      <c r="AW196" s="3"/>
      <c r="AY196" s="3"/>
      <c r="AZ196" s="3"/>
      <c r="BA196" s="3"/>
      <c r="BB196" s="3"/>
      <c r="BJ196" s="3"/>
      <c r="BK196" s="3"/>
      <c r="BL196" s="3"/>
    </row>
    <row r="197" spans="2:64" x14ac:dyDescent="0.2">
      <c r="B197" s="3">
        <v>24809</v>
      </c>
      <c r="C197" s="3">
        <v>28138</v>
      </c>
      <c r="D197" s="3">
        <v>30013</v>
      </c>
      <c r="E197" s="3">
        <v>27014</v>
      </c>
      <c r="F197" s="3">
        <v>28154</v>
      </c>
      <c r="G197" s="3">
        <v>14965</v>
      </c>
      <c r="H197" s="3">
        <v>14309</v>
      </c>
      <c r="I197" s="3"/>
      <c r="J197" s="3"/>
      <c r="K197" s="3">
        <v>14248</v>
      </c>
      <c r="L197" s="3">
        <v>12011</v>
      </c>
      <c r="M197" s="3">
        <v>11137</v>
      </c>
      <c r="N197" s="3">
        <v>12140</v>
      </c>
      <c r="O197" s="3">
        <v>6254</v>
      </c>
      <c r="P197" s="3">
        <v>3594</v>
      </c>
      <c r="Q197" s="3">
        <v>2838</v>
      </c>
      <c r="R197" s="3">
        <v>4460</v>
      </c>
      <c r="S197" s="3"/>
      <c r="T197" s="3"/>
      <c r="U197" s="3">
        <v>13692</v>
      </c>
      <c r="V197" s="3">
        <v>6109</v>
      </c>
      <c r="W197" s="3">
        <v>4360</v>
      </c>
      <c r="X197" s="3">
        <v>1240</v>
      </c>
      <c r="Y197" s="3">
        <v>870</v>
      </c>
      <c r="Z197" s="3">
        <v>4012</v>
      </c>
      <c r="AA197" s="3">
        <v>1359</v>
      </c>
      <c r="AB197" s="3">
        <v>898</v>
      </c>
      <c r="AC197" s="3"/>
      <c r="AD197" s="3"/>
      <c r="AE197" s="3">
        <v>1146</v>
      </c>
      <c r="AF197" s="3">
        <v>369</v>
      </c>
      <c r="AG197" s="3">
        <v>8384</v>
      </c>
      <c r="AH197" s="3">
        <v>1695</v>
      </c>
      <c r="AI197" s="3">
        <v>1162</v>
      </c>
      <c r="AJ197" s="3">
        <v>1484</v>
      </c>
      <c r="AK197" s="3">
        <v>1138</v>
      </c>
      <c r="AO197" s="3"/>
      <c r="AP197" s="3"/>
      <c r="AQ197" s="3"/>
      <c r="AR197" s="3"/>
      <c r="AT197" s="3"/>
      <c r="BA197" s="3"/>
      <c r="BB197" s="3"/>
      <c r="BJ197" s="3"/>
      <c r="BK197" s="3"/>
      <c r="BL197" s="3"/>
    </row>
    <row r="198" spans="2:64" x14ac:dyDescent="0.2">
      <c r="B198" s="3">
        <v>26204</v>
      </c>
      <c r="C198" s="3">
        <v>31969</v>
      </c>
      <c r="D198" s="3">
        <v>30677</v>
      </c>
      <c r="E198" s="3">
        <v>28016</v>
      </c>
      <c r="F198" s="3">
        <v>28854</v>
      </c>
      <c r="G198" s="3">
        <v>15104</v>
      </c>
      <c r="H198" s="3">
        <v>14596</v>
      </c>
      <c r="I198" s="3"/>
      <c r="J198" s="3"/>
      <c r="K198" s="3">
        <v>14521</v>
      </c>
      <c r="L198" s="3">
        <v>12188</v>
      </c>
      <c r="M198" s="3">
        <v>11349</v>
      </c>
      <c r="N198" s="3">
        <v>12539</v>
      </c>
      <c r="O198" s="3">
        <v>6681</v>
      </c>
      <c r="P198" s="3">
        <v>3894</v>
      </c>
      <c r="Q198" s="3">
        <v>2969</v>
      </c>
      <c r="R198" s="3">
        <v>4572</v>
      </c>
      <c r="S198" s="3"/>
      <c r="T198" s="3"/>
      <c r="U198" s="3">
        <v>13912</v>
      </c>
      <c r="V198" s="3">
        <v>6178</v>
      </c>
      <c r="W198" s="3">
        <v>4425</v>
      </c>
      <c r="X198" s="3">
        <v>1256</v>
      </c>
      <c r="Y198" s="3">
        <v>878</v>
      </c>
      <c r="Z198" s="3">
        <v>4456</v>
      </c>
      <c r="AA198" s="3">
        <v>1521</v>
      </c>
      <c r="AB198" s="3">
        <v>1034</v>
      </c>
      <c r="AC198" s="3"/>
      <c r="AD198" s="3"/>
      <c r="AE198" s="3">
        <v>1319</v>
      </c>
      <c r="AF198" s="3">
        <v>416</v>
      </c>
      <c r="AG198" s="3">
        <v>8823</v>
      </c>
      <c r="AH198" s="3">
        <v>1763</v>
      </c>
      <c r="AI198" s="3">
        <v>1260</v>
      </c>
      <c r="AJ198" s="3">
        <v>1566</v>
      </c>
      <c r="AK198" s="3">
        <v>1221</v>
      </c>
      <c r="AO198" s="3"/>
      <c r="AP198" s="3"/>
      <c r="AQ198" s="3"/>
      <c r="AR198" s="3"/>
      <c r="AT198" s="3"/>
      <c r="BA198" s="3"/>
      <c r="BB198" s="3"/>
      <c r="BJ198" s="3"/>
      <c r="BK198" s="3"/>
      <c r="BL198" s="3"/>
    </row>
    <row r="199" spans="2:64" x14ac:dyDescent="0.2">
      <c r="B199" s="3">
        <v>27759</v>
      </c>
      <c r="C199" s="3">
        <v>33521</v>
      </c>
      <c r="D199" s="3">
        <v>31079</v>
      </c>
      <c r="E199" s="3">
        <v>28875</v>
      </c>
      <c r="F199" s="3">
        <v>29567</v>
      </c>
      <c r="G199" s="3">
        <v>15251</v>
      </c>
      <c r="H199" s="3">
        <v>14916</v>
      </c>
      <c r="I199" s="3"/>
      <c r="J199" s="3"/>
      <c r="K199" s="3">
        <v>14621</v>
      </c>
      <c r="L199" s="3">
        <v>12380</v>
      </c>
      <c r="M199" s="3">
        <v>11755</v>
      </c>
      <c r="N199" s="3">
        <v>12890</v>
      </c>
      <c r="O199" s="4">
        <v>7206</v>
      </c>
      <c r="P199" s="4">
        <v>4245</v>
      </c>
      <c r="Q199" s="3">
        <v>3122</v>
      </c>
      <c r="R199" s="3">
        <v>4744</v>
      </c>
      <c r="S199" s="3"/>
      <c r="T199" s="3"/>
      <c r="U199" s="3">
        <v>14255</v>
      </c>
      <c r="V199" s="3">
        <v>6306</v>
      </c>
      <c r="W199" s="3">
        <v>4544</v>
      </c>
      <c r="X199" s="3">
        <v>1298</v>
      </c>
      <c r="Y199" s="3">
        <v>900</v>
      </c>
      <c r="Z199" s="3">
        <v>5029</v>
      </c>
      <c r="AA199" s="3">
        <v>1693</v>
      </c>
      <c r="AB199" s="3">
        <v>1222</v>
      </c>
      <c r="AC199" s="3"/>
      <c r="AD199" s="3"/>
      <c r="AE199" s="3">
        <v>1466</v>
      </c>
      <c r="AF199" s="3">
        <v>616</v>
      </c>
      <c r="AG199" s="3">
        <v>9133</v>
      </c>
      <c r="AH199" s="3">
        <v>1806</v>
      </c>
      <c r="AI199" s="3">
        <v>1330</v>
      </c>
      <c r="AJ199" s="3">
        <v>1621</v>
      </c>
      <c r="AK199" s="3">
        <v>1277</v>
      </c>
      <c r="AO199" s="3"/>
      <c r="AP199" s="3"/>
      <c r="AQ199" s="3"/>
      <c r="AR199" s="3"/>
      <c r="AT199" s="3"/>
      <c r="BA199" s="3"/>
      <c r="BB199" s="3"/>
      <c r="BJ199" s="3"/>
      <c r="BK199" s="3"/>
      <c r="BL199" s="3"/>
    </row>
    <row r="200" spans="2:64" x14ac:dyDescent="0.2">
      <c r="B200" s="3">
        <v>29754</v>
      </c>
      <c r="C200" s="3">
        <v>34705</v>
      </c>
      <c r="D200" s="3">
        <v>31555</v>
      </c>
      <c r="E200" s="3">
        <v>29372</v>
      </c>
      <c r="F200" s="3">
        <v>30606</v>
      </c>
      <c r="G200" s="3">
        <v>15446</v>
      </c>
      <c r="H200" s="3">
        <v>15148</v>
      </c>
      <c r="I200" s="3"/>
      <c r="J200" s="3"/>
      <c r="K200" s="3">
        <v>14840</v>
      </c>
      <c r="L200" s="3">
        <v>12578</v>
      </c>
      <c r="M200" s="3">
        <v>12185</v>
      </c>
      <c r="N200" s="3">
        <v>13295</v>
      </c>
      <c r="O200" s="4">
        <v>7744</v>
      </c>
      <c r="P200" s="4">
        <v>4584</v>
      </c>
      <c r="Q200" s="4">
        <v>3342</v>
      </c>
      <c r="R200" s="3">
        <v>4999</v>
      </c>
      <c r="S200" s="3"/>
      <c r="T200" s="3"/>
      <c r="V200">
        <v>6463</v>
      </c>
      <c r="W200">
        <v>4628</v>
      </c>
      <c r="X200" s="4">
        <v>1362</v>
      </c>
      <c r="Y200">
        <v>912</v>
      </c>
      <c r="Z200" s="3">
        <v>5521</v>
      </c>
      <c r="AA200" s="3">
        <v>1889</v>
      </c>
      <c r="AB200" s="3">
        <v>1377</v>
      </c>
      <c r="AC200" s="3"/>
      <c r="AD200" s="3"/>
      <c r="AE200" s="3">
        <v>1562</v>
      </c>
      <c r="AF200" s="3">
        <v>720</v>
      </c>
      <c r="AG200" s="3">
        <v>9367</v>
      </c>
      <c r="AH200" s="3">
        <v>1849</v>
      </c>
      <c r="AI200" s="3">
        <v>1460</v>
      </c>
      <c r="AJ200" s="3">
        <v>1666</v>
      </c>
      <c r="AK200" s="3">
        <v>1283</v>
      </c>
      <c r="AO200" s="3"/>
      <c r="AP200" s="3"/>
      <c r="AQ200" s="3"/>
      <c r="AR200" s="3"/>
      <c r="AT200" s="3"/>
      <c r="BA200" s="3"/>
      <c r="BB200" s="3"/>
      <c r="BJ200" s="3"/>
      <c r="BK200" s="3"/>
      <c r="BL200" s="3"/>
    </row>
    <row r="201" spans="2:64" x14ac:dyDescent="0.2">
      <c r="B201" s="3">
        <v>31044</v>
      </c>
      <c r="C201" s="3">
        <v>35763</v>
      </c>
      <c r="D201" s="3">
        <v>32124</v>
      </c>
      <c r="E201" s="3">
        <v>29989</v>
      </c>
      <c r="F201" s="3">
        <v>31368</v>
      </c>
      <c r="G201" s="3">
        <v>15610</v>
      </c>
      <c r="H201" s="3">
        <v>15401</v>
      </c>
      <c r="I201" s="3"/>
      <c r="J201" s="3"/>
      <c r="K201" s="3">
        <v>14951</v>
      </c>
      <c r="L201" s="3">
        <v>12779</v>
      </c>
      <c r="M201" s="3">
        <v>12449</v>
      </c>
      <c r="N201" s="3">
        <v>13606</v>
      </c>
      <c r="O201" s="4">
        <v>8297</v>
      </c>
      <c r="P201" s="4">
        <v>4914</v>
      </c>
      <c r="Q201" s="4">
        <v>3499</v>
      </c>
      <c r="R201" s="3">
        <v>5300</v>
      </c>
      <c r="S201" s="3"/>
      <c r="T201" s="3"/>
      <c r="U201">
        <v>14561</v>
      </c>
      <c r="V201">
        <v>6634</v>
      </c>
      <c r="W201">
        <v>4862</v>
      </c>
      <c r="X201" s="3">
        <v>1387</v>
      </c>
      <c r="Y201">
        <v>960</v>
      </c>
      <c r="Z201" s="3">
        <v>6022</v>
      </c>
      <c r="AA201" s="3">
        <v>2053</v>
      </c>
      <c r="AB201" s="3">
        <v>1510</v>
      </c>
      <c r="AC201" s="3"/>
      <c r="AD201" s="3"/>
      <c r="AE201" s="3">
        <v>1620</v>
      </c>
      <c r="AF201" s="3">
        <v>930</v>
      </c>
      <c r="AG201" s="3">
        <v>9948</v>
      </c>
      <c r="AH201" s="3">
        <v>1932</v>
      </c>
      <c r="AI201" s="3">
        <v>1467</v>
      </c>
      <c r="AJ201" s="3">
        <v>1666</v>
      </c>
      <c r="AK201" s="3">
        <v>1299</v>
      </c>
      <c r="AO201" s="3"/>
      <c r="AP201" s="3"/>
      <c r="AQ201" s="3"/>
      <c r="AR201" s="3"/>
      <c r="AT201" s="3"/>
      <c r="BA201" s="3"/>
      <c r="BB201" s="3"/>
      <c r="BJ201" s="3"/>
      <c r="BK201" s="3"/>
      <c r="BL201" s="3"/>
    </row>
    <row r="202" spans="2:64" x14ac:dyDescent="0.2">
      <c r="B202" s="3">
        <v>32749</v>
      </c>
      <c r="C202" s="3"/>
      <c r="D202" s="3">
        <v>32765</v>
      </c>
      <c r="E202" s="3">
        <v>30868</v>
      </c>
      <c r="F202" s="3">
        <v>32059</v>
      </c>
      <c r="G202" s="3">
        <v>15830</v>
      </c>
      <c r="H202" s="3">
        <v>15769</v>
      </c>
      <c r="I202" s="3"/>
      <c r="J202" s="3"/>
      <c r="K202" s="3">
        <v>15095</v>
      </c>
      <c r="L202" s="3">
        <v>12996</v>
      </c>
      <c r="M202" s="3">
        <v>12814</v>
      </c>
      <c r="N202" s="3">
        <v>13777</v>
      </c>
      <c r="O202" s="4">
        <v>8737</v>
      </c>
      <c r="P202" s="4">
        <v>5153</v>
      </c>
      <c r="Q202" s="4">
        <v>3659</v>
      </c>
      <c r="R202" s="3">
        <v>5550</v>
      </c>
      <c r="S202" s="3"/>
      <c r="T202" s="3"/>
      <c r="U202" s="3">
        <v>15407</v>
      </c>
      <c r="V202" s="3">
        <v>6804</v>
      </c>
      <c r="W202" s="3">
        <v>5022</v>
      </c>
      <c r="X202" s="3">
        <v>1434</v>
      </c>
      <c r="Y202" s="3">
        <v>974</v>
      </c>
      <c r="Z202" s="3">
        <v>6352</v>
      </c>
      <c r="AA202" s="3">
        <v>2164</v>
      </c>
      <c r="AB202" s="3">
        <v>1594</v>
      </c>
      <c r="AC202" s="3"/>
      <c r="AD202" s="3"/>
      <c r="AE202" s="3">
        <v>1684</v>
      </c>
      <c r="AF202" s="3">
        <v>1035</v>
      </c>
      <c r="AG202" s="3">
        <v>10416</v>
      </c>
      <c r="AH202" s="3">
        <v>2014</v>
      </c>
      <c r="AI202" s="3">
        <v>1723</v>
      </c>
      <c r="AJ202" s="3">
        <v>1793</v>
      </c>
      <c r="AK202" s="3">
        <v>1376</v>
      </c>
      <c r="AO202" s="3"/>
      <c r="AP202" s="3"/>
      <c r="AQ202" s="3"/>
      <c r="AR202" s="3"/>
      <c r="AT202" s="3"/>
      <c r="AU202" s="3"/>
      <c r="AV202" s="3"/>
      <c r="AW202" s="3"/>
      <c r="AY202" s="3"/>
      <c r="AZ202" s="3"/>
      <c r="BA202" s="3"/>
      <c r="BB202" s="3"/>
      <c r="BJ202" s="3"/>
      <c r="BK202" s="3"/>
      <c r="BL202" s="3"/>
    </row>
    <row r="203" spans="2:64" x14ac:dyDescent="0.2">
      <c r="B203" s="3">
        <v>33468</v>
      </c>
      <c r="C203" s="3">
        <v>37030</v>
      </c>
      <c r="D203" s="3">
        <v>33798</v>
      </c>
      <c r="E203" s="3">
        <v>31659</v>
      </c>
      <c r="F203" s="3">
        <v>32470</v>
      </c>
      <c r="G203" s="3">
        <v>15974</v>
      </c>
      <c r="H203" s="3">
        <v>15881</v>
      </c>
      <c r="I203" s="3"/>
      <c r="J203" s="3"/>
      <c r="K203" s="3">
        <v>15256</v>
      </c>
      <c r="L203" s="3">
        <v>13225</v>
      </c>
      <c r="M203" s="3">
        <v>13082</v>
      </c>
      <c r="N203" s="3">
        <v>13941</v>
      </c>
      <c r="O203" s="3">
        <v>9253</v>
      </c>
      <c r="P203" s="3">
        <v>5296</v>
      </c>
      <c r="Q203" s="4">
        <v>3789</v>
      </c>
      <c r="R203" s="3">
        <v>5787</v>
      </c>
      <c r="S203" s="3"/>
      <c r="T203" s="3"/>
      <c r="U203" s="3">
        <v>15548</v>
      </c>
      <c r="V203" s="3">
        <v>6881</v>
      </c>
      <c r="W203" s="3">
        <v>5139</v>
      </c>
      <c r="X203" s="3">
        <v>1452</v>
      </c>
      <c r="Y203" s="3">
        <v>1002</v>
      </c>
      <c r="Z203" s="3">
        <v>6810</v>
      </c>
      <c r="AA203" s="3">
        <v>2285</v>
      </c>
      <c r="AB203" s="3">
        <v>1712</v>
      </c>
      <c r="AC203" s="3"/>
      <c r="AD203" s="3"/>
      <c r="AE203" s="3">
        <v>1747</v>
      </c>
      <c r="AF203" s="3">
        <v>1150</v>
      </c>
      <c r="AG203" s="4">
        <v>10786</v>
      </c>
      <c r="AH203" s="4">
        <v>2089</v>
      </c>
      <c r="AI203" s="3">
        <v>1913</v>
      </c>
      <c r="AJ203" s="3">
        <v>1833</v>
      </c>
      <c r="AK203" s="3">
        <v>1425</v>
      </c>
      <c r="AO203" s="3"/>
      <c r="AP203" s="3"/>
      <c r="AQ203" s="3"/>
      <c r="AR203" s="3"/>
      <c r="AT203" s="3"/>
      <c r="AU203" s="3"/>
      <c r="AV203" s="3"/>
      <c r="AW203" s="3"/>
      <c r="AY203" s="3"/>
      <c r="AZ203" s="3"/>
      <c r="BA203" s="3"/>
      <c r="BB203" s="3"/>
      <c r="BJ203" s="3"/>
      <c r="BK203" s="3"/>
      <c r="BL203" s="3"/>
    </row>
    <row r="204" spans="2:64" x14ac:dyDescent="0.2">
      <c r="B204" s="3">
        <v>33616</v>
      </c>
      <c r="C204" s="3">
        <v>37694</v>
      </c>
      <c r="D204" s="3">
        <v>34522</v>
      </c>
      <c r="E204" s="3">
        <v>32701</v>
      </c>
      <c r="F204" s="3">
        <v>32724</v>
      </c>
      <c r="G204" s="3">
        <v>16185</v>
      </c>
      <c r="H204" s="3">
        <v>16099</v>
      </c>
      <c r="I204" s="3"/>
      <c r="J204" s="3"/>
      <c r="K204" s="3">
        <v>15365</v>
      </c>
      <c r="L204" s="3">
        <v>13357</v>
      </c>
      <c r="M204" s="3">
        <v>13364</v>
      </c>
      <c r="N204" s="3">
        <v>14173</v>
      </c>
      <c r="O204" s="3">
        <v>9621</v>
      </c>
      <c r="P204" s="3">
        <v>5521</v>
      </c>
      <c r="Q204" s="3">
        <v>3960</v>
      </c>
      <c r="R204" s="3">
        <v>6129</v>
      </c>
      <c r="S204" s="3"/>
      <c r="T204" s="3"/>
      <c r="U204" s="3">
        <v>15748</v>
      </c>
      <c r="V204" s="3">
        <v>6928</v>
      </c>
      <c r="W204" s="3">
        <v>5203</v>
      </c>
      <c r="X204" s="3">
        <v>1467</v>
      </c>
      <c r="Y204" s="3"/>
      <c r="Z204" s="3">
        <v>7121</v>
      </c>
      <c r="AA204" s="3">
        <v>2354</v>
      </c>
      <c r="AB204" s="3">
        <v>1806</v>
      </c>
      <c r="AC204" s="3"/>
      <c r="AD204" s="3"/>
      <c r="AE204" s="3">
        <v>1803</v>
      </c>
      <c r="AF204" s="3">
        <v>1247</v>
      </c>
      <c r="AG204" s="4">
        <v>11354</v>
      </c>
      <c r="AH204" s="4">
        <v>2160</v>
      </c>
      <c r="AI204" s="4">
        <v>2080</v>
      </c>
      <c r="AJ204" s="4">
        <v>1870</v>
      </c>
      <c r="AK204" s="4">
        <v>1501</v>
      </c>
      <c r="AO204" s="3"/>
      <c r="AP204" s="3"/>
      <c r="AQ204" s="3"/>
      <c r="AR204" s="3"/>
      <c r="AT204" s="3"/>
      <c r="AU204" s="3"/>
      <c r="AV204" s="3"/>
      <c r="AW204" s="3"/>
      <c r="AY204" s="3"/>
      <c r="AZ204" s="3"/>
      <c r="BA204" s="3"/>
      <c r="BB204" s="3"/>
      <c r="BJ204" s="3"/>
      <c r="BK204" s="3"/>
      <c r="BL204" s="3"/>
    </row>
    <row r="205" spans="2:64" x14ac:dyDescent="0.2">
      <c r="B205" s="3">
        <v>36765</v>
      </c>
      <c r="C205" s="3">
        <v>38481</v>
      </c>
      <c r="D205" s="3">
        <v>34865</v>
      </c>
      <c r="E205" s="3">
        <v>34183</v>
      </c>
      <c r="F205" s="3">
        <v>33265</v>
      </c>
      <c r="G205" s="3">
        <v>16282</v>
      </c>
      <c r="H205" s="3">
        <v>16197</v>
      </c>
      <c r="I205" s="3"/>
      <c r="J205" s="3"/>
      <c r="K205" s="3">
        <v>15524</v>
      </c>
      <c r="L205" s="3">
        <v>13503</v>
      </c>
      <c r="M205" s="3">
        <v>13496</v>
      </c>
      <c r="N205" s="3">
        <v>14476</v>
      </c>
      <c r="O205" s="5">
        <v>10094</v>
      </c>
      <c r="P205" s="5">
        <v>5783</v>
      </c>
      <c r="Q205" s="3">
        <v>4062</v>
      </c>
      <c r="R205" s="3">
        <v>6288</v>
      </c>
      <c r="S205" s="3"/>
      <c r="T205" s="3"/>
      <c r="U205" s="3">
        <v>15872</v>
      </c>
      <c r="V205" s="3"/>
      <c r="W205" s="3">
        <v>5245</v>
      </c>
      <c r="X205" s="3">
        <v>1483</v>
      </c>
      <c r="Y205" s="3">
        <v>1004</v>
      </c>
      <c r="Z205" s="3">
        <v>7441</v>
      </c>
      <c r="AA205" s="3">
        <v>2475</v>
      </c>
      <c r="AB205" s="3">
        <v>1935</v>
      </c>
      <c r="AC205" s="3"/>
      <c r="AD205" s="3"/>
      <c r="AE205" s="3">
        <v>1922</v>
      </c>
      <c r="AF205" s="3">
        <v>1335</v>
      </c>
      <c r="AG205" s="4">
        <v>11984</v>
      </c>
      <c r="AH205" s="4">
        <v>2215</v>
      </c>
      <c r="AI205" s="4">
        <v>2257</v>
      </c>
      <c r="AJ205" s="4"/>
      <c r="AK205" s="4">
        <v>1636</v>
      </c>
      <c r="AO205" s="3"/>
      <c r="AP205" s="3"/>
      <c r="AQ205" s="3"/>
      <c r="AR205" s="3"/>
      <c r="AT205" s="3"/>
      <c r="AU205" s="3"/>
      <c r="AV205" s="3"/>
      <c r="AW205" s="3"/>
      <c r="AY205" s="3"/>
      <c r="AZ205" s="3"/>
      <c r="BA205" s="3"/>
      <c r="BB205" s="3"/>
      <c r="BJ205" s="3"/>
      <c r="BK205" s="3"/>
      <c r="BL205" s="3"/>
    </row>
    <row r="206" spans="2:64" x14ac:dyDescent="0.2">
      <c r="B206" s="3">
        <v>37918</v>
      </c>
      <c r="C206" s="3">
        <v>39354</v>
      </c>
      <c r="D206" s="3">
        <v>35085</v>
      </c>
      <c r="E206" s="3">
        <v>34970</v>
      </c>
      <c r="F206" s="3">
        <v>33664</v>
      </c>
      <c r="G206" s="3">
        <v>16460</v>
      </c>
      <c r="H206" s="3">
        <v>16354</v>
      </c>
      <c r="I206" s="3"/>
      <c r="J206" s="3"/>
      <c r="K206" s="3">
        <v>15602</v>
      </c>
      <c r="L206" s="3">
        <v>13604</v>
      </c>
      <c r="M206" s="3">
        <v>13797</v>
      </c>
      <c r="N206" s="3">
        <v>14732</v>
      </c>
      <c r="O206" s="3">
        <v>10724</v>
      </c>
      <c r="P206" s="3">
        <v>6219</v>
      </c>
      <c r="Q206">
        <v>4212</v>
      </c>
      <c r="R206" s="3">
        <v>6471</v>
      </c>
      <c r="S206" s="3"/>
      <c r="T206" s="3"/>
      <c r="U206" s="3">
        <v>16173</v>
      </c>
      <c r="V206" s="3">
        <v>7012</v>
      </c>
      <c r="W206" s="3">
        <v>5339</v>
      </c>
      <c r="X206" s="3">
        <v>1533</v>
      </c>
      <c r="Y206" s="3">
        <v>1033</v>
      </c>
      <c r="Z206" s="4">
        <v>7684</v>
      </c>
      <c r="AA206" s="3">
        <v>2544</v>
      </c>
      <c r="AB206" s="4">
        <v>1999</v>
      </c>
      <c r="AC206" s="4"/>
      <c r="AD206" s="4"/>
      <c r="AE206" s="4">
        <v>1999</v>
      </c>
      <c r="AF206" s="4">
        <v>1419</v>
      </c>
      <c r="AG206" s="4">
        <v>12299</v>
      </c>
      <c r="AH206" s="4">
        <v>2270</v>
      </c>
      <c r="AI206" s="4">
        <v>2316</v>
      </c>
      <c r="AJ206" s="3">
        <v>1878</v>
      </c>
      <c r="AK206" s="3"/>
      <c r="AO206" s="3"/>
      <c r="AP206" s="3"/>
      <c r="AQ206" s="3"/>
      <c r="AR206" s="3"/>
      <c r="AT206" s="3"/>
      <c r="AU206" s="3"/>
      <c r="AV206" s="3"/>
      <c r="AW206" s="3"/>
      <c r="AY206" s="3"/>
      <c r="AZ206" s="3"/>
      <c r="BA206" s="3"/>
      <c r="BB206" s="3"/>
      <c r="BJ206" s="3"/>
      <c r="BK206" s="3"/>
      <c r="BL206" s="3"/>
    </row>
    <row r="207" spans="2:64" x14ac:dyDescent="0.2">
      <c r="B207" s="3">
        <v>39091</v>
      </c>
      <c r="C207" s="3">
        <v>40648</v>
      </c>
      <c r="D207" s="3">
        <v>35505</v>
      </c>
      <c r="E207" s="3">
        <v>35556</v>
      </c>
      <c r="F207" s="3">
        <v>34037</v>
      </c>
      <c r="G207" s="3">
        <v>16520</v>
      </c>
      <c r="H207" s="3">
        <v>16520</v>
      </c>
      <c r="I207" s="3"/>
      <c r="J207" s="3"/>
      <c r="K207" s="3">
        <v>15685</v>
      </c>
      <c r="L207" s="3">
        <v>13781</v>
      </c>
      <c r="M207" s="3">
        <v>13971</v>
      </c>
      <c r="N207" s="3">
        <v>14944</v>
      </c>
      <c r="O207" s="3">
        <v>11681</v>
      </c>
      <c r="P207" s="3">
        <v>6841</v>
      </c>
      <c r="Q207" s="3">
        <v>4541</v>
      </c>
      <c r="R207" s="3">
        <v>6597</v>
      </c>
      <c r="S207" s="3"/>
      <c r="T207" s="3"/>
      <c r="U207" s="3">
        <v>16494</v>
      </c>
      <c r="V207" s="3">
        <v>7159</v>
      </c>
      <c r="W207" s="3">
        <v>5430</v>
      </c>
      <c r="X207" s="3">
        <v>1564</v>
      </c>
      <c r="Y207" s="3">
        <v>1049</v>
      </c>
      <c r="Z207" s="3">
        <v>8563</v>
      </c>
      <c r="AA207" s="3">
        <v>2684</v>
      </c>
      <c r="AB207" s="4">
        <v>2281</v>
      </c>
      <c r="AC207" s="4"/>
      <c r="AD207" s="4"/>
      <c r="AE207" s="4">
        <v>2092</v>
      </c>
      <c r="AF207" s="4">
        <v>1537</v>
      </c>
      <c r="AG207" s="3">
        <v>13787</v>
      </c>
      <c r="AH207" s="3">
        <v>2327</v>
      </c>
      <c r="AI207" s="3">
        <v>2477</v>
      </c>
      <c r="AJ207" s="3">
        <v>1920</v>
      </c>
      <c r="AK207" s="3">
        <v>1679</v>
      </c>
      <c r="AO207" s="3"/>
      <c r="AP207" s="3"/>
      <c r="AQ207" s="3"/>
      <c r="AR207" s="3"/>
      <c r="AT207" s="3"/>
      <c r="AU207" s="3"/>
      <c r="AV207" s="3"/>
      <c r="AW207" s="3"/>
      <c r="AY207" s="3"/>
    </row>
    <row r="208" spans="2:64" x14ac:dyDescent="0.2">
      <c r="B208" s="3">
        <v>40216</v>
      </c>
      <c r="C208" s="3">
        <v>41660</v>
      </c>
      <c r="D208" s="3">
        <v>35854</v>
      </c>
      <c r="E208" s="3">
        <v>35994</v>
      </c>
      <c r="F208" s="3">
        <v>34478</v>
      </c>
      <c r="G208" s="3">
        <v>16609</v>
      </c>
      <c r="H208" s="3">
        <v>16675</v>
      </c>
      <c r="I208" s="3"/>
      <c r="J208" s="3"/>
      <c r="K208" s="3">
        <v>15749</v>
      </c>
      <c r="L208" s="3">
        <v>13917</v>
      </c>
      <c r="M208" s="3">
        <v>14133</v>
      </c>
      <c r="N208" s="3">
        <v>15119</v>
      </c>
      <c r="O208" s="3">
        <v>12253</v>
      </c>
      <c r="P208" s="3">
        <v>7212</v>
      </c>
      <c r="Q208" s="3">
        <v>4979</v>
      </c>
      <c r="R208" s="3">
        <v>6992</v>
      </c>
      <c r="S208" s="3"/>
      <c r="T208" s="3"/>
      <c r="U208" s="3">
        <v>16729</v>
      </c>
      <c r="V208" s="3">
        <v>7267</v>
      </c>
      <c r="W208" s="3">
        <v>5513</v>
      </c>
      <c r="X208" s="3">
        <v>1581</v>
      </c>
      <c r="Y208" s="3">
        <v>1075</v>
      </c>
      <c r="Z208" s="3"/>
      <c r="AA208" s="3">
        <v>2781</v>
      </c>
      <c r="AB208" s="4">
        <v>2372</v>
      </c>
      <c r="AC208" s="4"/>
      <c r="AD208" s="4"/>
      <c r="AE208" s="4">
        <v>2141</v>
      </c>
      <c r="AF208" s="4">
        <v>1748</v>
      </c>
      <c r="AG208" s="5">
        <v>15096</v>
      </c>
      <c r="AH208" s="5">
        <v>2436</v>
      </c>
      <c r="AI208" s="5">
        <v>2631</v>
      </c>
      <c r="AJ208" s="5">
        <v>1943</v>
      </c>
      <c r="AK208" s="5">
        <v>1717</v>
      </c>
      <c r="AO208" s="3"/>
      <c r="AP208" s="3"/>
      <c r="AQ208" s="3"/>
      <c r="AR208" s="3"/>
      <c r="AT208" s="3"/>
      <c r="AU208" s="3"/>
      <c r="AV208" s="3"/>
      <c r="AW208" s="3"/>
      <c r="AY208" s="3"/>
    </row>
    <row r="209" spans="2:143" x14ac:dyDescent="0.2">
      <c r="B209" s="3"/>
      <c r="C209" s="3">
        <v>42487</v>
      </c>
      <c r="D209" s="3">
        <v>36161</v>
      </c>
      <c r="E209" s="3">
        <v>36600</v>
      </c>
      <c r="F209" s="3">
        <v>34855</v>
      </c>
      <c r="G209" s="3">
        <v>16709</v>
      </c>
      <c r="H209" s="3">
        <v>16822</v>
      </c>
      <c r="I209" s="3"/>
      <c r="J209" s="3"/>
      <c r="K209" s="3">
        <v>15824</v>
      </c>
      <c r="L209" s="3"/>
      <c r="M209" s="3">
        <v>14280</v>
      </c>
      <c r="N209" s="3">
        <v>15279</v>
      </c>
      <c r="O209" s="3">
        <v>12648</v>
      </c>
      <c r="P209" s="3">
        <v>7489</v>
      </c>
      <c r="Q209" s="3">
        <v>5172</v>
      </c>
      <c r="R209" s="3">
        <v>7197</v>
      </c>
      <c r="S209" s="3"/>
      <c r="T209" s="3"/>
      <c r="U209" s="3">
        <v>16970</v>
      </c>
      <c r="V209" s="3">
        <v>7423</v>
      </c>
      <c r="W209" s="3">
        <v>5623</v>
      </c>
      <c r="X209" s="3">
        <v>1600</v>
      </c>
      <c r="Y209" s="3">
        <v>1091</v>
      </c>
      <c r="Z209" s="4">
        <v>9214</v>
      </c>
      <c r="AA209" s="4">
        <v>2913</v>
      </c>
      <c r="AB209" s="4">
        <v>2460</v>
      </c>
      <c r="AC209" s="4"/>
      <c r="AD209" s="4"/>
      <c r="AE209" s="4">
        <v>2203</v>
      </c>
      <c r="AF209" s="4">
        <v>1898</v>
      </c>
      <c r="AG209" s="3">
        <v>16400</v>
      </c>
      <c r="AH209" s="3">
        <v>2493</v>
      </c>
      <c r="AI209" s="3">
        <v>2822</v>
      </c>
      <c r="AJ209" s="3">
        <v>1969</v>
      </c>
      <c r="AK209" s="3">
        <v>1785</v>
      </c>
      <c r="AO209" s="3"/>
      <c r="AP209" s="3"/>
      <c r="AQ209" s="3"/>
      <c r="AR209" s="3"/>
      <c r="AT209" s="3"/>
      <c r="AU209" s="3"/>
      <c r="AV209" s="3"/>
      <c r="AW209" s="3"/>
      <c r="AY209" s="3"/>
    </row>
    <row r="210" spans="2:143" x14ac:dyDescent="0.2">
      <c r="B210" s="3">
        <v>42023</v>
      </c>
      <c r="C210" s="3">
        <v>43014</v>
      </c>
      <c r="D210" s="3">
        <v>36519</v>
      </c>
      <c r="E210" s="3">
        <v>37244</v>
      </c>
      <c r="F210" s="3">
        <v>35077</v>
      </c>
      <c r="G210" s="3">
        <v>16804</v>
      </c>
      <c r="H210" s="3">
        <v>16936</v>
      </c>
      <c r="I210" s="3"/>
      <c r="J210" s="3"/>
      <c r="K210" s="3">
        <v>15953</v>
      </c>
      <c r="L210" s="3">
        <v>14057</v>
      </c>
      <c r="M210" s="3">
        <v>14428</v>
      </c>
      <c r="N210" s="3">
        <v>15356</v>
      </c>
      <c r="O210" s="3">
        <v>12953</v>
      </c>
      <c r="P210" s="3">
        <v>7708</v>
      </c>
      <c r="Q210" s="3">
        <v>5288</v>
      </c>
      <c r="R210" s="3">
        <v>7410</v>
      </c>
      <c r="S210" s="3"/>
      <c r="T210" s="3"/>
      <c r="U210" s="3">
        <v>17106</v>
      </c>
      <c r="V210" s="3">
        <v>7475</v>
      </c>
      <c r="W210" s="3">
        <v>5666</v>
      </c>
      <c r="X210" s="3">
        <v>1620</v>
      </c>
      <c r="Y210" s="3">
        <v>1101</v>
      </c>
      <c r="Z210" s="3"/>
      <c r="AA210" s="3">
        <v>3040</v>
      </c>
      <c r="AB210" s="3">
        <v>2484</v>
      </c>
      <c r="AC210" s="3"/>
      <c r="AD210" s="3"/>
      <c r="AE210" s="3">
        <v>2245</v>
      </c>
      <c r="AF210" s="3">
        <v>1945</v>
      </c>
      <c r="AG210" s="3">
        <v>17548</v>
      </c>
      <c r="AH210" s="3">
        <v>2645</v>
      </c>
      <c r="AI210" s="3">
        <v>2935</v>
      </c>
      <c r="AJ210" s="3">
        <v>1996</v>
      </c>
      <c r="AK210" s="3">
        <v>1841</v>
      </c>
      <c r="AM210" s="3"/>
      <c r="AN210" s="3"/>
      <c r="AO210" s="3"/>
      <c r="AW210" s="3"/>
      <c r="AX210" s="3"/>
      <c r="AY210" s="3"/>
      <c r="DH210" t="s">
        <v>1</v>
      </c>
      <c r="DI210" t="s">
        <v>35</v>
      </c>
      <c r="DJ210" t="s">
        <v>36</v>
      </c>
      <c r="DK210" t="s">
        <v>37</v>
      </c>
      <c r="DL210" t="s">
        <v>38</v>
      </c>
      <c r="DM210" t="s">
        <v>39</v>
      </c>
      <c r="DN210" t="s">
        <v>40</v>
      </c>
      <c r="EG210" t="s">
        <v>1</v>
      </c>
      <c r="EH210" t="s">
        <v>35</v>
      </c>
      <c r="EI210" t="s">
        <v>36</v>
      </c>
      <c r="EJ210" t="s">
        <v>37</v>
      </c>
      <c r="EK210" t="s">
        <v>38</v>
      </c>
      <c r="EL210" t="s">
        <v>39</v>
      </c>
      <c r="EM210" t="s">
        <v>40</v>
      </c>
    </row>
    <row r="211" spans="2:143" x14ac:dyDescent="0.2">
      <c r="B211" s="3">
        <v>42822</v>
      </c>
      <c r="C211" s="3">
        <v>43587</v>
      </c>
      <c r="D211" s="3">
        <v>36780</v>
      </c>
      <c r="E211" s="3">
        <v>37785</v>
      </c>
      <c r="F211" s="3">
        <v>35275</v>
      </c>
      <c r="G211" s="3">
        <v>16929</v>
      </c>
      <c r="H211" s="3">
        <v>16975</v>
      </c>
      <c r="I211" s="3"/>
      <c r="J211" s="3"/>
      <c r="K211" s="3">
        <v>16032</v>
      </c>
      <c r="L211" s="3">
        <v>14164</v>
      </c>
      <c r="M211" s="3">
        <v>14543</v>
      </c>
      <c r="N211" s="3">
        <v>15454</v>
      </c>
      <c r="O211" s="3">
        <v>13417</v>
      </c>
      <c r="P211" s="3">
        <v>7972</v>
      </c>
      <c r="Q211" s="3">
        <v>5398</v>
      </c>
      <c r="R211" s="3">
        <v>7611</v>
      </c>
      <c r="S211" s="3"/>
      <c r="T211" s="3"/>
      <c r="U211" s="3">
        <v>17298</v>
      </c>
      <c r="V211" s="3">
        <v>7518</v>
      </c>
      <c r="W211" s="3">
        <v>5756</v>
      </c>
      <c r="X211" s="3">
        <v>1634</v>
      </c>
      <c r="Y211" s="3">
        <v>1113</v>
      </c>
      <c r="Z211" s="3">
        <v>9391</v>
      </c>
      <c r="AA211" s="3">
        <v>3154</v>
      </c>
      <c r="AB211" s="3">
        <v>2654</v>
      </c>
      <c r="AC211" s="3"/>
      <c r="AD211" s="3"/>
      <c r="AE211" s="3">
        <v>2295</v>
      </c>
      <c r="AF211" s="3">
        <v>1988</v>
      </c>
      <c r="AG211" s="3">
        <v>18553</v>
      </c>
      <c r="AH211" s="3">
        <v>2828</v>
      </c>
      <c r="AI211" s="3">
        <v>3044</v>
      </c>
      <c r="AJ211" s="3">
        <v>2026</v>
      </c>
      <c r="AK211" s="3">
        <v>1945</v>
      </c>
      <c r="AM211" s="3"/>
      <c r="AN211" s="3"/>
      <c r="AO211" s="3"/>
      <c r="AW211" s="3"/>
      <c r="AX211" s="3"/>
      <c r="AY211" s="3"/>
      <c r="CA211" s="1"/>
      <c r="CB211" s="3"/>
      <c r="CF211" s="1"/>
      <c r="CG211" s="3"/>
      <c r="CK211" s="1"/>
      <c r="CL211" s="3"/>
      <c r="CP211" s="1"/>
      <c r="CQ211" s="3"/>
      <c r="CU211" s="1"/>
      <c r="CV211" s="3"/>
      <c r="CZ211" s="1"/>
      <c r="DH211" s="1">
        <v>43922</v>
      </c>
      <c r="EG211" s="1">
        <v>43922</v>
      </c>
    </row>
    <row r="212" spans="2:143" x14ac:dyDescent="0.2">
      <c r="B212" s="3">
        <v>43713</v>
      </c>
      <c r="C212" s="3">
        <v>44236</v>
      </c>
      <c r="D212" s="3">
        <v>36965</v>
      </c>
      <c r="E212" s="3">
        <v>38450</v>
      </c>
      <c r="F212" s="3">
        <v>35543</v>
      </c>
      <c r="G212" s="3">
        <v>17028</v>
      </c>
      <c r="H212" s="3">
        <v>17035</v>
      </c>
      <c r="I212" s="3"/>
      <c r="J212" s="3"/>
      <c r="K212" s="3">
        <v>16140</v>
      </c>
      <c r="L212" s="3">
        <v>14203</v>
      </c>
      <c r="M212" s="3">
        <v>14645</v>
      </c>
      <c r="N212" s="3">
        <v>15587</v>
      </c>
      <c r="O212" s="3">
        <v>13799</v>
      </c>
      <c r="P212" s="3">
        <v>8380</v>
      </c>
      <c r="Q212" s="3">
        <v>5567</v>
      </c>
      <c r="R212" s="3"/>
      <c r="S212" s="3"/>
      <c r="T212" s="3"/>
      <c r="U212" s="3">
        <v>17314</v>
      </c>
      <c r="V212" s="3"/>
      <c r="W212" s="3"/>
      <c r="X212" s="3">
        <v>1647</v>
      </c>
      <c r="Y212" s="3">
        <v>1118</v>
      </c>
      <c r="Z212">
        <v>9696</v>
      </c>
      <c r="AA212">
        <v>3294</v>
      </c>
      <c r="AB212" s="5">
        <v>2757</v>
      </c>
      <c r="AC212" s="5"/>
      <c r="AD212" s="5"/>
      <c r="AE212">
        <v>2374</v>
      </c>
      <c r="AF212">
        <v>2069</v>
      </c>
      <c r="AG212" s="3">
        <v>19144</v>
      </c>
      <c r="AH212" s="3">
        <v>2945</v>
      </c>
      <c r="AI212" s="3"/>
      <c r="AJ212" s="3">
        <v>2045</v>
      </c>
      <c r="AK212" s="3">
        <v>2047</v>
      </c>
      <c r="AM212" s="3"/>
      <c r="AN212" s="3"/>
      <c r="AO212" s="3"/>
      <c r="AV212" t="s">
        <v>47</v>
      </c>
      <c r="AW212" s="3"/>
      <c r="AX212" s="3"/>
      <c r="AY212" s="3"/>
      <c r="BE212" t="s">
        <v>48</v>
      </c>
      <c r="CA212" s="1"/>
      <c r="CK212" s="1"/>
      <c r="CP212" s="1"/>
      <c r="CU212" s="1"/>
      <c r="CZ212" s="1"/>
      <c r="DH212" s="1">
        <v>43923</v>
      </c>
      <c r="DI212" s="3">
        <f>SUM(D3+E3+F3+G3+H3)</f>
        <v>5506</v>
      </c>
      <c r="DJ212" s="3">
        <f t="shared" ref="DJ212:DJ248" si="182">SUM(N3+O3+P3+Q3+R3)</f>
        <v>1925</v>
      </c>
      <c r="DK212" s="3">
        <f t="shared" ref="DK212:DK243" si="183">SUM(X3+Y3+Z3+AA3+AB3)</f>
        <v>927</v>
      </c>
      <c r="DL212" s="3">
        <f t="shared" ref="DL212:DL235" si="184">SUM(AH3+AI3+AJ3+AK3+AL3)</f>
        <v>1807</v>
      </c>
      <c r="DM212" s="3">
        <f t="shared" ref="DM212:DM227" si="185">SUM(AR3+AS3+AT3+AU3+AV3)</f>
        <v>662</v>
      </c>
      <c r="DN212" s="3">
        <f t="shared" ref="DN212:DN227" si="186">SUM(BB3+BC3+BD3+BE3+BF3)</f>
        <v>900</v>
      </c>
      <c r="EG212" s="1">
        <v>43923</v>
      </c>
      <c r="EH212" s="3">
        <f t="shared" ref="EH212:EH229" si="187">SUM(EC3+EB3+EA3+DZ3+DY3)</f>
        <v>198</v>
      </c>
      <c r="EI212" s="3">
        <f t="shared" ref="EI212:EI243" si="188">SUM(EK3+EJ3+EI3+EH3+EG3)</f>
        <v>102</v>
      </c>
      <c r="EJ212" s="3">
        <f t="shared" ref="EJ212:EJ226" si="189">SUM(EO3+EP3+EQ3+ER3+ES3)</f>
        <v>25</v>
      </c>
      <c r="EK212" s="3">
        <f t="shared" ref="EK212:EK230" si="190">SUM(FA3+EZ3+EY3+EX3+EW3)</f>
        <v>119</v>
      </c>
      <c r="EL212" s="3">
        <f t="shared" ref="EL212:EL229" si="191">SUM(FE3+FF3+FG3+FH3+FI3)</f>
        <v>3</v>
      </c>
      <c r="EM212" s="3">
        <f t="shared" ref="EM212:EM228" si="192">SUM(FM3+FN3+FO3+FP3+FQ3)</f>
        <v>27</v>
      </c>
    </row>
    <row r="213" spans="2:143" x14ac:dyDescent="0.2">
      <c r="B213" s="3">
        <v>44904</v>
      </c>
      <c r="C213" s="3">
        <v>44872</v>
      </c>
      <c r="D213" s="3">
        <v>37152</v>
      </c>
      <c r="E213" s="3">
        <v>38916</v>
      </c>
      <c r="F213" s="3">
        <v>35892</v>
      </c>
      <c r="G213" s="3">
        <v>17091</v>
      </c>
      <c r="H213" s="3">
        <v>17134</v>
      </c>
      <c r="I213" s="3"/>
      <c r="J213" s="3"/>
      <c r="K213" s="3">
        <v>16600</v>
      </c>
      <c r="L213" s="3">
        <v>14306</v>
      </c>
      <c r="M213" s="3">
        <v>14716</v>
      </c>
      <c r="N213" s="3">
        <v>15881</v>
      </c>
      <c r="O213" s="3">
        <v>14208</v>
      </c>
      <c r="P213" s="3">
        <v>8673</v>
      </c>
      <c r="Q213" s="3">
        <v>5700</v>
      </c>
      <c r="R213" s="3">
        <v>7818</v>
      </c>
      <c r="S213" s="3"/>
      <c r="T213" s="3"/>
      <c r="U213" s="3">
        <v>17391</v>
      </c>
      <c r="V213" s="3">
        <v>7522</v>
      </c>
      <c r="W213" s="3">
        <v>5789</v>
      </c>
      <c r="X213" s="3">
        <v>1668</v>
      </c>
      <c r="Y213" s="3">
        <v>1123</v>
      </c>
      <c r="Z213" s="3">
        <v>10090</v>
      </c>
      <c r="AA213" s="3">
        <v>3395</v>
      </c>
      <c r="AB213" s="3">
        <v>2902</v>
      </c>
      <c r="AC213" s="3"/>
      <c r="AD213" s="3"/>
      <c r="AE213" s="3">
        <v>2418</v>
      </c>
      <c r="AF213" s="3">
        <v>2212</v>
      </c>
      <c r="AG213" s="3">
        <v>19570</v>
      </c>
      <c r="AH213" s="3">
        <v>3045</v>
      </c>
      <c r="AI213" s="3">
        <v>3301</v>
      </c>
      <c r="AJ213" s="3">
        <v>2097</v>
      </c>
      <c r="AK213" s="3">
        <v>2124</v>
      </c>
      <c r="AM213" s="3"/>
      <c r="AN213" s="3"/>
      <c r="AO213" s="3"/>
      <c r="AW213" s="3"/>
      <c r="AX213" s="3"/>
      <c r="AY213" s="3"/>
      <c r="BD213" t="s">
        <v>1</v>
      </c>
      <c r="BQ213" s="3"/>
      <c r="CA213" s="1"/>
      <c r="CK213" s="1"/>
      <c r="CP213" s="1"/>
      <c r="CU213" s="1"/>
      <c r="CZ213" s="1"/>
      <c r="DH213" s="1">
        <v>43924</v>
      </c>
      <c r="DI213" s="3">
        <f>SUM(D4+E4+F4+G4+H4)</f>
        <v>8803</v>
      </c>
      <c r="DJ213" s="3">
        <f t="shared" si="182"/>
        <v>2725</v>
      </c>
      <c r="DK213" s="3">
        <f t="shared" si="183"/>
        <v>1083</v>
      </c>
      <c r="DL213" s="3">
        <f t="shared" si="184"/>
        <v>1724</v>
      </c>
      <c r="DM213" s="3">
        <f t="shared" si="185"/>
        <v>782</v>
      </c>
      <c r="DN213" s="3">
        <f t="shared" si="186"/>
        <v>904</v>
      </c>
      <c r="EG213" s="1">
        <v>43924</v>
      </c>
      <c r="EH213" s="3">
        <f t="shared" si="187"/>
        <v>324</v>
      </c>
      <c r="EI213" s="3">
        <f t="shared" si="188"/>
        <v>69</v>
      </c>
      <c r="EJ213" s="3">
        <f t="shared" si="189"/>
        <v>21</v>
      </c>
      <c r="EK213" s="3">
        <f t="shared" si="190"/>
        <v>54</v>
      </c>
      <c r="EL213" s="3">
        <f t="shared" si="191"/>
        <v>4</v>
      </c>
      <c r="EM213" s="3">
        <f t="shared" si="192"/>
        <v>16</v>
      </c>
    </row>
    <row r="214" spans="2:143" x14ac:dyDescent="0.2">
      <c r="B214" s="3">
        <v>46387</v>
      </c>
      <c r="C214" s="3">
        <v>45519</v>
      </c>
      <c r="D214" s="3">
        <v>37350</v>
      </c>
      <c r="E214" s="3">
        <v>39223</v>
      </c>
      <c r="F214" s="3">
        <v>36223</v>
      </c>
      <c r="G214" s="3">
        <v>17150</v>
      </c>
      <c r="H214" s="3">
        <v>17237</v>
      </c>
      <c r="I214" s="3"/>
      <c r="J214" s="3"/>
      <c r="K214" s="3">
        <v>16686</v>
      </c>
      <c r="L214" s="3">
        <v>14385</v>
      </c>
      <c r="M214" s="3">
        <v>14757</v>
      </c>
      <c r="N214" s="3">
        <v>15996</v>
      </c>
      <c r="O214" s="3">
        <v>14607</v>
      </c>
      <c r="P214" s="3">
        <v>9028</v>
      </c>
      <c r="Q214" s="3">
        <v>5896</v>
      </c>
      <c r="R214" s="3">
        <v>7959</v>
      </c>
      <c r="S214" s="3"/>
      <c r="T214" s="3"/>
      <c r="U214" s="3">
        <v>17571</v>
      </c>
      <c r="V214" s="3">
        <v>7573</v>
      </c>
      <c r="W214" s="3">
        <v>5832</v>
      </c>
      <c r="X214" s="3">
        <v>1710</v>
      </c>
      <c r="Y214" s="3">
        <v>1129</v>
      </c>
      <c r="Z214" s="3">
        <v>10507</v>
      </c>
      <c r="AA214" s="3">
        <v>3525</v>
      </c>
      <c r="AB214" s="3">
        <v>3055</v>
      </c>
      <c r="AC214" s="3"/>
      <c r="AD214" s="3"/>
      <c r="AE214" s="3">
        <v>2478</v>
      </c>
      <c r="AF214" s="3">
        <v>2339</v>
      </c>
      <c r="AG214" s="3">
        <v>20456</v>
      </c>
      <c r="AH214" s="3">
        <v>3143</v>
      </c>
      <c r="AI214" s="3">
        <v>3381</v>
      </c>
      <c r="AJ214" s="3">
        <v>2104</v>
      </c>
      <c r="AK214" s="3">
        <v>2198</v>
      </c>
      <c r="AM214" s="3"/>
      <c r="AV214">
        <v>83712</v>
      </c>
      <c r="AW214" s="5">
        <v>22255</v>
      </c>
      <c r="AX214" s="5">
        <v>7738</v>
      </c>
      <c r="AY214">
        <v>12888</v>
      </c>
      <c r="AZ214" s="5">
        <v>5805</v>
      </c>
      <c r="BA214" s="5">
        <v>8155</v>
      </c>
      <c r="BD214" s="1">
        <v>43922</v>
      </c>
      <c r="BE214" s="3">
        <v>220880</v>
      </c>
      <c r="BF214">
        <v>52642</v>
      </c>
      <c r="BG214">
        <v>51738</v>
      </c>
      <c r="BH214">
        <v>40125</v>
      </c>
      <c r="BI214">
        <v>48232</v>
      </c>
      <c r="BJ214">
        <v>29927</v>
      </c>
      <c r="CA214" s="1"/>
      <c r="CK214" s="1"/>
      <c r="CP214" s="1"/>
      <c r="CU214" s="1"/>
      <c r="CZ214" s="1"/>
      <c r="DH214" s="1">
        <v>43925</v>
      </c>
      <c r="DI214" s="3">
        <f>SUM(D5+E5+F5+G5+H5)</f>
        <v>8697</v>
      </c>
      <c r="DJ214" s="3">
        <f t="shared" si="182"/>
        <v>3136</v>
      </c>
      <c r="DK214" s="3">
        <f t="shared" si="183"/>
        <v>918</v>
      </c>
      <c r="DL214" s="3">
        <f t="shared" si="184"/>
        <v>1670</v>
      </c>
      <c r="DM214" s="3">
        <f t="shared" si="185"/>
        <v>761</v>
      </c>
      <c r="DN214" s="3">
        <f t="shared" si="186"/>
        <v>1047</v>
      </c>
      <c r="EG214" s="1">
        <v>43925</v>
      </c>
      <c r="EH214" s="3">
        <f t="shared" si="187"/>
        <v>653</v>
      </c>
      <c r="EI214" s="3">
        <f t="shared" si="188"/>
        <v>129</v>
      </c>
      <c r="EJ214" s="3">
        <f t="shared" si="189"/>
        <v>11</v>
      </c>
      <c r="EK214" s="3">
        <f t="shared" si="190"/>
        <v>78</v>
      </c>
      <c r="EL214" s="3">
        <f t="shared" si="191"/>
        <v>22</v>
      </c>
      <c r="EM214" s="3">
        <f t="shared" si="192"/>
        <v>30</v>
      </c>
    </row>
    <row r="215" spans="2:143" x14ac:dyDescent="0.2">
      <c r="B215" s="3">
        <v>47861</v>
      </c>
      <c r="C215" s="3">
        <v>46275</v>
      </c>
      <c r="D215" s="3">
        <v>37593</v>
      </c>
      <c r="E215" s="3">
        <v>39476</v>
      </c>
      <c r="F215" s="3">
        <v>36461</v>
      </c>
      <c r="G215" s="3"/>
      <c r="H215" s="3">
        <v>17326</v>
      </c>
      <c r="I215" s="3"/>
      <c r="J215" s="3"/>
      <c r="K215" s="3">
        <v>16852</v>
      </c>
      <c r="L215" s="3">
        <v>14492</v>
      </c>
      <c r="M215" s="3">
        <v>14887</v>
      </c>
      <c r="N215" s="3">
        <v>16346</v>
      </c>
      <c r="O215" s="3">
        <v>15048</v>
      </c>
      <c r="P215" s="3">
        <v>9362</v>
      </c>
      <c r="Q215" s="3">
        <v>6065</v>
      </c>
      <c r="R215" s="3">
        <v>8241</v>
      </c>
      <c r="S215" s="3"/>
      <c r="T215" s="3"/>
      <c r="U215" s="3">
        <v>17667</v>
      </c>
      <c r="V215" s="3">
        <v>7624</v>
      </c>
      <c r="W215" s="3">
        <v>5876</v>
      </c>
      <c r="X215" s="3">
        <v>1731</v>
      </c>
      <c r="Y215" s="3">
        <v>1140</v>
      </c>
      <c r="Z215" s="3">
        <v>10893</v>
      </c>
      <c r="AA215" s="3">
        <v>3627</v>
      </c>
      <c r="AB215" s="3">
        <v>3161</v>
      </c>
      <c r="AC215" s="3"/>
      <c r="AD215" s="3"/>
      <c r="AE215" s="3">
        <v>2551</v>
      </c>
      <c r="AF215" s="3">
        <v>2406</v>
      </c>
      <c r="AG215" s="3">
        <v>21029</v>
      </c>
      <c r="AH215" s="3">
        <v>3316</v>
      </c>
      <c r="AI215" s="3">
        <v>3504</v>
      </c>
      <c r="AJ215" s="3">
        <v>2130</v>
      </c>
      <c r="AK215" s="3">
        <v>2324</v>
      </c>
      <c r="AM215" s="3"/>
      <c r="AV215">
        <v>92381</v>
      </c>
      <c r="AW215" s="5">
        <v>25590</v>
      </c>
      <c r="AX215" s="5">
        <v>8966</v>
      </c>
      <c r="AY215">
        <v>14117</v>
      </c>
      <c r="AZ215" s="5">
        <v>7016</v>
      </c>
      <c r="BA215" s="5">
        <v>9191</v>
      </c>
      <c r="BD215" s="1">
        <v>43923</v>
      </c>
      <c r="BE215" s="3">
        <f>SUM(92381+146584)</f>
        <v>238965</v>
      </c>
      <c r="BF215" s="3">
        <f>SUM(25590+33520)</f>
        <v>59110</v>
      </c>
      <c r="BG215" s="3">
        <v>56608</v>
      </c>
      <c r="BH215" s="3">
        <f>SUM(14117+30368)</f>
        <v>44485</v>
      </c>
      <c r="BI215" s="3">
        <f>SUM(7016+47698)</f>
        <v>54714</v>
      </c>
      <c r="BJ215" s="3">
        <f>SUM(9191+23809)</f>
        <v>33000</v>
      </c>
      <c r="CA215" s="1"/>
      <c r="CK215" s="1"/>
      <c r="CP215" s="1"/>
      <c r="CU215" s="1"/>
      <c r="CZ215" s="1"/>
      <c r="DH215" s="1">
        <v>43926</v>
      </c>
      <c r="DI215" s="3">
        <f>SUM(D6+E6+F6+G6+H6)</f>
        <v>5017</v>
      </c>
      <c r="DJ215" s="3">
        <f t="shared" si="182"/>
        <v>2029</v>
      </c>
      <c r="DK215" s="3">
        <f t="shared" si="183"/>
        <v>634</v>
      </c>
      <c r="DL215" s="3">
        <f t="shared" si="184"/>
        <v>855</v>
      </c>
      <c r="DM215" s="3">
        <f t="shared" si="185"/>
        <v>860</v>
      </c>
      <c r="DN215" s="3">
        <f t="shared" si="186"/>
        <v>858</v>
      </c>
      <c r="EG215" s="1">
        <v>43926</v>
      </c>
      <c r="EH215" s="3">
        <f t="shared" si="187"/>
        <v>195</v>
      </c>
      <c r="EI215" s="3">
        <f t="shared" si="188"/>
        <v>44</v>
      </c>
      <c r="EJ215" s="3">
        <f t="shared" si="189"/>
        <v>7</v>
      </c>
      <c r="EK215" s="3">
        <f t="shared" si="190"/>
        <v>46</v>
      </c>
      <c r="EL215" s="3">
        <f t="shared" si="191"/>
        <v>12</v>
      </c>
      <c r="EM215" s="3">
        <f t="shared" si="192"/>
        <v>16</v>
      </c>
    </row>
    <row r="216" spans="2:143" x14ac:dyDescent="0.2">
      <c r="B216" s="3">
        <v>48745</v>
      </c>
      <c r="C216" s="3">
        <v>46839</v>
      </c>
      <c r="D216" s="3">
        <v>37812</v>
      </c>
      <c r="E216" s="3">
        <v>39878</v>
      </c>
      <c r="F216" s="3">
        <v>36702</v>
      </c>
      <c r="G216" s="3">
        <v>17195</v>
      </c>
      <c r="H216" s="3">
        <v>17447</v>
      </c>
      <c r="I216" s="3"/>
      <c r="J216" s="3"/>
      <c r="K216" s="3">
        <v>16906</v>
      </c>
      <c r="L216" s="3">
        <v>14569</v>
      </c>
      <c r="M216" s="3">
        <v>14930</v>
      </c>
      <c r="N216" s="3">
        <v>16479</v>
      </c>
      <c r="O216" s="3">
        <v>15370</v>
      </c>
      <c r="P216" s="3">
        <v>9542</v>
      </c>
      <c r="Q216" s="3">
        <v>6187</v>
      </c>
      <c r="R216" s="3">
        <v>8555</v>
      </c>
      <c r="S216" s="3"/>
      <c r="T216" s="3"/>
      <c r="U216" s="3">
        <v>17824</v>
      </c>
      <c r="V216" s="3">
        <v>7664</v>
      </c>
      <c r="W216" s="3">
        <v>5963</v>
      </c>
      <c r="X216" s="3">
        <v>1739</v>
      </c>
      <c r="Y216" s="3">
        <v>1160</v>
      </c>
      <c r="Z216" s="3">
        <v>11152</v>
      </c>
      <c r="AA216" s="3">
        <v>3733</v>
      </c>
      <c r="AB216" s="3">
        <v>3281</v>
      </c>
      <c r="AC216" s="3"/>
      <c r="AD216" s="3"/>
      <c r="AE216" s="3">
        <v>2601</v>
      </c>
      <c r="AF216" s="3">
        <v>2491</v>
      </c>
      <c r="AG216" s="3">
        <v>22560</v>
      </c>
      <c r="AH216" s="3">
        <v>3434</v>
      </c>
      <c r="AI216" s="3">
        <v>3700</v>
      </c>
      <c r="AJ216" s="3">
        <v>2146</v>
      </c>
      <c r="AK216" s="3">
        <v>2421</v>
      </c>
      <c r="AM216" s="3"/>
      <c r="AV216">
        <v>102863</v>
      </c>
      <c r="AW216" s="5">
        <v>29895</v>
      </c>
      <c r="AX216" s="5">
        <v>10402</v>
      </c>
      <c r="AY216">
        <v>15252</v>
      </c>
      <c r="AZ216" s="5">
        <v>8420</v>
      </c>
      <c r="BA216" s="5">
        <v>10701</v>
      </c>
      <c r="BD216" s="1">
        <v>43924</v>
      </c>
      <c r="BE216" s="3">
        <f>SUM(102863+157657)</f>
        <v>260520</v>
      </c>
      <c r="BF216" s="3">
        <f>SUM(29895+37608)</f>
        <v>67503</v>
      </c>
      <c r="BG216" s="3">
        <v>62962</v>
      </c>
      <c r="BH216" s="3">
        <f>SUM(15252+33670)</f>
        <v>48922</v>
      </c>
      <c r="BI216" s="3">
        <f>SUM(8420+53695)</f>
        <v>62115</v>
      </c>
      <c r="BJ216" s="3">
        <f>SUM(10701+24599)</f>
        <v>35300</v>
      </c>
      <c r="CA216" s="1"/>
      <c r="CK216" s="1"/>
      <c r="CP216" s="1"/>
      <c r="CU216" s="1"/>
      <c r="CZ216" s="1"/>
      <c r="DH216" s="1">
        <v>43927</v>
      </c>
      <c r="DI216" s="3"/>
      <c r="DJ216" s="3">
        <f t="shared" si="182"/>
        <v>2555</v>
      </c>
      <c r="DK216" s="3">
        <f t="shared" si="183"/>
        <v>946</v>
      </c>
      <c r="DL216" s="3">
        <f t="shared" si="184"/>
        <v>1300</v>
      </c>
      <c r="DM216" s="3">
        <f t="shared" si="185"/>
        <v>888</v>
      </c>
      <c r="DN216" s="3">
        <f t="shared" si="186"/>
        <v>782</v>
      </c>
      <c r="EG216" s="1">
        <v>43927</v>
      </c>
      <c r="EH216" s="3">
        <f t="shared" si="187"/>
        <v>428</v>
      </c>
      <c r="EI216" s="3">
        <f t="shared" si="188"/>
        <v>48</v>
      </c>
      <c r="EJ216" s="3">
        <f t="shared" si="189"/>
        <v>17</v>
      </c>
      <c r="EK216" s="3">
        <f t="shared" si="190"/>
        <v>100</v>
      </c>
      <c r="EL216" s="3">
        <f t="shared" si="191"/>
        <v>1</v>
      </c>
      <c r="EM216" s="3">
        <f t="shared" si="192"/>
        <v>15</v>
      </c>
    </row>
    <row r="217" spans="2:143" x14ac:dyDescent="0.2">
      <c r="B217" s="3">
        <v>49399</v>
      </c>
      <c r="C217" s="3">
        <v>47183</v>
      </c>
      <c r="D217" s="3">
        <v>38028</v>
      </c>
      <c r="E217" s="3">
        <v>40181</v>
      </c>
      <c r="F217" s="3">
        <v>36911</v>
      </c>
      <c r="G217" s="3">
        <v>17246</v>
      </c>
      <c r="H217" s="3"/>
      <c r="I217" s="3"/>
      <c r="J217" s="3"/>
      <c r="K217" s="3">
        <v>17014</v>
      </c>
      <c r="L217" s="3">
        <v>14702</v>
      </c>
      <c r="M217" s="3">
        <v>15031</v>
      </c>
      <c r="N217" s="3">
        <v>16671</v>
      </c>
      <c r="O217" s="3">
        <v>15757</v>
      </c>
      <c r="P217" s="3">
        <v>9773</v>
      </c>
      <c r="Q217" s="3">
        <v>6280</v>
      </c>
      <c r="R217" s="3">
        <v>8786</v>
      </c>
      <c r="S217" s="3"/>
      <c r="T217" s="3"/>
      <c r="U217" s="3">
        <v>17960</v>
      </c>
      <c r="V217" s="3">
        <v>7692</v>
      </c>
      <c r="W217" s="3">
        <v>6019</v>
      </c>
      <c r="X217" s="3">
        <v>1750</v>
      </c>
      <c r="Y217" s="3">
        <v>1176</v>
      </c>
      <c r="Z217" s="3">
        <v>11361</v>
      </c>
      <c r="AA217" s="3">
        <v>3817</v>
      </c>
      <c r="AB217" s="3">
        <v>3361</v>
      </c>
      <c r="AC217" s="3"/>
      <c r="AD217" s="3"/>
      <c r="AE217" s="3">
        <v>2636</v>
      </c>
      <c r="AF217" s="3">
        <v>2526</v>
      </c>
      <c r="AG217" s="3">
        <v>23284</v>
      </c>
      <c r="AH217" s="3">
        <v>3566</v>
      </c>
      <c r="AI217" s="3">
        <v>3820</v>
      </c>
      <c r="AJ217" s="3">
        <v>2172</v>
      </c>
      <c r="AK217" s="3">
        <v>2591</v>
      </c>
      <c r="AV217">
        <v>113704</v>
      </c>
      <c r="AW217" s="5">
        <v>34124</v>
      </c>
      <c r="AX217" s="5">
        <v>11736</v>
      </c>
      <c r="AY217">
        <v>16395</v>
      </c>
      <c r="AZ217" s="5">
        <v>10017</v>
      </c>
      <c r="BA217" s="5">
        <v>12026</v>
      </c>
      <c r="BD217" s="1">
        <v>43925</v>
      </c>
      <c r="BE217" s="3">
        <f>SUM(113704+169917)</f>
        <v>283621</v>
      </c>
      <c r="BF217" s="3">
        <f>SUM(34124+41232)</f>
        <v>75356</v>
      </c>
      <c r="BG217" s="3">
        <v>68800</v>
      </c>
      <c r="BH217" s="3">
        <f>SUM(16395+37405)</f>
        <v>53800</v>
      </c>
      <c r="BI217" s="3">
        <f>SUM(10017+60013)</f>
        <v>70030</v>
      </c>
      <c r="BJ217" s="3">
        <f>SUM(12026+101674)</f>
        <v>113700</v>
      </c>
      <c r="CA217" s="1"/>
      <c r="CD217" s="1"/>
      <c r="CK217" s="1"/>
      <c r="CP217" s="1"/>
      <c r="CU217" s="1"/>
      <c r="CZ217" s="1"/>
      <c r="DH217" s="1">
        <v>43928</v>
      </c>
      <c r="DI217" s="3">
        <f>SUM(D8+E8+F8+G8+H8)</f>
        <v>8088</v>
      </c>
      <c r="DJ217" s="3">
        <f t="shared" si="182"/>
        <v>2828</v>
      </c>
      <c r="DK217" s="3">
        <f t="shared" si="183"/>
        <v>1046</v>
      </c>
      <c r="DL217" s="3">
        <f t="shared" si="184"/>
        <v>1474</v>
      </c>
      <c r="DM217" s="3">
        <f t="shared" si="185"/>
        <v>789</v>
      </c>
      <c r="DN217" s="3">
        <f t="shared" si="186"/>
        <v>750</v>
      </c>
      <c r="EG217" s="1">
        <v>43928</v>
      </c>
      <c r="EH217" s="3">
        <f t="shared" si="187"/>
        <v>798</v>
      </c>
      <c r="EI217" s="3">
        <f t="shared" si="188"/>
        <v>146</v>
      </c>
      <c r="EJ217" s="3">
        <f t="shared" si="189"/>
        <v>47</v>
      </c>
      <c r="EK217" s="3">
        <f t="shared" si="190"/>
        <v>106</v>
      </c>
      <c r="EL217" s="3">
        <f t="shared" si="191"/>
        <v>46</v>
      </c>
      <c r="EM217" s="3">
        <f t="shared" si="192"/>
        <v>50</v>
      </c>
    </row>
    <row r="218" spans="2:143" x14ac:dyDescent="0.2">
      <c r="B218" s="3">
        <v>49929</v>
      </c>
      <c r="C218" s="3">
        <v>47579</v>
      </c>
      <c r="D218" s="3">
        <v>38217</v>
      </c>
      <c r="E218" s="3">
        <v>40533</v>
      </c>
      <c r="F218" s="3">
        <v>37062</v>
      </c>
      <c r="G218" s="3">
        <v>17361</v>
      </c>
      <c r="H218" s="3">
        <v>17621</v>
      </c>
      <c r="I218" s="3"/>
      <c r="J218" s="3"/>
      <c r="K218" s="3">
        <v>17065</v>
      </c>
      <c r="L218" s="3">
        <v>14903</v>
      </c>
      <c r="M218" s="3">
        <v>15205</v>
      </c>
      <c r="N218" s="3">
        <v>16825</v>
      </c>
      <c r="O218" s="3">
        <v>15980</v>
      </c>
      <c r="P218" s="3">
        <v>9979</v>
      </c>
      <c r="Q218" s="3">
        <v>6382</v>
      </c>
      <c r="R218" s="3">
        <v>9067</v>
      </c>
      <c r="S218" s="3"/>
      <c r="T218" s="3"/>
      <c r="U218" s="3">
        <v>18075</v>
      </c>
      <c r="V218" s="3">
        <v>7736</v>
      </c>
      <c r="W218" s="3">
        <v>6042</v>
      </c>
      <c r="X218" s="3">
        <v>1758</v>
      </c>
      <c r="Y218" s="3">
        <v>1182</v>
      </c>
      <c r="Z218" s="3">
        <v>11604</v>
      </c>
      <c r="AA218" s="3">
        <v>4043</v>
      </c>
      <c r="AB218" s="3">
        <v>3463</v>
      </c>
      <c r="AC218" s="3"/>
      <c r="AD218" s="3"/>
      <c r="AE218" s="3">
        <v>2685</v>
      </c>
      <c r="AF218" s="3">
        <v>2605</v>
      </c>
      <c r="AG218" s="3">
        <v>24306</v>
      </c>
      <c r="AH218" s="3">
        <v>3713</v>
      </c>
      <c r="AI218" s="3">
        <v>3893</v>
      </c>
      <c r="AJ218" s="3">
        <v>2176</v>
      </c>
      <c r="AK218" s="3">
        <v>2660</v>
      </c>
      <c r="AV218">
        <v>122031</v>
      </c>
      <c r="AW218" s="5">
        <v>37505</v>
      </c>
      <c r="AX218" s="5">
        <v>12500</v>
      </c>
      <c r="AY218">
        <v>17567</v>
      </c>
      <c r="AZ218" s="5">
        <v>11510</v>
      </c>
      <c r="BA218" s="5">
        <v>13438</v>
      </c>
      <c r="BD218" s="1">
        <v>43926</v>
      </c>
      <c r="BE218" s="3">
        <f>SUM(122031+180249)</f>
        <v>302280</v>
      </c>
      <c r="BF218" s="3">
        <f>SUM(37505+44661)</f>
        <v>82166</v>
      </c>
      <c r="BG218" s="3">
        <v>71937</v>
      </c>
      <c r="BH218" s="3">
        <f>SUM(17567+40331)</f>
        <v>57898</v>
      </c>
      <c r="BI218" s="3">
        <f>SUM(11510+66261)</f>
        <v>77771</v>
      </c>
      <c r="BJ218" s="3">
        <f>SUM(13438+103095)</f>
        <v>116533</v>
      </c>
      <c r="CA218" s="1"/>
      <c r="CD218" s="1"/>
      <c r="CE218" s="3"/>
      <c r="CF218" s="3"/>
      <c r="CK218" s="1"/>
      <c r="CP218" s="1"/>
      <c r="CU218" s="1"/>
      <c r="CZ218" s="1"/>
      <c r="DH218" s="1">
        <v>43929</v>
      </c>
      <c r="DI218" s="3">
        <f>SUM(D9+E9+F9+G9+H9)</f>
        <v>6439</v>
      </c>
      <c r="DJ218" s="3">
        <f t="shared" si="182"/>
        <v>2093</v>
      </c>
      <c r="DK218" s="3">
        <f t="shared" si="183"/>
        <v>1285</v>
      </c>
      <c r="DL218" s="3">
        <f t="shared" si="184"/>
        <v>1188</v>
      </c>
      <c r="DM218" s="3">
        <f t="shared" si="185"/>
        <v>962</v>
      </c>
      <c r="DN218" s="3">
        <f t="shared" si="186"/>
        <v>945</v>
      </c>
      <c r="EG218" s="1">
        <v>43929</v>
      </c>
      <c r="EH218" s="3">
        <f t="shared" si="187"/>
        <v>696</v>
      </c>
      <c r="EI218" s="3">
        <f t="shared" si="188"/>
        <v>153</v>
      </c>
      <c r="EJ218" s="3">
        <f t="shared" si="189"/>
        <v>46</v>
      </c>
      <c r="EK218" s="3">
        <f t="shared" si="190"/>
        <v>100</v>
      </c>
      <c r="EL218" s="3">
        <f t="shared" si="191"/>
        <v>42</v>
      </c>
      <c r="EM218" s="3">
        <f t="shared" si="192"/>
        <v>39</v>
      </c>
    </row>
    <row r="219" spans="2:143" x14ac:dyDescent="0.2">
      <c r="B219" s="3">
        <v>50741</v>
      </c>
      <c r="C219" s="3"/>
      <c r="D219" s="3">
        <v>38337</v>
      </c>
      <c r="E219" s="3">
        <v>40804</v>
      </c>
      <c r="F219" s="3">
        <v>37305</v>
      </c>
      <c r="G219" s="3">
        <v>17459</v>
      </c>
      <c r="H219" s="3">
        <v>17748</v>
      </c>
      <c r="I219" s="3"/>
      <c r="J219" s="3"/>
      <c r="K219" s="3">
        <v>17142</v>
      </c>
      <c r="L219" s="3">
        <v>15031</v>
      </c>
      <c r="M219" s="3">
        <v>15278</v>
      </c>
      <c r="N219" s="3">
        <v>16962</v>
      </c>
      <c r="O219" s="3">
        <v>16327</v>
      </c>
      <c r="P219" s="3">
        <v>10344</v>
      </c>
      <c r="Q219" s="3">
        <v>6466</v>
      </c>
      <c r="R219" s="3">
        <v>9252</v>
      </c>
      <c r="S219" s="3"/>
      <c r="T219" s="3"/>
      <c r="U219" s="3">
        <v>18194</v>
      </c>
      <c r="V219" s="3">
        <v>7752</v>
      </c>
      <c r="W219" s="3">
        <v>6064</v>
      </c>
      <c r="X219" s="3">
        <v>1765</v>
      </c>
      <c r="Y219" s="3">
        <v>1192</v>
      </c>
      <c r="Z219" s="3">
        <v>11885</v>
      </c>
      <c r="AA219" s="3">
        <v>4177</v>
      </c>
      <c r="AB219" s="3">
        <v>3619</v>
      </c>
      <c r="AC219" s="3"/>
      <c r="AD219" s="3"/>
      <c r="AE219" s="3">
        <v>2719</v>
      </c>
      <c r="AF219" s="3">
        <v>2637</v>
      </c>
      <c r="AG219" s="3">
        <v>24955</v>
      </c>
      <c r="AH219" s="3">
        <v>3844</v>
      </c>
      <c r="AI219" s="3">
        <v>3997</v>
      </c>
      <c r="AJ219" s="3">
        <v>2203</v>
      </c>
      <c r="AK219" s="3">
        <v>2774</v>
      </c>
      <c r="AV219">
        <v>130689</v>
      </c>
      <c r="AW219" s="5">
        <v>41090</v>
      </c>
      <c r="AX219" s="5">
        <v>13837</v>
      </c>
      <c r="AY219">
        <v>18850</v>
      </c>
      <c r="AZ219" s="5">
        <v>12980</v>
      </c>
      <c r="BA219" s="5">
        <v>14336</v>
      </c>
      <c r="BD219" s="1">
        <v>43927</v>
      </c>
      <c r="BE219" s="3">
        <f>SUM(130689+190122)</f>
        <v>320811</v>
      </c>
      <c r="BF219" s="3">
        <f>SUM(41090+47942)</f>
        <v>89032</v>
      </c>
      <c r="BG219" s="3">
        <v>76429</v>
      </c>
      <c r="BH219" s="3">
        <f>SUM(18850+43120)</f>
        <v>61970</v>
      </c>
      <c r="BI219" s="3">
        <f>SUM(12980+70874)</f>
        <v>83854</v>
      </c>
      <c r="BJ219" s="3">
        <f>SUM(14336+103095)</f>
        <v>117431</v>
      </c>
      <c r="CA219" s="1"/>
      <c r="CD219" s="1"/>
      <c r="CE219" s="3"/>
      <c r="CF219" s="3"/>
      <c r="CK219" s="1"/>
      <c r="CP219" s="1"/>
      <c r="CU219" s="1"/>
      <c r="CZ219" s="1"/>
      <c r="DH219" s="1">
        <v>43930</v>
      </c>
      <c r="DI219" s="3">
        <f>SUM(D10+E10+F10+G10+H10)</f>
        <v>8861</v>
      </c>
      <c r="DJ219" s="3">
        <f t="shared" si="182"/>
        <v>2072</v>
      </c>
      <c r="DK219" s="3">
        <f t="shared" si="183"/>
        <v>1568</v>
      </c>
      <c r="DL219" s="3">
        <f t="shared" si="184"/>
        <v>933</v>
      </c>
      <c r="DM219" s="3">
        <f t="shared" si="185"/>
        <v>1280</v>
      </c>
      <c r="DN219" s="3">
        <f t="shared" si="186"/>
        <v>746</v>
      </c>
      <c r="EG219" s="1">
        <v>43930</v>
      </c>
      <c r="EH219" s="3">
        <f t="shared" si="187"/>
        <v>557</v>
      </c>
      <c r="EI219" s="3">
        <f t="shared" si="188"/>
        <v>108</v>
      </c>
      <c r="EJ219" s="3">
        <f t="shared" si="189"/>
        <v>39</v>
      </c>
      <c r="EK219" s="3">
        <f t="shared" si="190"/>
        <v>105</v>
      </c>
      <c r="EL219" s="3">
        <f t="shared" si="191"/>
        <v>6</v>
      </c>
      <c r="EM219" s="3">
        <f t="shared" si="192"/>
        <v>30</v>
      </c>
    </row>
    <row r="220" spans="2:143" x14ac:dyDescent="0.2">
      <c r="B220" s="3">
        <v>51631</v>
      </c>
      <c r="C220" s="3">
        <v>48550</v>
      </c>
      <c r="D220" s="3">
        <v>38434</v>
      </c>
      <c r="E220" s="3">
        <v>41059</v>
      </c>
      <c r="F220" s="3">
        <v>37544</v>
      </c>
      <c r="G220" s="3">
        <v>17522</v>
      </c>
      <c r="H220" s="3">
        <v>17814</v>
      </c>
      <c r="I220" s="3"/>
      <c r="J220" s="3"/>
      <c r="K220" s="3">
        <v>17202</v>
      </c>
      <c r="L220" s="3">
        <v>15122</v>
      </c>
      <c r="M220" s="3">
        <v>15371</v>
      </c>
      <c r="N220" s="3">
        <v>17089</v>
      </c>
      <c r="O220" s="3">
        <v>16676</v>
      </c>
      <c r="P220" s="3">
        <v>10610</v>
      </c>
      <c r="Q220" s="3">
        <v>6610</v>
      </c>
      <c r="R220" s="3">
        <v>9442</v>
      </c>
      <c r="S220" s="3"/>
      <c r="T220" s="3"/>
      <c r="U220" s="3">
        <v>18274</v>
      </c>
      <c r="V220" s="3">
        <v>7784</v>
      </c>
      <c r="W220" s="3">
        <v>6097</v>
      </c>
      <c r="X220" s="3">
        <v>1782</v>
      </c>
      <c r="Y220" s="3">
        <v>1206</v>
      </c>
      <c r="Z220" s="3">
        <v>12297</v>
      </c>
      <c r="AA220" s="3">
        <v>4307</v>
      </c>
      <c r="AB220" s="3">
        <v>3696</v>
      </c>
      <c r="AC220" s="3"/>
      <c r="AD220" s="3"/>
      <c r="AE220" s="3">
        <v>2796</v>
      </c>
      <c r="AF220" s="3">
        <v>2698</v>
      </c>
      <c r="AG220" s="3">
        <v>25708</v>
      </c>
      <c r="AH220" s="3">
        <v>3929</v>
      </c>
      <c r="AI220" s="3">
        <v>4034</v>
      </c>
      <c r="AJ220" s="3">
        <v>2235</v>
      </c>
      <c r="AK220" s="3">
        <v>2859</v>
      </c>
      <c r="AV220">
        <v>138863</v>
      </c>
      <c r="AW220" s="5">
        <v>44416</v>
      </c>
      <c r="AX220" s="5">
        <v>15202</v>
      </c>
      <c r="AY220">
        <v>19823</v>
      </c>
      <c r="AZ220" s="5">
        <v>14559</v>
      </c>
      <c r="BA220" s="5">
        <v>15865</v>
      </c>
      <c r="BD220" s="1">
        <v>43928</v>
      </c>
      <c r="BE220" s="3">
        <f>SUM(138863+201195)</f>
        <v>340058</v>
      </c>
      <c r="BF220" s="3">
        <f>SUM(44416+50558)</f>
        <v>94974</v>
      </c>
      <c r="BG220" s="3">
        <v>81344</v>
      </c>
      <c r="BH220" s="3">
        <f>SUM(19823+45550)</f>
        <v>65373</v>
      </c>
      <c r="BI220" s="3">
        <f>SUM(14559+76719)</f>
        <v>91278</v>
      </c>
      <c r="BJ220" s="3">
        <f>SUM(15865+115364)</f>
        <v>131229</v>
      </c>
      <c r="CA220" s="1"/>
      <c r="CD220" s="1"/>
      <c r="CE220" s="3"/>
      <c r="CF220" s="3"/>
      <c r="CH220" s="1"/>
      <c r="CK220" s="1"/>
      <c r="CP220" s="1"/>
      <c r="CU220" s="1"/>
      <c r="CZ220" s="1"/>
      <c r="DH220" s="1">
        <v>43931</v>
      </c>
      <c r="DI220" s="3">
        <f>SUM(D11+E11+F11+G11+H11)</f>
        <v>7891</v>
      </c>
      <c r="DJ220" s="3">
        <f t="shared" si="182"/>
        <v>2327</v>
      </c>
      <c r="DK220" s="3">
        <f t="shared" si="183"/>
        <v>1655</v>
      </c>
      <c r="DL220" s="3">
        <f t="shared" si="184"/>
        <v>995</v>
      </c>
      <c r="DM220" s="3">
        <f t="shared" si="185"/>
        <v>1043</v>
      </c>
      <c r="DN220" s="3">
        <f t="shared" si="186"/>
        <v>710</v>
      </c>
      <c r="EG220" s="1">
        <v>43931</v>
      </c>
      <c r="EH220" s="3">
        <f t="shared" si="187"/>
        <v>709</v>
      </c>
      <c r="EI220" s="3">
        <f t="shared" si="188"/>
        <v>151</v>
      </c>
      <c r="EJ220" s="3">
        <f t="shared" si="189"/>
        <v>73</v>
      </c>
      <c r="EK220" s="3">
        <f t="shared" si="190"/>
        <v>77</v>
      </c>
      <c r="EL220" s="3">
        <f t="shared" si="191"/>
        <v>60</v>
      </c>
      <c r="EM220" s="3">
        <f t="shared" si="192"/>
        <v>46</v>
      </c>
    </row>
    <row r="221" spans="2:143" x14ac:dyDescent="0.2">
      <c r="B221" s="3">
        <v>52274</v>
      </c>
      <c r="C221" s="3">
        <v>48998</v>
      </c>
      <c r="D221" s="3">
        <v>38587</v>
      </c>
      <c r="E221" s="3"/>
      <c r="F221" s="3">
        <v>37719</v>
      </c>
      <c r="G221" s="3">
        <v>17518</v>
      </c>
      <c r="H221" s="3">
        <v>17897</v>
      </c>
      <c r="I221" s="3"/>
      <c r="J221" s="3"/>
      <c r="L221" s="3">
        <v>15176</v>
      </c>
      <c r="M221" s="3">
        <v>15426</v>
      </c>
      <c r="N221" s="3">
        <v>17180</v>
      </c>
      <c r="O221" s="3">
        <v>17014</v>
      </c>
      <c r="P221" s="3">
        <v>10995</v>
      </c>
      <c r="Q221" s="3">
        <v>6729</v>
      </c>
      <c r="R221" s="3">
        <v>9582</v>
      </c>
      <c r="S221" s="3"/>
      <c r="T221" s="3"/>
      <c r="U221" s="3">
        <v>18389</v>
      </c>
      <c r="V221" s="3">
        <v>7830</v>
      </c>
      <c r="W221" s="3">
        <v>6137</v>
      </c>
      <c r="X221" s="3">
        <v>1784</v>
      </c>
      <c r="Y221" s="3">
        <v>1210</v>
      </c>
      <c r="Z221" s="3">
        <v>12544</v>
      </c>
      <c r="AA221" s="3">
        <v>4406</v>
      </c>
      <c r="AB221" s="3">
        <v>3848</v>
      </c>
      <c r="AC221" s="3"/>
      <c r="AD221" s="3"/>
      <c r="AE221" s="3">
        <v>2850</v>
      </c>
      <c r="AF221" s="3">
        <v>2748</v>
      </c>
      <c r="AG221" s="3">
        <v>26243</v>
      </c>
      <c r="AH221" s="3">
        <v>4022</v>
      </c>
      <c r="AI221" s="3">
        <v>4221</v>
      </c>
      <c r="AJ221" s="3">
        <v>2238</v>
      </c>
      <c r="AK221" s="3">
        <v>2931</v>
      </c>
      <c r="AV221">
        <v>149316</v>
      </c>
      <c r="AW221" s="5">
        <v>47437</v>
      </c>
      <c r="AX221" s="5">
        <v>16790</v>
      </c>
      <c r="AY221">
        <v>20589</v>
      </c>
      <c r="AZ221" s="5">
        <v>16239</v>
      </c>
      <c r="BA221" s="5">
        <v>16957</v>
      </c>
      <c r="BD221" s="1">
        <v>43929</v>
      </c>
      <c r="BE221" s="3">
        <f>SUM(149316+215837)</f>
        <v>365153</v>
      </c>
      <c r="BF221" s="3">
        <f>SUM(47437+52979)</f>
        <v>100416</v>
      </c>
      <c r="BG221" s="3">
        <v>87511</v>
      </c>
      <c r="BH221" s="3">
        <f>SUM(20589+45550)</f>
        <v>66139</v>
      </c>
      <c r="BI221" s="3">
        <f>SUM(16239+82299)</f>
        <v>98538</v>
      </c>
      <c r="BJ221" s="3">
        <f>SUM(16957+127307)</f>
        <v>144264</v>
      </c>
      <c r="CA221" s="1"/>
      <c r="CD221" s="1"/>
      <c r="CE221" s="3"/>
      <c r="CF221" s="3"/>
      <c r="CH221" s="1"/>
      <c r="CK221" s="1"/>
      <c r="CP221" s="1"/>
      <c r="CU221" s="1"/>
      <c r="CZ221" s="1"/>
      <c r="DH221" s="1">
        <v>43932</v>
      </c>
      <c r="DI221" s="3"/>
      <c r="DJ221" s="3">
        <f t="shared" si="182"/>
        <v>1869</v>
      </c>
      <c r="DK221" s="3">
        <f t="shared" si="183"/>
        <v>1366</v>
      </c>
      <c r="DL221" s="3">
        <f t="shared" si="184"/>
        <v>1011</v>
      </c>
      <c r="DM221" s="3">
        <f t="shared" si="185"/>
        <v>1066</v>
      </c>
      <c r="DN221" s="3">
        <f t="shared" si="186"/>
        <v>770</v>
      </c>
      <c r="EG221" s="1">
        <v>43932</v>
      </c>
      <c r="EH221" s="3">
        <f t="shared" si="187"/>
        <v>383</v>
      </c>
      <c r="EI221" s="3">
        <f t="shared" si="188"/>
        <v>177</v>
      </c>
      <c r="EJ221" s="3">
        <f t="shared" si="189"/>
        <v>67</v>
      </c>
      <c r="EK221" s="3">
        <f t="shared" si="190"/>
        <v>97</v>
      </c>
      <c r="EL221" s="3">
        <f t="shared" si="191"/>
        <v>42</v>
      </c>
      <c r="EM221" s="3">
        <f t="shared" si="192"/>
        <v>27</v>
      </c>
    </row>
    <row r="222" spans="2:143" x14ac:dyDescent="0.2">
      <c r="B222" s="3">
        <v>53039</v>
      </c>
      <c r="C222" s="3">
        <v>49461</v>
      </c>
      <c r="D222" s="3">
        <v>38743</v>
      </c>
      <c r="E222" s="3">
        <v>41441</v>
      </c>
      <c r="F222" s="3">
        <v>37942</v>
      </c>
      <c r="G222" s="3">
        <v>17583</v>
      </c>
      <c r="H222" s="3">
        <v>17910</v>
      </c>
      <c r="I222" s="3"/>
      <c r="J222" s="3"/>
      <c r="L222" s="3">
        <v>15191</v>
      </c>
      <c r="M222" s="3">
        <v>15497</v>
      </c>
      <c r="N222" s="3">
        <v>17291</v>
      </c>
      <c r="O222" s="3">
        <v>17307</v>
      </c>
      <c r="P222" s="3">
        <v>11211</v>
      </c>
      <c r="Q222" s="3"/>
      <c r="R222" s="3">
        <v>9780</v>
      </c>
      <c r="S222" s="3"/>
      <c r="T222" s="3"/>
      <c r="U222" s="3">
        <v>18770</v>
      </c>
      <c r="V222" s="3">
        <v>7952</v>
      </c>
      <c r="W222" s="3">
        <v>6232</v>
      </c>
      <c r="X222" s="3">
        <v>1813</v>
      </c>
      <c r="Y222" s="3">
        <v>1231</v>
      </c>
      <c r="Z222" s="3">
        <v>12948</v>
      </c>
      <c r="AA222" s="3">
        <v>4487</v>
      </c>
      <c r="AB222" s="3">
        <v>3999</v>
      </c>
      <c r="AC222" s="3"/>
      <c r="AD222" s="3"/>
      <c r="AE222" s="3">
        <v>2896</v>
      </c>
      <c r="AF222" s="3">
        <v>2810</v>
      </c>
      <c r="AG222" s="3">
        <v>27815</v>
      </c>
      <c r="AH222" s="3">
        <v>4083</v>
      </c>
      <c r="AI222" s="3">
        <v>4354</v>
      </c>
      <c r="AJ222" s="3">
        <v>2255</v>
      </c>
      <c r="AK222" s="3">
        <v>2931</v>
      </c>
      <c r="AV222">
        <v>159937</v>
      </c>
      <c r="AW222" s="5">
        <v>51027</v>
      </c>
      <c r="AX222" s="5">
        <v>18941</v>
      </c>
      <c r="AY222">
        <v>21504</v>
      </c>
      <c r="AZ222" s="5">
        <v>18228</v>
      </c>
      <c r="BA222" s="5">
        <v>18309</v>
      </c>
      <c r="BD222" s="1">
        <v>43930</v>
      </c>
      <c r="BE222" s="3">
        <f>SUM(159937+231612)</f>
        <v>391549</v>
      </c>
      <c r="BF222" s="3">
        <f>SUM(51027+56165)</f>
        <v>107192</v>
      </c>
      <c r="BG222" s="3">
        <v>94958</v>
      </c>
      <c r="BH222" s="3">
        <f>SUM(21504+45550)</f>
        <v>67054</v>
      </c>
      <c r="BI222" s="3">
        <f>SUM(18228+87374)</f>
        <v>105602</v>
      </c>
      <c r="BJ222" s="3">
        <f>SUM(18309+145191)</f>
        <v>163500</v>
      </c>
      <c r="CA222" s="1"/>
      <c r="CD222" s="1"/>
      <c r="CE222" s="3"/>
      <c r="CF222" s="3"/>
      <c r="CH222" s="1"/>
      <c r="CK222" s="1"/>
      <c r="CP222" s="1"/>
      <c r="CU222" s="1"/>
      <c r="CZ222" s="1"/>
      <c r="DH222" s="1">
        <v>43933</v>
      </c>
      <c r="DI222" s="3">
        <f t="shared" ref="DI222:DI228" si="193">SUM(D13+E13+F13+G13+H13)</f>
        <v>6316</v>
      </c>
      <c r="DJ222" s="3">
        <f t="shared" si="182"/>
        <v>2053</v>
      </c>
      <c r="DK222" s="3">
        <f t="shared" si="183"/>
        <v>1959</v>
      </c>
      <c r="DL222" s="3">
        <f t="shared" si="184"/>
        <v>483</v>
      </c>
      <c r="DM222" s="3">
        <f t="shared" si="185"/>
        <v>694</v>
      </c>
      <c r="DN222" s="3">
        <f t="shared" si="186"/>
        <v>534</v>
      </c>
      <c r="EG222" s="1">
        <v>43933</v>
      </c>
      <c r="EH222" s="3">
        <f t="shared" si="187"/>
        <v>491</v>
      </c>
      <c r="EI222" s="3">
        <f t="shared" si="188"/>
        <v>103</v>
      </c>
      <c r="EJ222" s="3">
        <f t="shared" si="189"/>
        <v>48</v>
      </c>
      <c r="EK222" s="3">
        <f t="shared" si="190"/>
        <v>79</v>
      </c>
      <c r="EL222" s="3">
        <f t="shared" si="191"/>
        <v>3</v>
      </c>
      <c r="EM222" s="3">
        <f t="shared" si="192"/>
        <v>36</v>
      </c>
    </row>
    <row r="223" spans="2:143" x14ac:dyDescent="0.2">
      <c r="B223" s="3">
        <v>53640</v>
      </c>
      <c r="C223" s="3">
        <v>49817</v>
      </c>
      <c r="D223" s="3">
        <v>38864</v>
      </c>
      <c r="E223" s="3">
        <v>41677</v>
      </c>
      <c r="F223" s="3">
        <v>38117</v>
      </c>
      <c r="G223" s="3">
        <v>17653</v>
      </c>
      <c r="H223" s="3">
        <v>17977</v>
      </c>
      <c r="I223" s="3"/>
      <c r="J223" s="3"/>
      <c r="L223" s="3"/>
      <c r="M223" s="3">
        <v>15604</v>
      </c>
      <c r="N223" s="3">
        <v>17417</v>
      </c>
      <c r="O223" s="3">
        <v>17589</v>
      </c>
      <c r="P223" s="3">
        <v>11353</v>
      </c>
      <c r="Q223" s="3">
        <v>6887</v>
      </c>
      <c r="R223" s="3"/>
      <c r="S223" s="3"/>
      <c r="T223" s="3"/>
      <c r="U223" s="3">
        <v>18882</v>
      </c>
      <c r="V223" s="3">
        <v>7994</v>
      </c>
      <c r="W223" s="3">
        <v>6274</v>
      </c>
      <c r="X223" s="3">
        <v>1835</v>
      </c>
      <c r="Y223" s="3">
        <v>1236</v>
      </c>
      <c r="Z223" s="3">
        <v>13179</v>
      </c>
      <c r="AA223" s="3">
        <v>4552</v>
      </c>
      <c r="AB223" s="3">
        <v>4113</v>
      </c>
      <c r="AC223" s="3"/>
      <c r="AD223" s="3"/>
      <c r="AE223" s="3">
        <v>2924</v>
      </c>
      <c r="AF223" s="3">
        <v>2886</v>
      </c>
      <c r="AG223" s="3">
        <v>28687</v>
      </c>
      <c r="AH223" s="3">
        <v>4321</v>
      </c>
      <c r="AI223" s="3">
        <v>4535</v>
      </c>
      <c r="AJ223" s="3">
        <v>2270</v>
      </c>
      <c r="AK223" s="3">
        <v>3156</v>
      </c>
      <c r="AV223">
        <v>170512</v>
      </c>
      <c r="AW223" s="5">
        <v>54588</v>
      </c>
      <c r="AX223" s="5">
        <v>20974</v>
      </c>
      <c r="AY223">
        <v>22783</v>
      </c>
      <c r="AZ223" s="5">
        <v>19979</v>
      </c>
      <c r="BA223" s="5">
        <v>19472</v>
      </c>
      <c r="BD223" s="1">
        <v>43931</v>
      </c>
      <c r="BE223" s="3">
        <f>SUM(170512+247373)</f>
        <v>417885</v>
      </c>
      <c r="BF223" s="3">
        <f>SUM(54588+58935)</f>
        <v>113523</v>
      </c>
      <c r="BG223" s="3">
        <v>102372</v>
      </c>
      <c r="BH223" s="3">
        <f>SUM(22783+49261)</f>
        <v>72044</v>
      </c>
      <c r="BI223" s="3">
        <f>SUM(19979+93040)</f>
        <v>113019</v>
      </c>
      <c r="BJ223" s="3">
        <f>SUM(19472+145391)</f>
        <v>164863</v>
      </c>
      <c r="CA223" s="1"/>
      <c r="CD223" s="1"/>
      <c r="CE223" s="3"/>
      <c r="CF223" s="3"/>
      <c r="CH223" s="1"/>
      <c r="CK223" s="1"/>
      <c r="CP223" s="1"/>
      <c r="CU223" s="1"/>
      <c r="CZ223" s="1"/>
      <c r="DH223" s="1">
        <v>43934</v>
      </c>
      <c r="DI223" s="3">
        <f t="shared" si="193"/>
        <v>4536</v>
      </c>
      <c r="DJ223" s="3">
        <f t="shared" si="182"/>
        <v>1758</v>
      </c>
      <c r="DK223" s="3">
        <f t="shared" si="183"/>
        <v>1071</v>
      </c>
      <c r="DL223" s="3">
        <f t="shared" si="184"/>
        <v>859</v>
      </c>
      <c r="DM223" s="3">
        <f t="shared" si="185"/>
        <v>875</v>
      </c>
      <c r="DN223" s="3">
        <f t="shared" si="186"/>
        <v>458</v>
      </c>
      <c r="EG223" s="1">
        <v>43934</v>
      </c>
      <c r="EH223" s="3">
        <f t="shared" si="187"/>
        <v>476</v>
      </c>
      <c r="EI223" s="3">
        <f t="shared" si="188"/>
        <v>57</v>
      </c>
      <c r="EJ223" s="3">
        <f t="shared" si="189"/>
        <v>60</v>
      </c>
      <c r="EK223" s="3">
        <f t="shared" si="190"/>
        <v>106</v>
      </c>
      <c r="EL223" s="3">
        <f t="shared" si="191"/>
        <v>26</v>
      </c>
      <c r="EM223" s="3">
        <f t="shared" si="192"/>
        <v>53</v>
      </c>
    </row>
    <row r="224" spans="2:143" x14ac:dyDescent="0.2">
      <c r="B224" s="3">
        <v>54090</v>
      </c>
      <c r="C224" s="3">
        <v>50072</v>
      </c>
      <c r="D224" s="3">
        <v>39033</v>
      </c>
      <c r="E224" s="3">
        <v>41980</v>
      </c>
      <c r="F224" s="3">
        <v>38224</v>
      </c>
      <c r="G224" s="3">
        <v>17668</v>
      </c>
      <c r="H224" s="3">
        <v>18051</v>
      </c>
      <c r="I224" s="3"/>
      <c r="J224" s="3"/>
      <c r="K224" s="3"/>
      <c r="L224" s="3"/>
      <c r="M224" s="3">
        <v>15610</v>
      </c>
      <c r="N224" s="3">
        <v>17480</v>
      </c>
      <c r="O224" s="3">
        <v>17774</v>
      </c>
      <c r="P224" s="3">
        <v>11432</v>
      </c>
      <c r="Q224" s="3">
        <v>6952</v>
      </c>
      <c r="R224" s="3">
        <v>10101</v>
      </c>
      <c r="S224" s="3"/>
      <c r="T224" s="3"/>
      <c r="U224" s="3"/>
      <c r="V224" s="3">
        <v>8023</v>
      </c>
      <c r="W224" s="3">
        <v>6304</v>
      </c>
      <c r="X224" s="3">
        <v>1845</v>
      </c>
      <c r="Y224" s="3">
        <v>1241</v>
      </c>
      <c r="Z224" s="3">
        <v>16040</v>
      </c>
      <c r="AA224" s="3">
        <v>4645</v>
      </c>
      <c r="AB224" s="3">
        <v>4256</v>
      </c>
      <c r="AC224" s="3"/>
      <c r="AD224" s="3"/>
      <c r="AE224" s="3">
        <v>2963</v>
      </c>
      <c r="AF224" s="3">
        <v>2948</v>
      </c>
      <c r="AG224" s="3">
        <v>29544</v>
      </c>
      <c r="AH224" s="3">
        <v>4431</v>
      </c>
      <c r="AI224" s="3">
        <v>4608</v>
      </c>
      <c r="AJ224" s="3">
        <v>2281</v>
      </c>
      <c r="AK224" s="3">
        <v>3283</v>
      </c>
      <c r="AM224" s="3"/>
      <c r="AV224">
        <v>180458</v>
      </c>
      <c r="AW224" s="5">
        <v>58151</v>
      </c>
      <c r="AX224" s="5">
        <v>22860</v>
      </c>
      <c r="AY224">
        <v>23993</v>
      </c>
      <c r="AZ224" s="5">
        <v>21655</v>
      </c>
      <c r="BA224" s="5">
        <v>20615</v>
      </c>
      <c r="BD224" s="1">
        <v>43932</v>
      </c>
      <c r="BE224" s="3">
        <f>SUM(180458+260522)</f>
        <v>440980</v>
      </c>
      <c r="BF224" s="3">
        <f>SUM(58151+62042)</f>
        <v>120193</v>
      </c>
      <c r="BG224" s="3">
        <v>108776</v>
      </c>
      <c r="BH224" s="3">
        <f>SUM(23993+52021)</f>
        <v>76014</v>
      </c>
      <c r="BI224" s="3">
        <f>SUM(21655+98498)</f>
        <v>120153</v>
      </c>
      <c r="BJ224" s="3">
        <f>SUM(20615+152604)</f>
        <v>173219</v>
      </c>
      <c r="CA224" s="1"/>
      <c r="CD224" s="1"/>
      <c r="CE224" s="3"/>
      <c r="CF224" s="3"/>
      <c r="CH224" s="1"/>
      <c r="CK224" s="1"/>
      <c r="CP224" s="1"/>
      <c r="CU224" s="1"/>
      <c r="CZ224" s="1"/>
      <c r="DH224" s="1">
        <v>43935</v>
      </c>
      <c r="DI224" s="3">
        <f t="shared" si="193"/>
        <v>2036</v>
      </c>
      <c r="DJ224" s="3">
        <f t="shared" si="182"/>
        <v>2392</v>
      </c>
      <c r="DK224" s="3">
        <f t="shared" si="183"/>
        <v>994</v>
      </c>
      <c r="DL224" s="3">
        <f t="shared" si="184"/>
        <v>1132</v>
      </c>
      <c r="DM224" s="3">
        <f t="shared" si="185"/>
        <v>627</v>
      </c>
      <c r="DN224" s="3">
        <f t="shared" si="186"/>
        <v>687</v>
      </c>
      <c r="EG224" s="1">
        <v>43935</v>
      </c>
      <c r="EH224" s="3">
        <f t="shared" si="187"/>
        <v>217</v>
      </c>
      <c r="EI224" s="3">
        <f t="shared" si="188"/>
        <v>252</v>
      </c>
      <c r="EJ224" s="3">
        <f t="shared" si="189"/>
        <v>75</v>
      </c>
      <c r="EK224" s="3">
        <f t="shared" si="190"/>
        <v>142</v>
      </c>
      <c r="EL224" s="3">
        <f t="shared" si="191"/>
        <v>34</v>
      </c>
      <c r="EM224" s="3">
        <f t="shared" si="192"/>
        <v>45</v>
      </c>
    </row>
    <row r="225" spans="2:143" x14ac:dyDescent="0.2">
      <c r="B225" s="3">
        <v>54448</v>
      </c>
      <c r="C225" s="3">
        <v>50331</v>
      </c>
      <c r="D225" s="3">
        <v>39136</v>
      </c>
      <c r="E225" s="3">
        <v>42519</v>
      </c>
      <c r="F225" s="3">
        <v>38327</v>
      </c>
      <c r="G225" s="3">
        <v>17804</v>
      </c>
      <c r="H225" s="3"/>
      <c r="I225" s="3"/>
      <c r="J225" s="3"/>
      <c r="K225" s="3"/>
      <c r="L225" s="3"/>
      <c r="M225" s="3">
        <v>15686</v>
      </c>
      <c r="O225" s="3">
        <v>17953</v>
      </c>
      <c r="P225" s="3">
        <v>11572</v>
      </c>
      <c r="Q225" s="3">
        <v>7004</v>
      </c>
      <c r="R225" s="3">
        <v>10251</v>
      </c>
      <c r="S225" s="3"/>
      <c r="T225" s="3"/>
      <c r="U225" s="3">
        <v>19065</v>
      </c>
      <c r="V225" s="3">
        <v>8043</v>
      </c>
      <c r="W225" s="3">
        <v>6345</v>
      </c>
      <c r="X225" s="3">
        <v>1866</v>
      </c>
      <c r="Y225" s="3">
        <v>1242</v>
      </c>
      <c r="Z225" s="3">
        <v>16410</v>
      </c>
      <c r="AA225" s="3">
        <v>4687</v>
      </c>
      <c r="AB225" s="3">
        <v>4326</v>
      </c>
      <c r="AC225" s="3"/>
      <c r="AD225" s="3"/>
      <c r="AE225" s="3">
        <v>2999</v>
      </c>
      <c r="AF225" s="3">
        <v>3004</v>
      </c>
      <c r="AG225" s="3">
        <v>30357</v>
      </c>
      <c r="AH225" s="3">
        <v>4664</v>
      </c>
      <c r="AI225" s="3">
        <v>4672</v>
      </c>
      <c r="AJ225" s="3">
        <v>2285</v>
      </c>
      <c r="AK225" s="3">
        <v>3395</v>
      </c>
      <c r="AM225" s="3"/>
      <c r="AV225">
        <v>188694</v>
      </c>
      <c r="AW225" s="5">
        <v>61850</v>
      </c>
      <c r="AX225" s="5">
        <v>25475</v>
      </c>
      <c r="AY225">
        <v>24638</v>
      </c>
      <c r="AZ225" s="5">
        <v>22833</v>
      </c>
      <c r="BA225" s="5">
        <v>21794</v>
      </c>
      <c r="BD225" s="1">
        <v>43933</v>
      </c>
      <c r="BE225" s="3">
        <f>SUM(188694+272907)</f>
        <v>461601</v>
      </c>
      <c r="BF225" s="3">
        <f>SUM(61850+64885)</f>
        <v>126735</v>
      </c>
      <c r="BG225" s="3">
        <v>116730</v>
      </c>
      <c r="BH225" s="3">
        <f>SUM(24638+54799)</f>
        <v>79437</v>
      </c>
      <c r="BI225" s="3">
        <f>SUM(22833+102057)</f>
        <v>124890</v>
      </c>
      <c r="BJ225" s="3">
        <f>SUM(21794+168534)</f>
        <v>190328</v>
      </c>
      <c r="CA225" s="1"/>
      <c r="CD225" s="1"/>
      <c r="CE225" s="3"/>
      <c r="CF225" s="3"/>
      <c r="CH225" s="1"/>
      <c r="CK225" s="1"/>
      <c r="CP225" s="1"/>
      <c r="CU225" s="1"/>
      <c r="CZ225" s="1"/>
      <c r="DH225" s="1">
        <v>43936</v>
      </c>
      <c r="DI225" s="3">
        <f t="shared" si="193"/>
        <v>10422</v>
      </c>
      <c r="DJ225" s="3">
        <f t="shared" si="182"/>
        <v>1543</v>
      </c>
      <c r="DK225" s="3">
        <f t="shared" si="183"/>
        <v>1391</v>
      </c>
      <c r="DL225" s="3">
        <f t="shared" si="184"/>
        <v>799</v>
      </c>
      <c r="DM225" s="3">
        <f t="shared" si="185"/>
        <v>777</v>
      </c>
      <c r="DN225" s="3">
        <f t="shared" si="186"/>
        <v>1010</v>
      </c>
      <c r="EG225" s="1">
        <v>43936</v>
      </c>
      <c r="EH225" s="3">
        <f t="shared" si="187"/>
        <v>439</v>
      </c>
      <c r="EI225" s="3">
        <f t="shared" si="188"/>
        <v>205</v>
      </c>
      <c r="EJ225" s="3">
        <f t="shared" si="189"/>
        <v>116</v>
      </c>
      <c r="EK225" s="3">
        <f t="shared" si="190"/>
        <v>135</v>
      </c>
      <c r="EL225" s="3">
        <f t="shared" si="191"/>
        <v>44</v>
      </c>
      <c r="EM225" s="3">
        <f t="shared" si="192"/>
        <v>55</v>
      </c>
    </row>
    <row r="226" spans="2:143" x14ac:dyDescent="0.2">
      <c r="B226" s="3"/>
      <c r="C226" s="3">
        <v>50667</v>
      </c>
      <c r="D226" s="3">
        <v>39225</v>
      </c>
      <c r="E226" s="3">
        <v>42812</v>
      </c>
      <c r="F226" s="3">
        <v>38411</v>
      </c>
      <c r="G226" s="3">
        <v>17901</v>
      </c>
      <c r="H226" s="3"/>
      <c r="I226" s="3"/>
      <c r="J226" s="3"/>
      <c r="K226" s="3"/>
      <c r="M226" s="3">
        <v>15774</v>
      </c>
      <c r="N226" s="3"/>
      <c r="O226" s="3">
        <v>18201</v>
      </c>
      <c r="P226" s="3">
        <v>11703</v>
      </c>
      <c r="Q226" s="3">
        <v>7046</v>
      </c>
      <c r="R226" s="3">
        <v>10431</v>
      </c>
      <c r="S226" s="3"/>
      <c r="T226" s="3"/>
      <c r="U226" s="3">
        <v>19128</v>
      </c>
      <c r="V226" s="3">
        <v>8050</v>
      </c>
      <c r="W226" s="3">
        <v>6357</v>
      </c>
      <c r="X226" s="3">
        <v>1869</v>
      </c>
      <c r="Y226" s="3">
        <v>1245</v>
      </c>
      <c r="Z226" s="3"/>
      <c r="AA226" s="3">
        <v>4827</v>
      </c>
      <c r="AB226" s="3">
        <v>4430</v>
      </c>
      <c r="AC226" s="3"/>
      <c r="AD226" s="3"/>
      <c r="AE226" s="3">
        <v>3063</v>
      </c>
      <c r="AF226" s="3">
        <v>3048</v>
      </c>
      <c r="AG226" s="3">
        <v>31268</v>
      </c>
      <c r="AH226" s="3">
        <v>4778</v>
      </c>
      <c r="AI226" s="3">
        <v>4871</v>
      </c>
      <c r="AJ226" s="3">
        <v>2317</v>
      </c>
      <c r="AK226" s="3">
        <v>3506</v>
      </c>
      <c r="AM226" s="3"/>
      <c r="AV226">
        <v>195031</v>
      </c>
      <c r="AW226" s="5">
        <v>64584</v>
      </c>
      <c r="AX226" s="5">
        <v>26867</v>
      </c>
      <c r="AY226">
        <v>25635</v>
      </c>
      <c r="AZ226" s="5">
        <v>24199</v>
      </c>
      <c r="BA226" s="5">
        <v>22348</v>
      </c>
      <c r="BD226" s="1">
        <v>43934</v>
      </c>
      <c r="BE226" s="3">
        <f>SUM(195031+283326)</f>
        <v>478357</v>
      </c>
      <c r="BF226" s="3">
        <f>SUM(64584+64885)</f>
        <v>129469</v>
      </c>
      <c r="BG226" s="3">
        <v>122049</v>
      </c>
      <c r="BH226" s="3">
        <f>SUM(25635+57009)</f>
        <v>82644</v>
      </c>
      <c r="BI226" s="3">
        <f>SUM(24199+105593)</f>
        <v>129792</v>
      </c>
      <c r="BJ226" s="3">
        <f>SUM(22348+168534)</f>
        <v>190882</v>
      </c>
      <c r="CA226" s="2"/>
      <c r="CD226" s="1"/>
      <c r="CE226" s="3"/>
      <c r="CF226" s="3"/>
      <c r="CH226" s="1"/>
      <c r="CK226" s="2"/>
      <c r="CP226" s="2"/>
      <c r="CU226" s="2"/>
      <c r="CZ226" s="2"/>
      <c r="DH226" s="2">
        <v>43937</v>
      </c>
      <c r="DI226" s="3">
        <f t="shared" si="193"/>
        <v>5717</v>
      </c>
      <c r="DJ226" s="3">
        <f t="shared" si="182"/>
        <v>2753</v>
      </c>
      <c r="DK226" s="3">
        <f t="shared" si="183"/>
        <v>1790</v>
      </c>
      <c r="DL226" s="3">
        <f t="shared" si="184"/>
        <v>951</v>
      </c>
      <c r="DM226" s="3">
        <f t="shared" si="185"/>
        <v>537</v>
      </c>
      <c r="DN226" s="3">
        <f t="shared" si="186"/>
        <v>724</v>
      </c>
      <c r="EG226" s="2">
        <v>43937</v>
      </c>
      <c r="EH226" s="3">
        <f t="shared" si="187"/>
        <v>546</v>
      </c>
      <c r="EI226" s="3">
        <f t="shared" si="188"/>
        <v>226</v>
      </c>
      <c r="EJ226" s="3">
        <f t="shared" si="189"/>
        <v>111</v>
      </c>
      <c r="EK226" s="3">
        <f t="shared" si="190"/>
        <v>160</v>
      </c>
      <c r="EL226" s="3">
        <f t="shared" si="191"/>
        <v>67</v>
      </c>
      <c r="EM226" s="3">
        <f t="shared" si="192"/>
        <v>76</v>
      </c>
    </row>
    <row r="227" spans="2:143" x14ac:dyDescent="0.2">
      <c r="B227" s="3">
        <v>55450</v>
      </c>
      <c r="C227" s="3">
        <v>51095</v>
      </c>
      <c r="D227" s="3">
        <v>39295</v>
      </c>
      <c r="E227" s="3">
        <v>43022</v>
      </c>
      <c r="F227" s="3">
        <v>38553</v>
      </c>
      <c r="H227" s="3"/>
      <c r="I227" s="3"/>
      <c r="J227" s="3"/>
      <c r="K227" s="3"/>
      <c r="L227" s="3"/>
      <c r="M227" s="3"/>
      <c r="N227" s="3"/>
      <c r="O227" s="3">
        <v>18381</v>
      </c>
      <c r="P227" s="3">
        <v>11950</v>
      </c>
      <c r="Q227" s="3">
        <v>7129</v>
      </c>
      <c r="R227" s="3">
        <v>10505</v>
      </c>
      <c r="S227" s="3"/>
      <c r="T227" s="3"/>
      <c r="U227" s="3">
        <v>19292</v>
      </c>
      <c r="V227" s="3">
        <v>8078</v>
      </c>
      <c r="W227" s="3">
        <v>6367</v>
      </c>
      <c r="X227" s="3">
        <v>1891</v>
      </c>
      <c r="Y227" s="3">
        <v>1251</v>
      </c>
      <c r="Z227" s="3"/>
      <c r="AA227" s="3">
        <v>4915</v>
      </c>
      <c r="AB227" s="3">
        <v>4497</v>
      </c>
      <c r="AC227" s="3"/>
      <c r="AD227" s="3"/>
      <c r="AE227" s="3">
        <v>3102</v>
      </c>
      <c r="AF227" s="3">
        <v>3095</v>
      </c>
      <c r="AG227" s="3">
        <v>31711</v>
      </c>
      <c r="AH227" s="3">
        <v>4928</v>
      </c>
      <c r="AI227" s="3">
        <v>4951</v>
      </c>
      <c r="AJ227" s="3">
        <v>2331</v>
      </c>
      <c r="AK227" s="3">
        <v>3627</v>
      </c>
      <c r="AL227" s="3"/>
      <c r="AM227" s="3"/>
      <c r="AV227">
        <v>202208</v>
      </c>
      <c r="AW227">
        <v>68824</v>
      </c>
      <c r="AX227" s="5">
        <v>28163</v>
      </c>
      <c r="AY227">
        <v>27001</v>
      </c>
      <c r="AZ227" s="5">
        <v>25345</v>
      </c>
      <c r="BA227" s="5">
        <v>23338</v>
      </c>
      <c r="BD227" s="1">
        <v>43935</v>
      </c>
      <c r="BE227" s="3">
        <f>SUM(202208+296935)</f>
        <v>499143</v>
      </c>
      <c r="BF227" s="3">
        <f>SUM(68824+70950)</f>
        <v>139774</v>
      </c>
      <c r="BG227" s="3">
        <v>126551</v>
      </c>
      <c r="BH227" s="3">
        <f>SUM(27001+59225)</f>
        <v>86226</v>
      </c>
      <c r="BI227" s="3">
        <f>SUM(25345+108286)</f>
        <v>133631</v>
      </c>
      <c r="BJ227" s="3">
        <f>SUM(23338+178870)</f>
        <v>202208</v>
      </c>
      <c r="CA227" s="1"/>
      <c r="CD227" s="1"/>
      <c r="CE227" s="3"/>
      <c r="CF227" s="3"/>
      <c r="CH227" s="1"/>
      <c r="CK227" s="1"/>
      <c r="CP227" s="1"/>
      <c r="CU227" s="1"/>
      <c r="CZ227" s="1"/>
      <c r="DH227" s="1">
        <v>43938</v>
      </c>
      <c r="DI227" s="3">
        <f t="shared" si="193"/>
        <v>5353</v>
      </c>
      <c r="DJ227" s="3">
        <f t="shared" si="182"/>
        <v>2325</v>
      </c>
      <c r="DK227" s="3">
        <f t="shared" si="183"/>
        <v>1748</v>
      </c>
      <c r="DL227" s="3">
        <f t="shared" si="184"/>
        <v>586</v>
      </c>
      <c r="DM227" s="3">
        <f t="shared" si="185"/>
        <v>1512</v>
      </c>
      <c r="DN227" s="3">
        <f t="shared" si="186"/>
        <v>919</v>
      </c>
      <c r="EG227" s="1">
        <v>43938</v>
      </c>
      <c r="EH227" s="3">
        <f t="shared" si="187"/>
        <v>297</v>
      </c>
      <c r="EI227" s="3">
        <f t="shared" si="188"/>
        <v>182</v>
      </c>
      <c r="EJ227" s="3"/>
      <c r="EK227" s="3">
        <f t="shared" si="190"/>
        <v>111</v>
      </c>
      <c r="EL227" s="3">
        <f t="shared" si="191"/>
        <v>41</v>
      </c>
      <c r="EM227" s="3">
        <f t="shared" si="192"/>
        <v>61</v>
      </c>
    </row>
    <row r="228" spans="2:143" x14ac:dyDescent="0.2">
      <c r="B228" s="3">
        <v>55944</v>
      </c>
      <c r="C228" s="3">
        <v>51581</v>
      </c>
      <c r="D228" s="3">
        <v>39368</v>
      </c>
      <c r="E228" s="3">
        <v>43158</v>
      </c>
      <c r="F228" s="3">
        <v>38672</v>
      </c>
      <c r="G228" s="3"/>
      <c r="H228" s="3"/>
      <c r="I228" s="3"/>
      <c r="J228" s="3"/>
      <c r="K228" s="3"/>
      <c r="L228" s="3"/>
      <c r="M228" s="3"/>
      <c r="N228" s="3"/>
      <c r="O228" s="3">
        <v>18683</v>
      </c>
      <c r="P228" s="3">
        <v>12131</v>
      </c>
      <c r="Q228" s="3">
        <v>7258</v>
      </c>
      <c r="R228" s="3"/>
      <c r="S228" s="3"/>
      <c r="T228" s="3"/>
      <c r="U228" s="3">
        <v>19432</v>
      </c>
      <c r="V228" s="3">
        <v>8117</v>
      </c>
      <c r="W228" s="3">
        <v>6392</v>
      </c>
      <c r="X228" s="3">
        <v>1915</v>
      </c>
      <c r="Y228" s="3">
        <v>1261</v>
      </c>
      <c r="Z228" s="3">
        <v>14384</v>
      </c>
      <c r="AA228" s="3">
        <v>5037</v>
      </c>
      <c r="AB228" s="3">
        <v>4680</v>
      </c>
      <c r="AC228" s="3"/>
      <c r="AD228" s="3"/>
      <c r="AE228" s="3">
        <v>3140</v>
      </c>
      <c r="AF228" s="3">
        <v>3190</v>
      </c>
      <c r="AG228" s="3">
        <v>32279</v>
      </c>
      <c r="AH228" s="3">
        <v>5067</v>
      </c>
      <c r="AI228" s="3">
        <v>5082</v>
      </c>
      <c r="AJ228" s="3">
        <v>2340</v>
      </c>
      <c r="AK228" s="3">
        <v>3699</v>
      </c>
      <c r="AM228" s="3"/>
      <c r="AV228">
        <v>213779</v>
      </c>
      <c r="AW228" s="5">
        <v>71030</v>
      </c>
      <c r="AX228" s="5">
        <v>29918</v>
      </c>
      <c r="AY228" s="5">
        <v>28059</v>
      </c>
      <c r="AZ228" s="5">
        <v>26490</v>
      </c>
      <c r="BA228" s="5">
        <v>24424</v>
      </c>
      <c r="BD228" s="1">
        <v>43936</v>
      </c>
      <c r="BE228" s="3">
        <f>SUM(213779+312233)</f>
        <v>526012</v>
      </c>
      <c r="BF228" s="3">
        <f>SUM(71030+72991)</f>
        <v>144021</v>
      </c>
      <c r="BG228" s="3">
        <v>132023</v>
      </c>
      <c r="BH228" s="3">
        <f>SUM(28059+61638)</f>
        <v>89697</v>
      </c>
      <c r="BI228" s="3">
        <f>SUM(26490+111094)</f>
        <v>137584</v>
      </c>
      <c r="BJ228" s="3">
        <f>SUM(24424+192062)</f>
        <v>216486</v>
      </c>
      <c r="CA228" s="1"/>
      <c r="CD228" s="1"/>
      <c r="CE228" s="3"/>
      <c r="CF228" s="3"/>
      <c r="CH228" s="1"/>
      <c r="CK228" s="1"/>
      <c r="CP228" s="1"/>
      <c r="CU228" s="1"/>
      <c r="CZ228" s="1"/>
      <c r="DH228" s="1">
        <v>43939</v>
      </c>
      <c r="DI228" s="3">
        <f t="shared" si="193"/>
        <v>4934</v>
      </c>
      <c r="DJ228" s="3">
        <f t="shared" si="182"/>
        <v>1711</v>
      </c>
      <c r="DK228" s="3">
        <f t="shared" si="183"/>
        <v>1654</v>
      </c>
      <c r="DL228" s="3">
        <f t="shared" si="184"/>
        <v>510</v>
      </c>
      <c r="DM228" s="3"/>
      <c r="DN228" s="3"/>
      <c r="EG228" s="1">
        <v>43939</v>
      </c>
      <c r="EH228" s="3">
        <f t="shared" si="187"/>
        <v>396</v>
      </c>
      <c r="EI228" s="3">
        <f t="shared" si="188"/>
        <v>137</v>
      </c>
      <c r="EJ228" s="3"/>
      <c r="EK228" s="3">
        <f t="shared" si="190"/>
        <v>63</v>
      </c>
      <c r="EL228" s="3">
        <f t="shared" si="191"/>
        <v>29</v>
      </c>
      <c r="EM228" s="3">
        <f t="shared" si="192"/>
        <v>90</v>
      </c>
    </row>
    <row r="229" spans="2:143" x14ac:dyDescent="0.2">
      <c r="B229" s="3">
        <v>56493</v>
      </c>
      <c r="C229" s="3">
        <v>51991</v>
      </c>
      <c r="D229" s="3">
        <v>39487</v>
      </c>
      <c r="E229" s="3">
        <v>43270</v>
      </c>
      <c r="F229" s="3">
        <v>38802</v>
      </c>
      <c r="G229" s="3"/>
      <c r="H229" s="3"/>
      <c r="I229" s="3"/>
      <c r="J229" s="3"/>
      <c r="K229" s="3"/>
      <c r="L229" s="3"/>
      <c r="M229" s="3"/>
      <c r="N229" s="3"/>
      <c r="O229" s="3">
        <v>18883</v>
      </c>
      <c r="P229" s="3">
        <v>12314</v>
      </c>
      <c r="Q229" s="3">
        <v>7331</v>
      </c>
      <c r="R229" s="3"/>
      <c r="S229" s="3"/>
      <c r="T229" s="3"/>
      <c r="U229" s="3">
        <v>19538</v>
      </c>
      <c r="V229" s="3">
        <v>8125</v>
      </c>
      <c r="W229" s="3">
        <v>6420</v>
      </c>
      <c r="X229" s="3">
        <v>1926</v>
      </c>
      <c r="Y229" s="3">
        <v>1265</v>
      </c>
      <c r="Z229" s="3">
        <v>14637</v>
      </c>
      <c r="AA229" s="3">
        <v>5116</v>
      </c>
      <c r="AB229" s="3">
        <v>4836</v>
      </c>
      <c r="AC229" s="3"/>
      <c r="AD229" s="3"/>
      <c r="AE229" s="3">
        <v>3169</v>
      </c>
      <c r="AF229" s="3">
        <v>3257</v>
      </c>
      <c r="AG229" s="3">
        <v>33281</v>
      </c>
      <c r="AH229" s="3">
        <v>5163</v>
      </c>
      <c r="AI229" s="3">
        <v>5134</v>
      </c>
      <c r="AJ229" s="3">
        <v>2362</v>
      </c>
      <c r="AK229" s="3">
        <v>3843</v>
      </c>
      <c r="AM229" s="3"/>
      <c r="AV229">
        <v>222284</v>
      </c>
      <c r="AW229" s="5">
        <v>75317</v>
      </c>
      <c r="AX229" s="5">
        <v>32181</v>
      </c>
      <c r="AY229" s="5">
        <v>29263</v>
      </c>
      <c r="AZ229">
        <v>27735</v>
      </c>
      <c r="BA229" s="5">
        <v>26182</v>
      </c>
      <c r="BD229" s="2">
        <v>43937</v>
      </c>
      <c r="BE229" s="3">
        <f>SUM(222284+328295)</f>
        <v>550579</v>
      </c>
      <c r="BF229" s="3">
        <f>SUM(75317+76513)</f>
        <v>151830</v>
      </c>
      <c r="BG229" s="3">
        <v>140773</v>
      </c>
      <c r="BH229" s="3">
        <f>SUM(29263+65023)</f>
        <v>94286</v>
      </c>
      <c r="BI229" s="3">
        <f>SUM(27735+113735)</f>
        <v>141470</v>
      </c>
      <c r="BJ229" s="3">
        <f>SUM(26182+220218)</f>
        <v>246400</v>
      </c>
      <c r="CA229" s="2"/>
      <c r="CD229" s="1"/>
      <c r="CE229" s="3"/>
      <c r="CF229" s="3"/>
      <c r="CH229" s="1"/>
      <c r="CK229" s="2"/>
      <c r="CP229" s="2"/>
      <c r="CU229" s="2"/>
      <c r="CZ229" s="2"/>
      <c r="DH229" s="2">
        <v>43940</v>
      </c>
      <c r="DI229" s="3"/>
      <c r="DJ229" s="3">
        <f t="shared" si="182"/>
        <v>2411</v>
      </c>
      <c r="DK229" s="3">
        <f t="shared" si="183"/>
        <v>1304</v>
      </c>
      <c r="DL229" s="3">
        <f t="shared" si="184"/>
        <v>430</v>
      </c>
      <c r="DM229" s="3">
        <f>SUM(AR20+AS20+AT20+AU20+AV20)</f>
        <v>1083</v>
      </c>
      <c r="DN229" s="3"/>
      <c r="EG229" s="2">
        <v>43940</v>
      </c>
      <c r="EH229" s="3">
        <f t="shared" si="187"/>
        <v>640</v>
      </c>
      <c r="EI229" s="3">
        <f t="shared" si="188"/>
        <v>75</v>
      </c>
      <c r="EJ229" s="3"/>
      <c r="EK229" s="3">
        <f t="shared" si="190"/>
        <v>73</v>
      </c>
      <c r="EL229" s="3">
        <f t="shared" si="191"/>
        <v>125</v>
      </c>
      <c r="EM229" s="3"/>
    </row>
    <row r="230" spans="2:143" x14ac:dyDescent="0.2">
      <c r="B230" s="3">
        <v>56862</v>
      </c>
      <c r="C230" s="3">
        <v>52298</v>
      </c>
      <c r="D230" s="3">
        <v>39608</v>
      </c>
      <c r="E230" s="3">
        <v>43418</v>
      </c>
      <c r="F230" s="3">
        <v>38964</v>
      </c>
      <c r="G230" s="3"/>
      <c r="H230" s="3"/>
      <c r="I230" s="3"/>
      <c r="J230" s="3"/>
      <c r="K230" s="3"/>
      <c r="L230" s="3"/>
      <c r="M230" s="3"/>
      <c r="N230" s="3"/>
      <c r="O230" s="3">
        <v>19129</v>
      </c>
      <c r="P230" s="3">
        <v>12462</v>
      </c>
      <c r="Q230" s="3">
        <v>7412</v>
      </c>
      <c r="R230" s="3"/>
      <c r="S230" s="3"/>
      <c r="T230" s="3"/>
      <c r="U230" s="3">
        <v>19602</v>
      </c>
      <c r="V230" s="3">
        <v>8131</v>
      </c>
      <c r="W230" s="3">
        <v>6445</v>
      </c>
      <c r="X230" s="3">
        <v>1929</v>
      </c>
      <c r="Y230" s="3">
        <v>1275</v>
      </c>
      <c r="Z230" s="3">
        <v>14883</v>
      </c>
      <c r="AA230" s="3">
        <v>5260</v>
      </c>
      <c r="AB230" s="3">
        <v>4976</v>
      </c>
      <c r="AC230" s="3"/>
      <c r="AD230" s="3"/>
      <c r="AE230" s="3">
        <v>3241</v>
      </c>
      <c r="AF230" s="3">
        <v>3371</v>
      </c>
      <c r="AG230" s="3">
        <v>34574</v>
      </c>
      <c r="AH230" s="3">
        <v>5280</v>
      </c>
      <c r="AI230" s="3">
        <v>5204</v>
      </c>
      <c r="AJ230" s="3">
        <v>2370</v>
      </c>
      <c r="AK230" s="3">
        <v>4025</v>
      </c>
      <c r="AM230" s="3"/>
      <c r="AV230">
        <v>229642</v>
      </c>
      <c r="AW230" s="5">
        <v>78467</v>
      </c>
      <c r="AX230" s="5">
        <v>34402</v>
      </c>
      <c r="AY230" s="5">
        <v>30023</v>
      </c>
      <c r="AZ230" s="5">
        <v>29441</v>
      </c>
      <c r="BA230" s="5">
        <v>27528</v>
      </c>
      <c r="BD230" s="1">
        <v>43938</v>
      </c>
      <c r="BE230" s="3">
        <f>SUM(229642+343581)</f>
        <v>573223</v>
      </c>
      <c r="BF230" s="3">
        <f>SUM(78467+78982)</f>
        <v>157449</v>
      </c>
      <c r="BG230" s="3">
        <v>148744</v>
      </c>
      <c r="BH230" s="3">
        <f>SUM(30023+68936)</f>
        <v>98959</v>
      </c>
      <c r="BI230" s="3">
        <f>SUM(29441+117932)</f>
        <v>147373</v>
      </c>
      <c r="BJ230" s="3">
        <f>SUM(27528+224086)</f>
        <v>251614</v>
      </c>
      <c r="CA230" s="1"/>
      <c r="CD230" s="1"/>
      <c r="CE230" s="3"/>
      <c r="CF230" s="3"/>
      <c r="CH230" s="1"/>
      <c r="CK230" s="1"/>
      <c r="CP230" s="1"/>
      <c r="CU230" s="1"/>
      <c r="CZ230" s="1"/>
      <c r="DH230" s="1">
        <v>43941</v>
      </c>
      <c r="DI230" s="3"/>
      <c r="DJ230" s="3">
        <f t="shared" si="182"/>
        <v>2015</v>
      </c>
      <c r="DK230" s="3">
        <f t="shared" si="183"/>
        <v>1180</v>
      </c>
      <c r="DL230" s="3">
        <f t="shared" si="184"/>
        <v>378</v>
      </c>
      <c r="DM230" s="3"/>
      <c r="DN230" s="3">
        <f t="shared" ref="DN230:DN236" si="194">SUM(BB21+BC21+BD21+BE21+BF21)</f>
        <v>1836</v>
      </c>
      <c r="EG230" s="1">
        <v>43941</v>
      </c>
      <c r="EH230" s="3"/>
      <c r="EI230" s="3">
        <f t="shared" si="188"/>
        <v>99</v>
      </c>
      <c r="EJ230" s="3">
        <f>SUM(EO21+EP21+EQ21+ER21+ES21)</f>
        <v>148</v>
      </c>
      <c r="EK230" s="3">
        <f t="shared" si="190"/>
        <v>58</v>
      </c>
      <c r="EL230" s="3"/>
      <c r="EM230" s="3">
        <f t="shared" ref="EM230:EM261" si="195">SUM(FM21+FN21+FO21+FP21+FQ21)</f>
        <v>47</v>
      </c>
    </row>
    <row r="231" spans="2:143" x14ac:dyDescent="0.2">
      <c r="B231" s="3">
        <v>57180</v>
      </c>
      <c r="C231" s="3">
        <v>52485</v>
      </c>
      <c r="D231" s="3">
        <v>39726</v>
      </c>
      <c r="E231" s="3">
        <v>43603</v>
      </c>
      <c r="F231" s="3">
        <v>39090</v>
      </c>
      <c r="G231" s="3"/>
      <c r="H231" s="3"/>
      <c r="I231" s="3"/>
      <c r="J231" s="3"/>
      <c r="K231" s="3"/>
      <c r="L231" s="3"/>
      <c r="M231" s="3"/>
      <c r="N231" s="3"/>
      <c r="O231" s="3">
        <v>19345</v>
      </c>
      <c r="P231" s="3">
        <v>12587</v>
      </c>
      <c r="Q231" s="3">
        <v>7474</v>
      </c>
      <c r="R231" s="3"/>
      <c r="S231" s="3"/>
      <c r="T231" s="3"/>
      <c r="U231" s="3">
        <v>19697</v>
      </c>
      <c r="V231" s="3">
        <v>8192</v>
      </c>
      <c r="W231" s="3">
        <v>6482</v>
      </c>
      <c r="X231" s="3">
        <v>1936</v>
      </c>
      <c r="Y231" s="3">
        <v>1282</v>
      </c>
      <c r="Z231" s="3">
        <v>15008</v>
      </c>
      <c r="AA231" s="3">
        <v>5292</v>
      </c>
      <c r="AB231" s="3">
        <v>5046</v>
      </c>
      <c r="AC231" s="3"/>
      <c r="AD231" s="3"/>
      <c r="AE231" s="3">
        <v>3259</v>
      </c>
      <c r="AF231" s="3">
        <v>3417</v>
      </c>
      <c r="AG231" s="3">
        <v>35427</v>
      </c>
      <c r="AH231" s="3">
        <v>5393</v>
      </c>
      <c r="AI231" s="3">
        <v>5339</v>
      </c>
      <c r="AJ231" s="3">
        <v>2380</v>
      </c>
      <c r="AK231" s="3">
        <v>4163</v>
      </c>
      <c r="AM231" s="3"/>
      <c r="AV231">
        <v>236732</v>
      </c>
      <c r="AW231" s="5">
        <v>81420</v>
      </c>
      <c r="AX231" s="5">
        <v>36372</v>
      </c>
      <c r="AY231" s="5">
        <v>30791</v>
      </c>
      <c r="AZ231" s="5">
        <v>31069</v>
      </c>
      <c r="BA231" s="5">
        <v>28963</v>
      </c>
      <c r="BD231" s="1">
        <v>43939</v>
      </c>
      <c r="BE231" s="3">
        <f>SUM(236732+359800)</f>
        <v>596532</v>
      </c>
      <c r="BF231" s="3">
        <f>SUM(81420+81116)</f>
        <v>162536</v>
      </c>
      <c r="BG231" s="3">
        <v>156806</v>
      </c>
      <c r="BH231" s="3">
        <f>SUM(30791+68936)</f>
        <v>99727</v>
      </c>
      <c r="BI231" s="3">
        <f>SUM(31069+122896)</f>
        <v>153965</v>
      </c>
      <c r="BJ231" s="3">
        <f>SUM(28963+230703)</f>
        <v>259666</v>
      </c>
      <c r="CA231" s="1"/>
      <c r="CD231" s="1"/>
      <c r="CE231" s="3"/>
      <c r="CF231" s="3"/>
      <c r="CH231" s="1"/>
      <c r="CK231" s="1"/>
      <c r="CP231" s="1"/>
      <c r="CU231" s="1"/>
      <c r="CZ231" s="1"/>
      <c r="DH231" s="1">
        <v>43942</v>
      </c>
      <c r="DI231" s="3">
        <f t="shared" ref="DI231:DI245" si="196">SUM(D22+E22+F22+G22+H22)</f>
        <v>2974</v>
      </c>
      <c r="DJ231" s="3">
        <f t="shared" si="182"/>
        <v>2009</v>
      </c>
      <c r="DK231" s="3">
        <f t="shared" si="183"/>
        <v>1212</v>
      </c>
      <c r="DL231" s="3">
        <f t="shared" si="184"/>
        <v>654</v>
      </c>
      <c r="DM231" s="3"/>
      <c r="DN231" s="3">
        <f t="shared" si="194"/>
        <v>1633</v>
      </c>
      <c r="EG231" s="1">
        <v>43942</v>
      </c>
      <c r="EH231" s="3"/>
      <c r="EI231" s="3">
        <f t="shared" si="188"/>
        <v>250</v>
      </c>
      <c r="EJ231" s="3"/>
      <c r="EK231" s="3"/>
      <c r="EL231" s="3"/>
      <c r="EM231" s="3">
        <f t="shared" si="195"/>
        <v>65</v>
      </c>
    </row>
    <row r="232" spans="2:143" x14ac:dyDescent="0.2">
      <c r="B232" s="3">
        <v>57391</v>
      </c>
      <c r="C232" s="3">
        <v>52681</v>
      </c>
      <c r="D232" s="3">
        <v>39837</v>
      </c>
      <c r="E232" s="3">
        <v>43766</v>
      </c>
      <c r="G232" s="3"/>
      <c r="H232" s="3"/>
      <c r="I232" s="3"/>
      <c r="J232" s="3"/>
      <c r="K232" s="3"/>
      <c r="L232" s="3"/>
      <c r="M232" s="3"/>
      <c r="N232" s="3"/>
      <c r="O232" s="3">
        <v>19504</v>
      </c>
      <c r="P232" s="3">
        <v>12748</v>
      </c>
      <c r="Q232" s="3">
        <v>7524</v>
      </c>
      <c r="R232" s="3"/>
      <c r="S232" s="3"/>
      <c r="T232" s="3"/>
      <c r="U232" s="3">
        <v>19771</v>
      </c>
      <c r="V232" s="3">
        <v>8215</v>
      </c>
      <c r="W232" s="3">
        <v>6499</v>
      </c>
      <c r="X232" s="3">
        <v>1948</v>
      </c>
      <c r="Y232" s="3">
        <v>1294</v>
      </c>
      <c r="Z232" s="3">
        <v>15218</v>
      </c>
      <c r="AA232" s="3">
        <v>5442</v>
      </c>
      <c r="AB232" s="3">
        <v>5084</v>
      </c>
      <c r="AC232" s="3"/>
      <c r="AD232" s="3"/>
      <c r="AE232" s="3">
        <v>3286</v>
      </c>
      <c r="AF232" s="3">
        <v>3453</v>
      </c>
      <c r="AG232" s="3">
        <v>36317</v>
      </c>
      <c r="AH232" s="3">
        <v>5525</v>
      </c>
      <c r="AI232" s="3">
        <v>5496</v>
      </c>
      <c r="AJ232" s="3">
        <v>2395</v>
      </c>
      <c r="AK232" s="3">
        <v>4281</v>
      </c>
      <c r="AM232" s="3"/>
      <c r="AV232">
        <v>242786</v>
      </c>
      <c r="AW232" s="5">
        <v>85301</v>
      </c>
      <c r="AX232" s="5">
        <v>38077</v>
      </c>
      <c r="AY232" s="5">
        <v>31424</v>
      </c>
      <c r="AZ232" s="5">
        <v>32284</v>
      </c>
      <c r="BA232" s="5">
        <v>30333</v>
      </c>
      <c r="BD232" s="2">
        <v>43940</v>
      </c>
      <c r="BE232" s="3">
        <f>SUM(242786+374769)</f>
        <v>617555</v>
      </c>
      <c r="BF232" s="3">
        <f>SUM(85031+85387)</f>
        <v>170418</v>
      </c>
      <c r="BG232" s="3">
        <v>162241</v>
      </c>
      <c r="BH232" s="3">
        <f>SUM(31424+78237)</f>
        <v>109661</v>
      </c>
      <c r="BI232" s="3">
        <f>SUM(32284+126570)</f>
        <v>158854</v>
      </c>
      <c r="BJ232" s="3">
        <f>SUM(30333+250567)</f>
        <v>280900</v>
      </c>
      <c r="CA232" s="1"/>
      <c r="CD232" s="2"/>
      <c r="CE232" s="3"/>
      <c r="CF232" s="3"/>
      <c r="CH232" s="1"/>
      <c r="CK232" s="1"/>
      <c r="CP232" s="1"/>
      <c r="CU232" s="1"/>
      <c r="CZ232" s="1"/>
      <c r="DH232" s="1">
        <v>43943</v>
      </c>
      <c r="DI232" s="3">
        <f t="shared" si="196"/>
        <v>3733</v>
      </c>
      <c r="DJ232" s="3">
        <f t="shared" si="182"/>
        <v>1638</v>
      </c>
      <c r="DK232" s="3">
        <f t="shared" si="183"/>
        <v>1391</v>
      </c>
      <c r="DL232" s="3">
        <f t="shared" si="184"/>
        <v>623</v>
      </c>
      <c r="DM232" s="3">
        <f t="shared" ref="DM232:DM251" si="197">SUM(AR23+AS23+AT23+AU23+AV23)</f>
        <v>708</v>
      </c>
      <c r="DN232" s="3">
        <f t="shared" si="194"/>
        <v>1646</v>
      </c>
      <c r="EG232" s="1">
        <v>43943</v>
      </c>
      <c r="EH232" s="3">
        <f t="shared" ref="EH232:EH263" si="198">SUM(EC23+EB23+EA23+DZ23+DY23)</f>
        <v>326</v>
      </c>
      <c r="EI232" s="3">
        <f t="shared" si="188"/>
        <v>210</v>
      </c>
      <c r="EJ232" s="3">
        <f t="shared" ref="EJ232:EJ263" si="199">SUM(EO23+EP23+EQ23+ER23+ES23)</f>
        <v>157</v>
      </c>
      <c r="EK232" s="3">
        <f>SUM(FA23+EZ23+EY23+EX23+EW23)</f>
        <v>101</v>
      </c>
      <c r="EL232" s="3">
        <f>SUM(FE23+FF23+FG23+FH23+FI23)</f>
        <v>17</v>
      </c>
      <c r="EM232" s="3">
        <f t="shared" si="195"/>
        <v>89</v>
      </c>
    </row>
    <row r="233" spans="2:143" x14ac:dyDescent="0.2">
      <c r="B233" s="3">
        <v>57748</v>
      </c>
      <c r="C233" s="3">
        <v>52889</v>
      </c>
      <c r="D233" s="3">
        <v>39907</v>
      </c>
      <c r="E233" s="3">
        <v>43921</v>
      </c>
      <c r="G233" s="3"/>
      <c r="H233" s="3"/>
      <c r="I233" s="3"/>
      <c r="J233" s="3"/>
      <c r="K233" s="3"/>
      <c r="L233" s="3"/>
      <c r="M233" s="3"/>
      <c r="N233" s="3"/>
      <c r="O233" s="3"/>
      <c r="P233" s="3">
        <v>12920</v>
      </c>
      <c r="Q233" s="3">
        <v>7565</v>
      </c>
      <c r="R233" s="3"/>
      <c r="S233" s="3"/>
      <c r="T233" s="3"/>
      <c r="U233" s="3">
        <v>19816</v>
      </c>
      <c r="V233" s="3">
        <v>8226</v>
      </c>
      <c r="W233" s="3">
        <v>6516</v>
      </c>
      <c r="X233" s="3">
        <v>1961</v>
      </c>
      <c r="Y233" s="3">
        <v>1298</v>
      </c>
      <c r="Z233" s="3">
        <v>15376</v>
      </c>
      <c r="AA233" s="3">
        <v>5513</v>
      </c>
      <c r="AB233" s="3">
        <v>5157</v>
      </c>
      <c r="AC233" s="3"/>
      <c r="AD233" s="3"/>
      <c r="AE233" s="3">
        <v>3318</v>
      </c>
      <c r="AF233" s="3">
        <v>3485</v>
      </c>
      <c r="AG233" s="3">
        <v>37352</v>
      </c>
      <c r="AH233" s="3">
        <v>5664</v>
      </c>
      <c r="AI233" s="3">
        <v>5633</v>
      </c>
      <c r="AJ233" s="3">
        <v>2420</v>
      </c>
      <c r="AK233" s="3">
        <v>4396</v>
      </c>
      <c r="AM233" s="3"/>
      <c r="AV233">
        <v>247512</v>
      </c>
      <c r="AW233" s="5">
        <v>88806</v>
      </c>
      <c r="AX233" s="5">
        <v>39643</v>
      </c>
      <c r="AY233" s="5">
        <v>32000</v>
      </c>
      <c r="AZ233" s="5">
        <v>33232</v>
      </c>
      <c r="BA233" s="5">
        <v>30978</v>
      </c>
      <c r="BD233" s="1">
        <v>43941</v>
      </c>
      <c r="BE233" s="3">
        <v>633861</v>
      </c>
      <c r="BF233" s="3">
        <f>SUM(88806+89251)</f>
        <v>178057</v>
      </c>
      <c r="BG233" s="3">
        <v>169398</v>
      </c>
      <c r="BH233" s="3">
        <f>SUM(32000+81798)</f>
        <v>113798</v>
      </c>
      <c r="BI233" s="3">
        <f>SUM(33232+129720)</f>
        <v>162952</v>
      </c>
      <c r="BJ233" s="3">
        <f>SUM(30978+259522)</f>
        <v>290500</v>
      </c>
      <c r="CA233" s="1"/>
      <c r="CD233" s="1"/>
      <c r="CE233" s="3"/>
      <c r="CF233" s="3"/>
      <c r="CH233" s="1"/>
      <c r="CK233" s="1"/>
      <c r="CP233" s="1"/>
      <c r="CU233" s="1"/>
      <c r="CZ233" s="1"/>
      <c r="DH233" s="1">
        <v>43944</v>
      </c>
      <c r="DI233" s="3">
        <f t="shared" si="196"/>
        <v>4137</v>
      </c>
      <c r="DJ233" s="3">
        <f t="shared" si="182"/>
        <v>2326</v>
      </c>
      <c r="DK233" s="3">
        <f t="shared" si="183"/>
        <v>2416</v>
      </c>
      <c r="DL233" s="3">
        <f t="shared" si="184"/>
        <v>911</v>
      </c>
      <c r="DM233" s="3">
        <f t="shared" si="197"/>
        <v>827</v>
      </c>
      <c r="DN233" s="3">
        <f t="shared" si="194"/>
        <v>1496</v>
      </c>
      <c r="EG233" s="1">
        <v>43944</v>
      </c>
      <c r="EH233" s="3">
        <f t="shared" si="198"/>
        <v>285</v>
      </c>
      <c r="EI233" s="3">
        <f t="shared" si="188"/>
        <v>170</v>
      </c>
      <c r="EJ233" s="3">
        <f t="shared" si="199"/>
        <v>135</v>
      </c>
      <c r="EK233" s="3">
        <f>SUM(FA24+EZ24+EY24+EX24+EW24)</f>
        <v>143</v>
      </c>
      <c r="EL233" s="3"/>
      <c r="EM233" s="3">
        <f t="shared" si="195"/>
        <v>72</v>
      </c>
    </row>
    <row r="234" spans="2:143" x14ac:dyDescent="0.2">
      <c r="B234" s="3">
        <v>58084</v>
      </c>
      <c r="C234" s="3">
        <v>53385</v>
      </c>
      <c r="D234" s="3"/>
      <c r="E234" s="3">
        <v>44137</v>
      </c>
      <c r="G234" s="3"/>
      <c r="H234" s="3"/>
      <c r="I234" s="3"/>
      <c r="J234" s="3"/>
      <c r="K234" s="3"/>
      <c r="L234" s="3"/>
      <c r="M234" s="3"/>
      <c r="N234" s="3"/>
      <c r="O234" s="3">
        <v>19930</v>
      </c>
      <c r="P234" s="3">
        <v>13063</v>
      </c>
      <c r="Q234" s="3">
        <v>7607</v>
      </c>
      <c r="R234" s="3"/>
      <c r="S234" s="3"/>
      <c r="T234" s="3"/>
      <c r="Z234" s="3">
        <v>15624</v>
      </c>
      <c r="AA234" s="3">
        <v>5583</v>
      </c>
      <c r="AB234" s="3">
        <v>5252</v>
      </c>
      <c r="AC234" s="3"/>
      <c r="AD234" s="3"/>
      <c r="AE234" s="3">
        <v>3378</v>
      </c>
      <c r="AF234" s="3">
        <v>3530</v>
      </c>
      <c r="AG234" s="3">
        <v>37996</v>
      </c>
      <c r="AH234" s="3">
        <v>5838</v>
      </c>
      <c r="AI234" s="3">
        <v>5776</v>
      </c>
      <c r="AJ234" s="3">
        <v>2453</v>
      </c>
      <c r="AK234" s="3">
        <v>4466</v>
      </c>
      <c r="AM234" s="3"/>
      <c r="AV234">
        <v>251690</v>
      </c>
      <c r="AW234" s="5">
        <v>92387</v>
      </c>
      <c r="AX234" s="5">
        <v>41199</v>
      </c>
      <c r="AY234" s="5">
        <v>32967</v>
      </c>
      <c r="AZ234" s="5">
        <v>34528</v>
      </c>
      <c r="BA234" s="5">
        <v>33261</v>
      </c>
      <c r="BD234" s="1">
        <v>43942</v>
      </c>
      <c r="BE234" s="3">
        <v>649325</v>
      </c>
      <c r="BF234" s="4">
        <f>SUM(92387+92439)</f>
        <v>184826</v>
      </c>
      <c r="BG234" s="3">
        <v>175372</v>
      </c>
      <c r="BH234" s="3">
        <f>SUM(32967+84259)</f>
        <v>117226</v>
      </c>
      <c r="BI234" s="3">
        <v>166851</v>
      </c>
      <c r="BJ234" s="3">
        <v>308700</v>
      </c>
      <c r="CA234" s="1"/>
      <c r="CD234" s="1"/>
      <c r="CE234" s="3"/>
      <c r="CF234" s="3"/>
      <c r="CH234" s="1"/>
      <c r="CK234" s="1"/>
      <c r="CP234" s="1"/>
      <c r="CU234" s="1"/>
      <c r="CZ234" s="1"/>
      <c r="DH234" s="1">
        <v>43945</v>
      </c>
      <c r="DI234" s="3">
        <f t="shared" si="196"/>
        <v>5499</v>
      </c>
      <c r="DJ234" s="3">
        <f t="shared" si="182"/>
        <v>1669</v>
      </c>
      <c r="DK234" s="3">
        <f t="shared" si="183"/>
        <v>3431</v>
      </c>
      <c r="DL234" s="3">
        <f t="shared" si="184"/>
        <v>804</v>
      </c>
      <c r="DM234" s="3">
        <f t="shared" si="197"/>
        <v>887</v>
      </c>
      <c r="DN234" s="3">
        <f t="shared" si="194"/>
        <v>1605</v>
      </c>
      <c r="EG234" s="1">
        <v>43945</v>
      </c>
      <c r="EH234" s="3">
        <f t="shared" si="198"/>
        <v>294</v>
      </c>
      <c r="EI234" s="3">
        <f t="shared" si="188"/>
        <v>164</v>
      </c>
      <c r="EJ234" s="3">
        <f t="shared" si="199"/>
        <v>137</v>
      </c>
      <c r="EK234" s="3">
        <f>SUM(FA25+EZ25+EY25+EX25+EW25)</f>
        <v>88</v>
      </c>
      <c r="EL234" s="3"/>
      <c r="EM234" s="3">
        <f t="shared" si="195"/>
        <v>72</v>
      </c>
    </row>
    <row r="235" spans="2:143" x14ac:dyDescent="0.2">
      <c r="B235" s="3">
        <v>58516</v>
      </c>
      <c r="C235" s="3">
        <v>59644.4142415846</v>
      </c>
      <c r="D235" s="3"/>
      <c r="E235" s="3">
        <v>44247</v>
      </c>
      <c r="F235" s="3"/>
      <c r="G235" s="3"/>
      <c r="H235" s="3"/>
      <c r="I235" s="3"/>
      <c r="J235" s="3"/>
      <c r="K235" s="3"/>
      <c r="L235" s="3"/>
      <c r="M235" s="3"/>
      <c r="N235" s="3"/>
      <c r="O235" s="3">
        <v>20085</v>
      </c>
      <c r="P235" s="3">
        <v>13221</v>
      </c>
      <c r="Q235" s="3">
        <v>7691</v>
      </c>
      <c r="R235" s="3"/>
      <c r="S235" s="3"/>
      <c r="T235" s="3"/>
      <c r="Z235" s="3">
        <v>15835</v>
      </c>
      <c r="AA235" s="3">
        <v>5697</v>
      </c>
      <c r="AB235" s="3">
        <v>5409</v>
      </c>
      <c r="AC235" s="3"/>
      <c r="AD235" s="3"/>
      <c r="AE235" s="3">
        <v>3396</v>
      </c>
      <c r="AF235" s="3">
        <v>3593</v>
      </c>
      <c r="AG235" s="3">
        <v>38477</v>
      </c>
      <c r="AH235" s="3">
        <v>5948</v>
      </c>
      <c r="AI235" s="3">
        <v>5873</v>
      </c>
      <c r="AJ235" s="3">
        <v>2468</v>
      </c>
      <c r="AK235" s="3">
        <v>4558</v>
      </c>
      <c r="AM235" s="3"/>
      <c r="AV235" s="3">
        <v>257216</v>
      </c>
      <c r="AW235" s="5">
        <v>95865</v>
      </c>
      <c r="AX235" s="5">
        <v>42944</v>
      </c>
      <c r="AY235" s="5">
        <v>33966</v>
      </c>
      <c r="AZ235" s="5">
        <v>35684</v>
      </c>
      <c r="BA235" s="5">
        <v>35396</v>
      </c>
      <c r="BD235" s="1">
        <v>43943</v>
      </c>
      <c r="BE235" s="3">
        <v>669982</v>
      </c>
      <c r="BF235" s="4">
        <f>SUM(95865+95794)</f>
        <v>191659</v>
      </c>
      <c r="BG235" s="3">
        <v>180462</v>
      </c>
      <c r="BH235" s="3">
        <f>SUM(33966+84259)</f>
        <v>118225</v>
      </c>
      <c r="BI235" s="3">
        <f>SUM(35684+136272)</f>
        <v>171956</v>
      </c>
      <c r="BJ235" s="3">
        <v>482097</v>
      </c>
      <c r="CA235" s="1"/>
      <c r="CD235" s="2"/>
      <c r="CE235" s="3"/>
      <c r="CF235" s="3"/>
      <c r="CH235" s="2"/>
      <c r="CK235" s="1"/>
      <c r="CP235" s="1"/>
      <c r="CU235" s="1"/>
      <c r="CZ235" s="1"/>
      <c r="DH235" s="1">
        <v>43946</v>
      </c>
      <c r="DI235" s="3">
        <f t="shared" si="196"/>
        <v>5763</v>
      </c>
      <c r="DJ235" s="3">
        <f t="shared" si="182"/>
        <v>1903</v>
      </c>
      <c r="DK235" s="3">
        <f t="shared" si="183"/>
        <v>1863</v>
      </c>
      <c r="DL235" s="3">
        <f t="shared" si="184"/>
        <v>381</v>
      </c>
      <c r="DM235" s="3">
        <f t="shared" si="197"/>
        <v>734</v>
      </c>
      <c r="DN235" s="3">
        <f t="shared" si="194"/>
        <v>926</v>
      </c>
      <c r="EG235" s="1">
        <v>43946</v>
      </c>
      <c r="EH235" s="3">
        <f t="shared" si="198"/>
        <v>281</v>
      </c>
      <c r="EI235" s="3">
        <f t="shared" si="188"/>
        <v>133</v>
      </c>
      <c r="EJ235" s="3">
        <f t="shared" si="199"/>
        <v>129</v>
      </c>
      <c r="EK235" s="3"/>
      <c r="EL235" s="3"/>
      <c r="EM235" s="3">
        <f t="shared" si="195"/>
        <v>48</v>
      </c>
    </row>
    <row r="236" spans="2:143" x14ac:dyDescent="0.2">
      <c r="B236" s="3">
        <v>58841</v>
      </c>
      <c r="C236" s="3">
        <v>60460.1388287714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>
        <v>20232</v>
      </c>
      <c r="P236" s="3">
        <v>13334</v>
      </c>
      <c r="Q236" s="3">
        <v>7724</v>
      </c>
      <c r="R236" s="3"/>
      <c r="S236" s="3"/>
      <c r="T236" s="3"/>
      <c r="Z236" s="3">
        <v>16032</v>
      </c>
      <c r="AA236" s="3">
        <v>5797</v>
      </c>
      <c r="AB236" s="3">
        <v>5555</v>
      </c>
      <c r="AC236" s="3"/>
      <c r="AD236" s="3"/>
      <c r="AE236" s="3">
        <v>3440</v>
      </c>
      <c r="AF236" s="3">
        <v>3643</v>
      </c>
      <c r="AG236" s="3">
        <v>39670</v>
      </c>
      <c r="AH236" s="3">
        <v>6028</v>
      </c>
      <c r="AI236" s="3">
        <v>5963</v>
      </c>
      <c r="AJ236" s="3">
        <v>2480</v>
      </c>
      <c r="AK236" s="3">
        <v>4767</v>
      </c>
      <c r="AV236" s="3">
        <v>263460</v>
      </c>
      <c r="AW236" s="5">
        <v>99989</v>
      </c>
      <c r="AX236" s="5">
        <v>46023</v>
      </c>
      <c r="AY236" s="5">
        <v>35291</v>
      </c>
      <c r="AZ236" s="5">
        <v>37053</v>
      </c>
      <c r="BA236" s="5">
        <v>37369</v>
      </c>
      <c r="BD236" s="1">
        <v>43944</v>
      </c>
      <c r="BE236" s="3">
        <v>695920</v>
      </c>
      <c r="BF236" s="5">
        <f>SUM(99989+100159)</f>
        <v>200148</v>
      </c>
      <c r="BG236" s="5">
        <v>195076</v>
      </c>
      <c r="BH236" s="5">
        <f>SUM(35291+93030)</f>
        <v>128321</v>
      </c>
      <c r="BI236" s="5">
        <f>SUM(37053+142061)</f>
        <v>179114</v>
      </c>
      <c r="BJ236" s="5">
        <v>494173</v>
      </c>
      <c r="CA236" s="1"/>
      <c r="CD236" s="1"/>
      <c r="CE236" s="3"/>
      <c r="CF236" s="3"/>
      <c r="CH236" s="1"/>
      <c r="CK236" s="1"/>
      <c r="CP236" s="1"/>
      <c r="CU236" s="1"/>
      <c r="CZ236" s="1"/>
      <c r="DH236" s="1">
        <v>43947</v>
      </c>
      <c r="DI236" s="3">
        <f t="shared" si="196"/>
        <v>3913</v>
      </c>
      <c r="DJ236" s="3">
        <f t="shared" si="182"/>
        <v>1640</v>
      </c>
      <c r="DK236" s="3">
        <f t="shared" si="183"/>
        <v>1225</v>
      </c>
      <c r="DL236" s="3"/>
      <c r="DM236" s="3">
        <f t="shared" si="197"/>
        <v>620</v>
      </c>
      <c r="DN236" s="3">
        <f t="shared" si="194"/>
        <v>903</v>
      </c>
      <c r="EG236" s="1">
        <v>43947</v>
      </c>
      <c r="EH236" s="3">
        <f t="shared" si="198"/>
        <v>237</v>
      </c>
      <c r="EI236" s="3">
        <f t="shared" si="188"/>
        <v>29</v>
      </c>
      <c r="EJ236" s="3">
        <f t="shared" si="199"/>
        <v>129</v>
      </c>
      <c r="EK236" s="3">
        <f t="shared" ref="EK236:EK261" si="200">SUM(FA27+EZ27+EY27+EX27+EW27)</f>
        <v>35</v>
      </c>
      <c r="EL236" s="3">
        <f t="shared" ref="EL236:EL250" si="201">SUM(FE27+FF27+FG27+FH27+FI27)</f>
        <v>78</v>
      </c>
      <c r="EM236" s="3">
        <f t="shared" si="195"/>
        <v>39</v>
      </c>
    </row>
    <row r="237" spans="2:143" x14ac:dyDescent="0.2">
      <c r="B237" s="3">
        <v>59132</v>
      </c>
      <c r="C237" s="3">
        <v>61275.863415958302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>
        <v>20437</v>
      </c>
      <c r="P237" s="3">
        <v>13457</v>
      </c>
      <c r="Q237" s="3">
        <v>7759</v>
      </c>
      <c r="R237" s="3"/>
      <c r="S237" s="3"/>
      <c r="T237" s="3"/>
      <c r="Z237" s="3">
        <v>16140</v>
      </c>
      <c r="AA237" s="3">
        <v>5872</v>
      </c>
      <c r="AB237" s="3">
        <v>5619</v>
      </c>
      <c r="AC237" s="3"/>
      <c r="AD237" s="3"/>
      <c r="AE237" s="3">
        <v>3470</v>
      </c>
      <c r="AF237" s="3">
        <v>3677</v>
      </c>
      <c r="AG237" s="3">
        <v>40932</v>
      </c>
      <c r="AH237" s="3">
        <v>6142</v>
      </c>
      <c r="AI237" s="3">
        <v>6090</v>
      </c>
      <c r="AJ237" s="3">
        <v>2508</v>
      </c>
      <c r="AK237" s="3">
        <v>4866</v>
      </c>
      <c r="AV237" s="3">
        <v>271590</v>
      </c>
      <c r="AW237" s="5">
        <v>102196</v>
      </c>
      <c r="AX237" s="5">
        <v>50969</v>
      </c>
      <c r="AY237" s="5">
        <v>36641</v>
      </c>
      <c r="AZ237" s="5">
        <v>38652</v>
      </c>
      <c r="BA237" s="5">
        <v>39254</v>
      </c>
      <c r="BD237" s="1">
        <v>43945</v>
      </c>
      <c r="BE237" s="5">
        <v>730656</v>
      </c>
      <c r="BF237" s="3">
        <f>SUM(102196+103766)</f>
        <v>205962</v>
      </c>
      <c r="BG237" s="3">
        <v>215213</v>
      </c>
      <c r="BH237" s="3">
        <f>SUM(36641+99655)</f>
        <v>136296</v>
      </c>
      <c r="BI237" s="3">
        <f>SUM(38652+147491)</f>
        <v>186143</v>
      </c>
      <c r="BJ237" s="3">
        <v>506035</v>
      </c>
      <c r="CA237" s="1"/>
      <c r="CD237" s="1"/>
      <c r="CE237" s="3"/>
      <c r="CF237" s="3"/>
      <c r="CH237" s="1"/>
      <c r="CK237" s="1"/>
      <c r="CP237" s="1"/>
      <c r="CU237" s="1"/>
      <c r="CZ237" s="1"/>
      <c r="DH237" s="1">
        <v>43948</v>
      </c>
      <c r="DI237" s="3">
        <f t="shared" si="196"/>
        <v>2521</v>
      </c>
      <c r="DJ237" s="3">
        <f t="shared" si="182"/>
        <v>910</v>
      </c>
      <c r="DK237" s="3">
        <f t="shared" si="183"/>
        <v>1146</v>
      </c>
      <c r="DL237" s="3"/>
      <c r="DM237" s="3">
        <f t="shared" si="197"/>
        <v>443</v>
      </c>
      <c r="DN237" s="3"/>
      <c r="EG237" s="1">
        <v>43948</v>
      </c>
      <c r="EH237" s="3">
        <f t="shared" si="198"/>
        <v>234</v>
      </c>
      <c r="EI237" s="3">
        <f t="shared" si="188"/>
        <v>46</v>
      </c>
      <c r="EJ237" s="3">
        <f t="shared" si="199"/>
        <v>83</v>
      </c>
      <c r="EK237" s="3">
        <f t="shared" si="200"/>
        <v>69</v>
      </c>
      <c r="EL237" s="3">
        <f t="shared" si="201"/>
        <v>35</v>
      </c>
      <c r="EM237" s="3">
        <f t="shared" si="195"/>
        <v>46</v>
      </c>
    </row>
    <row r="238" spans="2:143" x14ac:dyDescent="0.2">
      <c r="B238" s="3">
        <v>59324</v>
      </c>
      <c r="C238" s="3">
        <v>62091.588003145203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>
        <v>20539</v>
      </c>
      <c r="P238" s="3">
        <v>13575</v>
      </c>
      <c r="Q238" s="3">
        <v>7812</v>
      </c>
      <c r="R238" s="3"/>
      <c r="S238" s="3"/>
      <c r="T238" s="3"/>
      <c r="Z238" s="3">
        <v>16340</v>
      </c>
      <c r="AA238" s="3">
        <v>6012</v>
      </c>
      <c r="AB238" s="3">
        <v>5689</v>
      </c>
      <c r="AC238" s="3"/>
      <c r="AD238" s="3"/>
      <c r="AE238" s="3">
        <v>3491</v>
      </c>
      <c r="AF238" s="3">
        <v>3719</v>
      </c>
      <c r="AG238" s="3">
        <v>42063</v>
      </c>
      <c r="AH238" s="3">
        <v>6317</v>
      </c>
      <c r="AI238" s="3">
        <v>6245</v>
      </c>
      <c r="AJ238" s="3">
        <v>2520</v>
      </c>
      <c r="AK238" s="3">
        <v>4975</v>
      </c>
      <c r="AV238" s="3">
        <v>282143</v>
      </c>
      <c r="AW238" s="5">
        <v>105523</v>
      </c>
      <c r="AX238" s="5">
        <v>53348</v>
      </c>
      <c r="AY238" s="5">
        <v>37203</v>
      </c>
      <c r="AZ238" s="5">
        <v>40049</v>
      </c>
      <c r="BA238" s="5">
        <v>41137</v>
      </c>
      <c r="BD238" s="1">
        <v>43946</v>
      </c>
      <c r="BE238" s="3">
        <v>777568</v>
      </c>
      <c r="BF238" s="3">
        <f>SUM(105523+108163)</f>
        <v>213686</v>
      </c>
      <c r="BG238" s="3">
        <v>226845</v>
      </c>
      <c r="BH238" s="3">
        <f>SUM(37203+106841)</f>
        <v>144044</v>
      </c>
      <c r="BI238" s="3">
        <f>SUM(40049+152886)</f>
        <v>192935</v>
      </c>
      <c r="BJ238" s="3">
        <v>526084</v>
      </c>
      <c r="CA238" s="1"/>
      <c r="CD238" s="1"/>
      <c r="CE238" s="3"/>
      <c r="CF238" s="3"/>
      <c r="CH238" s="2"/>
      <c r="CK238" s="1"/>
      <c r="CP238" s="1"/>
      <c r="CU238" s="1"/>
      <c r="CZ238" s="1"/>
      <c r="DH238" s="1">
        <v>43949</v>
      </c>
      <c r="DI238" s="3">
        <f t="shared" si="196"/>
        <v>2015</v>
      </c>
      <c r="DJ238" s="3">
        <f t="shared" si="182"/>
        <v>1257</v>
      </c>
      <c r="DK238" s="3">
        <f t="shared" si="183"/>
        <v>1409</v>
      </c>
      <c r="DL238" s="3"/>
      <c r="DM238" s="3">
        <f t="shared" si="197"/>
        <v>699</v>
      </c>
      <c r="DN238" s="3"/>
      <c r="EG238" s="1">
        <v>43949</v>
      </c>
      <c r="EH238" s="3">
        <f t="shared" si="198"/>
        <v>218</v>
      </c>
      <c r="EI238" s="3">
        <f t="shared" si="188"/>
        <v>234</v>
      </c>
      <c r="EJ238" s="3">
        <f t="shared" si="199"/>
        <v>109</v>
      </c>
      <c r="EK238" s="3">
        <f t="shared" si="200"/>
        <v>138</v>
      </c>
      <c r="EL238" s="3">
        <f t="shared" si="201"/>
        <v>78</v>
      </c>
      <c r="EM238" s="3">
        <f t="shared" si="195"/>
        <v>68</v>
      </c>
    </row>
    <row r="239" spans="2:143" x14ac:dyDescent="0.2">
      <c r="B239" s="3">
        <v>59508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>
        <v>23062.2889667784</v>
      </c>
      <c r="P239" s="3">
        <v>14915.1313131313</v>
      </c>
      <c r="R239" s="3"/>
      <c r="S239" s="3"/>
      <c r="T239" s="3"/>
      <c r="Z239" s="3">
        <v>16487</v>
      </c>
      <c r="AA239" s="3">
        <v>6063</v>
      </c>
      <c r="AB239" s="3">
        <v>5754</v>
      </c>
      <c r="AC239" s="3"/>
      <c r="AD239" s="3"/>
      <c r="AE239" s="3">
        <v>3513</v>
      </c>
      <c r="AF239" s="3">
        <v>3735</v>
      </c>
      <c r="AG239" s="3">
        <v>43025</v>
      </c>
      <c r="AH239" s="3">
        <v>6436</v>
      </c>
      <c r="AI239" s="3">
        <v>6351</v>
      </c>
      <c r="AJ239" s="3">
        <v>2537</v>
      </c>
      <c r="AK239" s="3">
        <v>5144</v>
      </c>
      <c r="AV239" s="3">
        <v>288045</v>
      </c>
      <c r="AW239" s="5">
        <v>109038</v>
      </c>
      <c r="AX239" s="5">
        <v>54938</v>
      </c>
      <c r="AY239" s="5">
        <v>37778</v>
      </c>
      <c r="AZ239" s="5">
        <v>41165</v>
      </c>
      <c r="BA239" s="5">
        <v>42164</v>
      </c>
      <c r="BD239" s="1">
        <v>43947</v>
      </c>
      <c r="BE239" s="3">
        <v>805350</v>
      </c>
      <c r="BF239" s="3">
        <f>SUM(109038+114106)</f>
        <v>223144</v>
      </c>
      <c r="BG239" s="3">
        <v>236100</v>
      </c>
      <c r="BH239" s="3">
        <f>SUM(37778+113228)</f>
        <v>151006</v>
      </c>
      <c r="BI239" s="3">
        <f>SUM(41165+157428)</f>
        <v>198593</v>
      </c>
      <c r="BJ239" s="3">
        <v>553509</v>
      </c>
      <c r="CA239" s="1"/>
      <c r="CD239" s="1"/>
      <c r="CE239" s="3"/>
      <c r="CF239" s="3"/>
      <c r="CH239" s="1"/>
      <c r="CK239" s="1"/>
      <c r="CP239" s="1"/>
      <c r="CU239" s="1"/>
      <c r="CZ239" s="1"/>
      <c r="DH239" s="1">
        <v>43950</v>
      </c>
      <c r="DI239" s="3">
        <f t="shared" si="196"/>
        <v>3028</v>
      </c>
      <c r="DJ239" s="3">
        <f t="shared" si="182"/>
        <v>1359</v>
      </c>
      <c r="DK239" s="3">
        <f t="shared" si="183"/>
        <v>1623</v>
      </c>
      <c r="DL239" s="3">
        <f>SUM(AH30+AI30+AJ30+AK30+AL30)</f>
        <v>606</v>
      </c>
      <c r="DM239" s="3">
        <f t="shared" si="197"/>
        <v>637</v>
      </c>
      <c r="DN239" s="3">
        <f t="shared" ref="DN239:DN269" si="202">SUM(BB30+BC30+BD30+BE30+BF30)</f>
        <v>1819</v>
      </c>
      <c r="EG239" s="1">
        <v>43950</v>
      </c>
      <c r="EH239" s="3">
        <f t="shared" si="198"/>
        <v>270</v>
      </c>
      <c r="EI239" s="3">
        <f t="shared" si="188"/>
        <v>207</v>
      </c>
      <c r="EJ239" s="3">
        <f t="shared" si="199"/>
        <v>208</v>
      </c>
      <c r="EK239" s="3">
        <f t="shared" si="200"/>
        <v>93</v>
      </c>
      <c r="EL239" s="3">
        <f t="shared" si="201"/>
        <v>173</v>
      </c>
      <c r="EM239" s="3">
        <f t="shared" si="195"/>
        <v>74</v>
      </c>
    </row>
    <row r="240" spans="2:143" x14ac:dyDescent="0.2">
      <c r="B240" s="3">
        <v>59752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R240" s="3"/>
      <c r="S240" s="3"/>
      <c r="T240" s="3"/>
      <c r="Z240" s="3">
        <v>16645</v>
      </c>
      <c r="AA240" s="3">
        <v>6154</v>
      </c>
      <c r="AB240" s="3">
        <v>5844</v>
      </c>
      <c r="AC240" s="3"/>
      <c r="AD240" s="3"/>
      <c r="AE240" s="3">
        <v>3550</v>
      </c>
      <c r="AF240" s="3">
        <v>3763</v>
      </c>
      <c r="AG240" s="3">
        <v>44029</v>
      </c>
      <c r="AH240" s="3">
        <v>6561</v>
      </c>
      <c r="AI240" s="3">
        <v>6460</v>
      </c>
      <c r="AJ240" s="3">
        <v>2593</v>
      </c>
      <c r="AK240" s="3">
        <v>5313</v>
      </c>
      <c r="AV240" s="3">
        <v>291996</v>
      </c>
      <c r="AW240" s="5">
        <v>111188</v>
      </c>
      <c r="AX240" s="5">
        <v>56462</v>
      </c>
      <c r="AY240" s="5">
        <v>38210</v>
      </c>
      <c r="AZ240" s="5">
        <v>42050</v>
      </c>
      <c r="BA240" s="5">
        <v>43464</v>
      </c>
      <c r="BD240" s="1">
        <v>43948</v>
      </c>
      <c r="BE240" s="3">
        <v>826095</v>
      </c>
      <c r="BF240" s="3">
        <f>SUM(111188+116587)</f>
        <v>227775</v>
      </c>
      <c r="BG240" s="3">
        <v>244887</v>
      </c>
      <c r="BH240" s="3">
        <f>SUM(38210+119550)</f>
        <v>157760</v>
      </c>
      <c r="BI240" s="3">
        <f>SUM(42050+161372)</f>
        <v>203422</v>
      </c>
      <c r="BJ240" s="3">
        <v>577608</v>
      </c>
      <c r="CA240" s="1"/>
      <c r="CD240" s="1"/>
      <c r="CE240" s="3"/>
      <c r="CF240" s="3"/>
      <c r="CH240" s="1"/>
      <c r="CK240" s="1"/>
      <c r="CP240" s="1"/>
      <c r="CU240" s="1"/>
      <c r="CZ240" s="1"/>
      <c r="DH240" s="1">
        <v>43951</v>
      </c>
      <c r="DI240" s="3">
        <f t="shared" si="196"/>
        <v>2918</v>
      </c>
      <c r="DJ240" s="3">
        <f t="shared" si="182"/>
        <v>1183</v>
      </c>
      <c r="DK240" s="3">
        <f t="shared" si="183"/>
        <v>1499</v>
      </c>
      <c r="DL240" s="3">
        <f>SUM(AH31+AI31+AJ31+AK31+AL31)</f>
        <v>469</v>
      </c>
      <c r="DM240" s="3">
        <f t="shared" si="197"/>
        <v>757</v>
      </c>
      <c r="DN240" s="3">
        <f t="shared" si="202"/>
        <v>1172</v>
      </c>
      <c r="EG240" s="1">
        <v>43951</v>
      </c>
      <c r="EH240" s="3">
        <f t="shared" si="198"/>
        <v>189</v>
      </c>
      <c r="EI240" s="3">
        <f t="shared" si="188"/>
        <v>260</v>
      </c>
      <c r="EJ240" s="3">
        <f t="shared" si="199"/>
        <v>113</v>
      </c>
      <c r="EK240" s="3">
        <f t="shared" si="200"/>
        <v>99</v>
      </c>
      <c r="EL240" s="3">
        <f t="shared" si="201"/>
        <v>127</v>
      </c>
      <c r="EM240" s="3">
        <f t="shared" si="195"/>
        <v>70</v>
      </c>
    </row>
    <row r="241" spans="2:143" x14ac:dyDescent="0.2">
      <c r="B241" s="3">
        <v>60025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R241" s="3"/>
      <c r="S241" s="3"/>
      <c r="T241" s="3"/>
      <c r="Z241" s="3">
        <v>16840</v>
      </c>
      <c r="AA241" s="3">
        <v>6268</v>
      </c>
      <c r="AB241" s="3">
        <v>5969</v>
      </c>
      <c r="AC241" s="3"/>
      <c r="AD241" s="3"/>
      <c r="AE241" s="3">
        <v>3586</v>
      </c>
      <c r="AF241" s="3">
        <v>3784</v>
      </c>
      <c r="AG241" s="3">
        <v>44954</v>
      </c>
      <c r="AH241" s="3">
        <v>6703</v>
      </c>
      <c r="AI241" s="3">
        <v>6571</v>
      </c>
      <c r="AJ241" s="3">
        <v>2623</v>
      </c>
      <c r="AK241" s="3">
        <v>5439</v>
      </c>
      <c r="AV241" s="3">
        <v>295106</v>
      </c>
      <c r="AW241" s="5">
        <v>113856</v>
      </c>
      <c r="AX241" s="5">
        <v>58302</v>
      </c>
      <c r="AY241" s="5">
        <v>39262</v>
      </c>
      <c r="AZ241" s="5">
        <v>43264</v>
      </c>
      <c r="BA241" s="5">
        <v>45031</v>
      </c>
      <c r="BD241" s="1">
        <v>43949</v>
      </c>
      <c r="BE241" s="3">
        <v>844994</v>
      </c>
      <c r="BF241" s="3">
        <f>SUM(113856+120503)</f>
        <v>234359</v>
      </c>
      <c r="BG241" s="3">
        <v>254500</v>
      </c>
      <c r="BH241" s="3">
        <f>SUM(39262+125543)</f>
        <v>164805</v>
      </c>
      <c r="BI241" s="3">
        <f>SUM(43264+165824)</f>
        <v>209088</v>
      </c>
      <c r="BJ241" s="3">
        <v>603139</v>
      </c>
      <c r="CA241" s="1"/>
      <c r="CD241" s="1"/>
      <c r="CE241" s="3"/>
      <c r="CF241" s="3"/>
      <c r="CH241" s="1"/>
      <c r="CK241" s="1"/>
      <c r="CP241" s="1"/>
      <c r="CU241" s="1"/>
      <c r="CZ241" s="1"/>
      <c r="DH241" s="1">
        <v>43952</v>
      </c>
      <c r="DI241" s="3">
        <f t="shared" si="196"/>
        <v>2511</v>
      </c>
      <c r="DJ241" s="3">
        <f t="shared" si="182"/>
        <v>1330</v>
      </c>
      <c r="DK241" s="3">
        <f t="shared" si="183"/>
        <v>1565</v>
      </c>
      <c r="DL241" s="3">
        <f>SUM(AH32+AI32+AJ32+AK32+AL32)</f>
        <v>542</v>
      </c>
      <c r="DM241" s="3">
        <f t="shared" si="197"/>
        <v>602</v>
      </c>
      <c r="DN241" s="3">
        <f t="shared" si="202"/>
        <v>1315</v>
      </c>
      <c r="EG241" s="1">
        <v>43952</v>
      </c>
      <c r="EH241" s="3">
        <f t="shared" si="198"/>
        <v>178</v>
      </c>
      <c r="EI241" s="3">
        <f t="shared" si="188"/>
        <v>176</v>
      </c>
      <c r="EJ241" s="3">
        <f t="shared" si="199"/>
        <v>114</v>
      </c>
      <c r="EK241" s="3">
        <f t="shared" si="200"/>
        <v>49</v>
      </c>
      <c r="EL241" s="3">
        <f t="shared" si="201"/>
        <v>53</v>
      </c>
      <c r="EM241" s="3">
        <f t="shared" si="195"/>
        <v>86</v>
      </c>
    </row>
    <row r="242" spans="2:143" x14ac:dyDescent="0.2">
      <c r="B242" s="3">
        <v>60236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R242" s="3"/>
      <c r="S242" s="3"/>
      <c r="T242" s="3"/>
      <c r="Z242" s="3">
        <v>17057</v>
      </c>
      <c r="AA242" s="3">
        <v>6366</v>
      </c>
      <c r="AB242" s="3">
        <v>6060</v>
      </c>
      <c r="AC242" s="3"/>
      <c r="AD242" s="3"/>
      <c r="AE242" s="3">
        <v>3613</v>
      </c>
      <c r="AF242" s="3">
        <v>3838</v>
      </c>
      <c r="AG242" s="3">
        <v>45952</v>
      </c>
      <c r="AH242" s="3">
        <v>6799</v>
      </c>
      <c r="AI242" s="3">
        <v>6900</v>
      </c>
      <c r="AJ242" s="3">
        <v>2647</v>
      </c>
      <c r="AK242" s="3">
        <v>5601</v>
      </c>
      <c r="AV242" s="3">
        <v>299691</v>
      </c>
      <c r="AW242" s="5">
        <v>116264</v>
      </c>
      <c r="AX242" s="5">
        <v>60265</v>
      </c>
      <c r="AY242" s="5">
        <v>40399</v>
      </c>
      <c r="AZ242" s="5">
        <v>44366</v>
      </c>
      <c r="BA242" s="5">
        <v>46500</v>
      </c>
      <c r="BD242" s="1">
        <v>43950</v>
      </c>
      <c r="BE242" s="3">
        <v>872481</v>
      </c>
      <c r="BF242" s="3">
        <f>SUM(116264+125054)</f>
        <v>241318</v>
      </c>
      <c r="BG242" s="3">
        <v>265618</v>
      </c>
      <c r="BH242" s="3">
        <f>SUM(40399+131953)</f>
        <v>172352</v>
      </c>
      <c r="BI242" s="3">
        <f>SUM(44366+170517)</f>
        <v>214883</v>
      </c>
      <c r="BJ242" s="3">
        <v>625337</v>
      </c>
      <c r="CA242" s="1"/>
      <c r="CD242" s="1"/>
      <c r="CE242" s="3"/>
      <c r="CF242" s="3"/>
      <c r="CH242" s="1"/>
      <c r="CK242" s="1"/>
      <c r="CP242" s="1"/>
      <c r="CU242" s="1"/>
      <c r="CZ242" s="1"/>
      <c r="DH242" s="1">
        <v>43953</v>
      </c>
      <c r="DI242" s="3">
        <f t="shared" si="196"/>
        <v>2985</v>
      </c>
      <c r="DJ242" s="3">
        <f t="shared" si="182"/>
        <v>1136</v>
      </c>
      <c r="DK242" s="3">
        <f t="shared" si="183"/>
        <v>1550</v>
      </c>
      <c r="DL242" s="3">
        <f>SUM(AH33+AI33+AJ33+AK33+AL33)</f>
        <v>261</v>
      </c>
      <c r="DM242" s="3">
        <f t="shared" si="197"/>
        <v>744</v>
      </c>
      <c r="DN242" s="3">
        <f t="shared" si="202"/>
        <v>1025</v>
      </c>
      <c r="EG242" s="1">
        <v>43953</v>
      </c>
      <c r="EH242" s="3">
        <f t="shared" si="198"/>
        <v>202</v>
      </c>
      <c r="EI242" s="3">
        <f t="shared" si="188"/>
        <v>97</v>
      </c>
      <c r="EJ242" s="3">
        <f t="shared" si="199"/>
        <v>108</v>
      </c>
      <c r="EK242" s="3">
        <f t="shared" si="200"/>
        <v>141</v>
      </c>
      <c r="EL242" s="3">
        <f t="shared" si="201"/>
        <v>93</v>
      </c>
      <c r="EM242" s="3">
        <f t="shared" si="195"/>
        <v>40</v>
      </c>
    </row>
    <row r="243" spans="2:143" x14ac:dyDescent="0.2">
      <c r="B243" s="3">
        <v>60422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R243" s="3"/>
      <c r="S243" s="3"/>
      <c r="T243" s="3"/>
      <c r="Z243" s="3">
        <v>17208</v>
      </c>
      <c r="AA243" s="3">
        <v>6464</v>
      </c>
      <c r="AB243" s="3">
        <v>6114</v>
      </c>
      <c r="AC243" s="3"/>
      <c r="AD243" s="3"/>
      <c r="AE243" s="3">
        <v>3628</v>
      </c>
      <c r="AF243" s="3">
        <v>3845</v>
      </c>
      <c r="AV243" s="3">
        <v>304372</v>
      </c>
      <c r="AW243" s="5">
        <v>118652</v>
      </c>
      <c r="AX243" s="5">
        <v>62205</v>
      </c>
      <c r="AY243" s="5">
        <v>41379</v>
      </c>
      <c r="AZ243" s="5">
        <v>45763</v>
      </c>
      <c r="BA243" s="5">
        <v>48917</v>
      </c>
      <c r="BD243" s="1">
        <v>43951</v>
      </c>
      <c r="BE243" s="3">
        <v>900636</v>
      </c>
      <c r="BF243" s="3">
        <f>SUM(118652+129266)</f>
        <v>247918</v>
      </c>
      <c r="BG243" s="3">
        <v>275647</v>
      </c>
      <c r="BH243" s="3">
        <f>SUM(41379+138888)</f>
        <v>180267</v>
      </c>
      <c r="BI243" s="3">
        <f>SUM(45763+175602)</f>
        <v>221365</v>
      </c>
      <c r="BJ243" s="3">
        <v>654985</v>
      </c>
      <c r="CA243" s="1"/>
      <c r="CD243" s="1"/>
      <c r="CE243" s="3"/>
      <c r="CF243" s="3"/>
      <c r="CH243" s="1"/>
      <c r="CK243" s="1"/>
      <c r="CP243" s="1"/>
      <c r="CU243" s="1"/>
      <c r="CZ243" s="1"/>
      <c r="DH243" s="1">
        <v>43954</v>
      </c>
      <c r="DI243" s="3">
        <f t="shared" si="196"/>
        <v>2269</v>
      </c>
      <c r="DJ243" s="3">
        <f t="shared" si="182"/>
        <v>1363</v>
      </c>
      <c r="DK243" s="3">
        <f t="shared" si="183"/>
        <v>925</v>
      </c>
      <c r="DL243" s="3">
        <f>SUM(AH34+AI34+AJ34+AK34+AL34)</f>
        <v>351</v>
      </c>
      <c r="DM243" s="3">
        <f t="shared" si="197"/>
        <v>514</v>
      </c>
      <c r="DN243" s="3">
        <f t="shared" si="202"/>
        <v>992</v>
      </c>
      <c r="EG243" s="1">
        <v>43954</v>
      </c>
      <c r="EH243" s="3">
        <f t="shared" si="198"/>
        <v>179</v>
      </c>
      <c r="EI243" s="3">
        <f t="shared" si="188"/>
        <v>51</v>
      </c>
      <c r="EJ243" s="3">
        <f t="shared" si="199"/>
        <v>118</v>
      </c>
      <c r="EK243" s="3">
        <f t="shared" si="200"/>
        <v>25</v>
      </c>
      <c r="EL243" s="3">
        <f t="shared" si="201"/>
        <v>34</v>
      </c>
      <c r="EM243" s="3">
        <f t="shared" si="195"/>
        <v>33</v>
      </c>
    </row>
    <row r="244" spans="2:143" x14ac:dyDescent="0.2">
      <c r="B244" s="3">
        <v>60636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R244" s="3"/>
      <c r="S244" s="3"/>
      <c r="T244" s="3"/>
      <c r="Z244" s="3">
        <v>17384</v>
      </c>
      <c r="AA244" s="3">
        <v>6525</v>
      </c>
      <c r="AB244" s="3">
        <v>6179</v>
      </c>
      <c r="AC244" s="3"/>
      <c r="AD244" s="3"/>
      <c r="AE244" s="3">
        <v>3651</v>
      </c>
      <c r="AF244" s="3">
        <v>3885</v>
      </c>
      <c r="AV244" s="3">
        <v>308314</v>
      </c>
      <c r="AW244" s="5">
        <v>121190</v>
      </c>
      <c r="AX244" s="5">
        <v>64311</v>
      </c>
      <c r="AY244" s="5">
        <v>42356</v>
      </c>
      <c r="AZ244" s="5">
        <v>46971</v>
      </c>
      <c r="BA244" s="5">
        <v>50442</v>
      </c>
      <c r="BD244" s="1">
        <v>43952</v>
      </c>
      <c r="BE244" s="3">
        <v>927438</v>
      </c>
      <c r="BF244" s="3">
        <f>SUM(121190+135355)</f>
        <v>256545</v>
      </c>
      <c r="BG244" s="3">
        <v>289636</v>
      </c>
      <c r="BH244" s="3">
        <f>SUM(42356+148149)</f>
        <v>190505</v>
      </c>
      <c r="BI244" s="3">
        <f>SUM(180477+46971)</f>
        <v>227448</v>
      </c>
      <c r="BJ244" s="3">
        <v>685048</v>
      </c>
      <c r="CA244" s="1"/>
      <c r="CD244" s="1"/>
      <c r="CE244" s="3"/>
      <c r="CF244" s="3"/>
      <c r="CH244" s="1"/>
      <c r="CK244" s="1"/>
      <c r="CP244" s="1"/>
      <c r="CU244" s="1"/>
      <c r="CZ244" s="1"/>
      <c r="DH244" s="1">
        <v>43955</v>
      </c>
      <c r="DI244" s="3">
        <f t="shared" si="196"/>
        <v>1508</v>
      </c>
      <c r="DJ244" s="3">
        <f t="shared" si="182"/>
        <v>573</v>
      </c>
      <c r="DK244" s="3">
        <f t="shared" ref="DK244:DK275" si="203">SUM(X35+Y35+Z35+AA35+AB35)</f>
        <v>1067</v>
      </c>
      <c r="DL244" s="3"/>
      <c r="DM244" s="3">
        <f t="shared" si="197"/>
        <v>337</v>
      </c>
      <c r="DN244" s="3">
        <f t="shared" si="202"/>
        <v>890</v>
      </c>
      <c r="EG244" s="1">
        <v>43955</v>
      </c>
      <c r="EH244" s="3">
        <f t="shared" si="198"/>
        <v>149</v>
      </c>
      <c r="EI244" s="3"/>
      <c r="EJ244" s="3">
        <f t="shared" si="199"/>
        <v>59</v>
      </c>
      <c r="EK244" s="3">
        <f t="shared" si="200"/>
        <v>59</v>
      </c>
      <c r="EL244" s="3">
        <f t="shared" si="201"/>
        <v>3</v>
      </c>
      <c r="EM244" s="3">
        <f t="shared" si="195"/>
        <v>52</v>
      </c>
    </row>
    <row r="245" spans="2:143" x14ac:dyDescent="0.2">
      <c r="B245" s="3">
        <v>60828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R245" s="3"/>
      <c r="S245" s="3"/>
      <c r="T245" s="3"/>
      <c r="Z245" s="3">
        <v>17495</v>
      </c>
      <c r="AA245" s="3">
        <v>6576</v>
      </c>
      <c r="AB245" s="3">
        <v>6210</v>
      </c>
      <c r="AC245" s="3"/>
      <c r="AD245" s="3"/>
      <c r="AE245" s="3">
        <v>3667</v>
      </c>
      <c r="AF245" s="3">
        <v>3903</v>
      </c>
      <c r="AV245" s="3">
        <v>312977</v>
      </c>
      <c r="AW245" s="5">
        <v>123717</v>
      </c>
      <c r="AX245" s="5">
        <v>66263</v>
      </c>
      <c r="AY245" s="5">
        <v>43207</v>
      </c>
      <c r="AZ245" s="5">
        <v>48305</v>
      </c>
      <c r="BA245" s="5">
        <v>52197</v>
      </c>
      <c r="BD245" s="1">
        <v>43953</v>
      </c>
      <c r="BE245" s="3">
        <v>959017</v>
      </c>
      <c r="BF245" s="3">
        <f>SUM(123717+138595)</f>
        <v>262312</v>
      </c>
      <c r="BG245" s="3">
        <v>298994</v>
      </c>
      <c r="BH245" s="3">
        <f>SUM(43207+158502)</f>
        <v>201709</v>
      </c>
      <c r="BI245" s="3">
        <f>SUM(48305+187071)</f>
        <v>235376</v>
      </c>
      <c r="BJ245" s="3">
        <v>715751</v>
      </c>
      <c r="CA245" s="1"/>
      <c r="CD245" s="1"/>
      <c r="CE245" s="3"/>
      <c r="CF245" s="3"/>
      <c r="CH245" s="1"/>
      <c r="CK245" s="1"/>
      <c r="CP245" s="1"/>
      <c r="CU245" s="1"/>
      <c r="CZ245" s="1"/>
      <c r="DH245" s="1">
        <v>43956</v>
      </c>
      <c r="DI245" s="3">
        <f t="shared" si="196"/>
        <v>1392</v>
      </c>
      <c r="DJ245" s="3">
        <f t="shared" si="182"/>
        <v>1062</v>
      </c>
      <c r="DK245" s="3">
        <f t="shared" si="203"/>
        <v>871</v>
      </c>
      <c r="DL245" s="3"/>
      <c r="DM245" s="3">
        <f t="shared" si="197"/>
        <v>204</v>
      </c>
      <c r="DN245" s="3">
        <f t="shared" si="202"/>
        <v>1783</v>
      </c>
      <c r="EG245" s="1">
        <v>43956</v>
      </c>
      <c r="EH245" s="3">
        <f t="shared" si="198"/>
        <v>130</v>
      </c>
      <c r="EI245" s="3">
        <f t="shared" ref="EI245:EI264" si="204">SUM(EK36+EJ36+EI36+EH36+EG36)</f>
        <v>159</v>
      </c>
      <c r="EJ245" s="3">
        <f t="shared" si="199"/>
        <v>90</v>
      </c>
      <c r="EK245" s="3">
        <f t="shared" si="200"/>
        <v>36</v>
      </c>
      <c r="EL245" s="3">
        <f t="shared" si="201"/>
        <v>180</v>
      </c>
      <c r="EM245" s="3">
        <f t="shared" si="195"/>
        <v>81</v>
      </c>
    </row>
    <row r="246" spans="2:143" x14ac:dyDescent="0.2">
      <c r="AV246" s="3">
        <v>316415</v>
      </c>
      <c r="AW246" s="5">
        <v>126744</v>
      </c>
      <c r="AX246" s="5">
        <v>68087</v>
      </c>
      <c r="AY246" s="5">
        <v>43754</v>
      </c>
      <c r="AZ246" s="5">
        <v>49267</v>
      </c>
      <c r="BA246" s="5">
        <v>53616</v>
      </c>
      <c r="BD246" s="1">
        <v>43954</v>
      </c>
      <c r="BE246" s="3">
        <v>985911</v>
      </c>
      <c r="BF246" s="3">
        <f>SUM(126744+148322)</f>
        <v>275066</v>
      </c>
      <c r="BG246" s="3">
        <v>314646</v>
      </c>
      <c r="BH246" s="3">
        <f>SUM(43754+168778)</f>
        <v>212532</v>
      </c>
      <c r="BI246" s="3">
        <f>SUM(49267+191374)</f>
        <v>240641</v>
      </c>
      <c r="BJ246" s="3">
        <v>747874</v>
      </c>
      <c r="CA246" s="1"/>
      <c r="CD246" s="1"/>
      <c r="CE246" s="3"/>
      <c r="CF246" s="3"/>
      <c r="CH246" s="1"/>
      <c r="CK246" s="1"/>
      <c r="CP246" s="1"/>
      <c r="CU246" s="1"/>
      <c r="CZ246" s="1"/>
      <c r="DH246" s="1">
        <v>43957</v>
      </c>
      <c r="DI246" s="3"/>
      <c r="DJ246" s="3">
        <f t="shared" si="182"/>
        <v>544</v>
      </c>
      <c r="DK246" s="3">
        <f t="shared" si="203"/>
        <v>1554</v>
      </c>
      <c r="DL246" s="3">
        <f t="shared" ref="DL246:DL274" si="205">SUM(AH37+AI37+AJ37+AK37+AL37)</f>
        <v>322</v>
      </c>
      <c r="DM246" s="3">
        <f t="shared" si="197"/>
        <v>352</v>
      </c>
      <c r="DN246" s="3">
        <f t="shared" si="202"/>
        <v>1531</v>
      </c>
      <c r="EG246" s="1">
        <v>43957</v>
      </c>
      <c r="EH246" s="3">
        <f t="shared" si="198"/>
        <v>230</v>
      </c>
      <c r="EI246" s="3">
        <f t="shared" si="204"/>
        <v>150</v>
      </c>
      <c r="EJ246" s="3">
        <f t="shared" si="199"/>
        <v>164</v>
      </c>
      <c r="EK246" s="3">
        <f t="shared" si="200"/>
        <v>54</v>
      </c>
      <c r="EL246" s="3">
        <f t="shared" si="201"/>
        <v>103</v>
      </c>
      <c r="EM246" s="3">
        <f t="shared" si="195"/>
        <v>79</v>
      </c>
    </row>
    <row r="247" spans="2:143" x14ac:dyDescent="0.2">
      <c r="AV247" s="3">
        <v>318953</v>
      </c>
      <c r="AW247" s="5">
        <v>128269</v>
      </c>
      <c r="AX247" s="5">
        <v>69087</v>
      </c>
      <c r="AY247" s="5">
        <v>43950</v>
      </c>
      <c r="AZ247" s="5">
        <v>52992</v>
      </c>
      <c r="BA247" s="5">
        <v>54937</v>
      </c>
      <c r="BD247" s="1">
        <v>43955</v>
      </c>
      <c r="BE247" s="3">
        <v>1007310</v>
      </c>
      <c r="BF247" s="3">
        <f>SUM(128269+148951)</f>
        <v>277220</v>
      </c>
      <c r="BG247" s="3">
        <v>324268</v>
      </c>
      <c r="BH247" s="3">
        <f>SUM(43950+178439)</f>
        <v>222389</v>
      </c>
      <c r="BI247" s="3">
        <f>SUM(50092+195498)</f>
        <v>245590</v>
      </c>
      <c r="BJ247" s="3">
        <v>779902</v>
      </c>
      <c r="CA247" s="1"/>
      <c r="CD247" s="1"/>
      <c r="CE247" s="3"/>
      <c r="CF247" s="3"/>
      <c r="CH247" s="1"/>
      <c r="CK247" s="1"/>
      <c r="CP247" s="1"/>
      <c r="CU247" s="1"/>
      <c r="CZ247" s="1"/>
      <c r="DH247" s="1">
        <v>43958</v>
      </c>
      <c r="DI247" s="3"/>
      <c r="DJ247" s="3">
        <f t="shared" si="182"/>
        <v>729</v>
      </c>
      <c r="DK247" s="3">
        <f t="shared" si="203"/>
        <v>1195</v>
      </c>
      <c r="DL247" s="3">
        <f t="shared" si="205"/>
        <v>223</v>
      </c>
      <c r="DM247" s="3">
        <f t="shared" si="197"/>
        <v>241</v>
      </c>
      <c r="DN247" s="3">
        <f t="shared" si="202"/>
        <v>1178</v>
      </c>
      <c r="EG247" s="1">
        <v>43958</v>
      </c>
      <c r="EH247" s="3">
        <f t="shared" si="198"/>
        <v>353</v>
      </c>
      <c r="EI247" s="3">
        <f t="shared" si="204"/>
        <v>124</v>
      </c>
      <c r="EJ247" s="3">
        <f t="shared" si="199"/>
        <v>103</v>
      </c>
      <c r="EK247" s="3">
        <f t="shared" si="200"/>
        <v>75</v>
      </c>
      <c r="EL247" s="3">
        <f t="shared" si="201"/>
        <v>127</v>
      </c>
      <c r="EM247" s="3">
        <f t="shared" si="195"/>
        <v>65</v>
      </c>
    </row>
    <row r="248" spans="2:143" x14ac:dyDescent="0.2">
      <c r="AV248" s="3">
        <v>321192</v>
      </c>
      <c r="AW248" s="5">
        <v>130593</v>
      </c>
      <c r="AX248" s="5">
        <v>70271</v>
      </c>
      <c r="AY248" s="5">
        <v>44397</v>
      </c>
      <c r="AZ248" s="5">
        <v>50957</v>
      </c>
      <c r="BA248" s="5">
        <v>56212</v>
      </c>
      <c r="BD248" s="1">
        <v>43956</v>
      </c>
      <c r="BE248" s="3">
        <v>1028899</v>
      </c>
      <c r="BF248" s="3">
        <f>SUM(130593+157030)</f>
        <v>287623</v>
      </c>
      <c r="BG248" s="3">
        <v>333349</v>
      </c>
      <c r="BH248" s="3">
        <f>SUM(44397+178439)</f>
        <v>222836</v>
      </c>
      <c r="BI248" s="3">
        <f>SUM(50957+199925)</f>
        <v>250882</v>
      </c>
      <c r="BJ248">
        <f>SUM(58815+750221)</f>
        <v>809036</v>
      </c>
      <c r="CA248" s="1"/>
      <c r="CD248" s="1"/>
      <c r="CE248" s="3"/>
      <c r="CF248" s="3"/>
      <c r="CH248" s="1"/>
      <c r="CK248" s="1"/>
      <c r="CP248" s="1"/>
      <c r="CU248" s="1"/>
      <c r="CZ248" s="1"/>
      <c r="DH248" s="1">
        <v>43959</v>
      </c>
      <c r="DI248" s="3">
        <f>SUM(D39+E39+F39+G39+H39)</f>
        <v>1844</v>
      </c>
      <c r="DJ248" s="3">
        <f t="shared" si="182"/>
        <v>710</v>
      </c>
      <c r="DK248" s="3">
        <f t="shared" si="203"/>
        <v>1220</v>
      </c>
      <c r="DL248" s="3">
        <f t="shared" si="205"/>
        <v>312</v>
      </c>
      <c r="DM248" s="3">
        <f t="shared" si="197"/>
        <v>816</v>
      </c>
      <c r="DN248" s="3">
        <f t="shared" si="202"/>
        <v>1226</v>
      </c>
      <c r="EG248" s="1">
        <v>43959</v>
      </c>
      <c r="EH248" s="3">
        <f t="shared" si="198"/>
        <v>135</v>
      </c>
      <c r="EI248" s="3">
        <f t="shared" si="204"/>
        <v>71</v>
      </c>
      <c r="EJ248" s="3">
        <f t="shared" si="199"/>
        <v>106</v>
      </c>
      <c r="EK248" s="3">
        <f t="shared" si="200"/>
        <v>40</v>
      </c>
      <c r="EL248" s="3">
        <f t="shared" si="201"/>
        <v>77</v>
      </c>
      <c r="EM248" s="3">
        <f t="shared" si="195"/>
        <v>71</v>
      </c>
    </row>
    <row r="249" spans="2:143" x14ac:dyDescent="0.2">
      <c r="AV249" s="3">
        <v>323978</v>
      </c>
      <c r="AW249" s="5">
        <v>131890</v>
      </c>
      <c r="AX249" s="5">
        <v>72025</v>
      </c>
      <c r="AY249" s="5">
        <v>45054</v>
      </c>
      <c r="AZ249" s="5">
        <v>51845</v>
      </c>
      <c r="BA249" s="5">
        <v>58815</v>
      </c>
      <c r="BD249" s="1">
        <v>43957</v>
      </c>
      <c r="BE249" s="3">
        <f>SUM(323978+731943)</f>
        <v>1055921</v>
      </c>
      <c r="BF249" s="3">
        <f>SUM(131890+157030)</f>
        <v>288920</v>
      </c>
      <c r="BG249" s="3">
        <f>SUM(72025+267614)</f>
        <v>339639</v>
      </c>
      <c r="BH249" s="3">
        <f>SUM(45054+188177)</f>
        <v>233231</v>
      </c>
      <c r="BI249" s="3">
        <f>SUM(51845+204495)</f>
        <v>256340</v>
      </c>
      <c r="BJ249" s="3">
        <v>842874</v>
      </c>
      <c r="CA249" s="1"/>
      <c r="CD249" s="1"/>
      <c r="CE249" s="3"/>
      <c r="CF249" s="3"/>
      <c r="CH249" s="1"/>
      <c r="CK249" s="1"/>
      <c r="CP249" s="1"/>
      <c r="CU249" s="1"/>
      <c r="CZ249" s="1"/>
      <c r="DH249" s="1">
        <v>43960</v>
      </c>
      <c r="DI249" s="3">
        <f>SUM(D40+E40+F40+G40+H40)</f>
        <v>1737</v>
      </c>
      <c r="DJ249" s="3"/>
      <c r="DK249" s="3">
        <f t="shared" si="203"/>
        <v>971</v>
      </c>
      <c r="DL249" s="3">
        <f t="shared" si="205"/>
        <v>247</v>
      </c>
      <c r="DM249" s="3">
        <f t="shared" si="197"/>
        <v>584</v>
      </c>
      <c r="DN249" s="3">
        <f t="shared" si="202"/>
        <v>1367</v>
      </c>
      <c r="EG249" s="1">
        <v>43960</v>
      </c>
      <c r="EH249" s="3">
        <f t="shared" si="198"/>
        <v>136</v>
      </c>
      <c r="EI249" s="3">
        <f t="shared" si="204"/>
        <v>76</v>
      </c>
      <c r="EJ249" s="3">
        <f t="shared" si="199"/>
        <v>109</v>
      </c>
      <c r="EK249" s="3">
        <f t="shared" si="200"/>
        <v>115</v>
      </c>
      <c r="EL249" s="3">
        <f t="shared" si="201"/>
        <v>43</v>
      </c>
      <c r="EM249" s="3">
        <f t="shared" si="195"/>
        <v>49</v>
      </c>
    </row>
    <row r="250" spans="2:143" x14ac:dyDescent="0.2">
      <c r="AV250" s="3">
        <v>327469</v>
      </c>
      <c r="AW250" s="5">
        <v>133635</v>
      </c>
      <c r="AX250" s="5">
        <v>73721</v>
      </c>
      <c r="AY250" s="5">
        <v>45646</v>
      </c>
      <c r="AZ250" s="5">
        <v>52915</v>
      </c>
      <c r="BA250" s="5">
        <v>60614</v>
      </c>
      <c r="BD250" s="1">
        <v>43958</v>
      </c>
      <c r="BE250" s="3">
        <v>1089916</v>
      </c>
      <c r="BF250" s="3">
        <f>SUM(133635+159023)</f>
        <v>292658</v>
      </c>
      <c r="BG250" s="3">
        <v>351632</v>
      </c>
      <c r="BH250" s="3">
        <f>SUM(45646+201416)</f>
        <v>247062</v>
      </c>
      <c r="BI250" s="3">
        <f>SUM(52915+209873)</f>
        <v>262788</v>
      </c>
      <c r="BJ250" s="3">
        <v>875272</v>
      </c>
      <c r="CA250" s="1"/>
      <c r="CD250" s="1"/>
      <c r="CE250" s="3"/>
      <c r="CF250" s="3"/>
      <c r="CH250" s="1"/>
      <c r="CK250" s="1"/>
      <c r="CP250" s="1"/>
      <c r="CU250" s="1"/>
      <c r="CZ250" s="1"/>
      <c r="DH250" s="1">
        <v>43961</v>
      </c>
      <c r="DI250" s="3">
        <f>SUM(D41+E41+F41+G41+H41)</f>
        <v>1410</v>
      </c>
      <c r="DJ250" s="3"/>
      <c r="DK250" s="3">
        <f t="shared" si="203"/>
        <v>781</v>
      </c>
      <c r="DL250" s="3">
        <f t="shared" si="205"/>
        <v>196</v>
      </c>
      <c r="DM250" s="3">
        <f t="shared" si="197"/>
        <v>716</v>
      </c>
      <c r="DN250" s="3">
        <f t="shared" si="202"/>
        <v>808</v>
      </c>
      <c r="EG250" s="1">
        <v>43961</v>
      </c>
      <c r="EH250" s="3">
        <f t="shared" si="198"/>
        <v>122</v>
      </c>
      <c r="EI250" s="3">
        <f t="shared" si="204"/>
        <v>56</v>
      </c>
      <c r="EJ250" s="3">
        <f t="shared" si="199"/>
        <v>111</v>
      </c>
      <c r="EK250" s="3">
        <f t="shared" si="200"/>
        <v>19</v>
      </c>
      <c r="EL250" s="3">
        <f t="shared" si="201"/>
        <v>8</v>
      </c>
      <c r="EM250" s="3">
        <f t="shared" si="195"/>
        <v>22</v>
      </c>
    </row>
    <row r="251" spans="2:143" x14ac:dyDescent="0.2">
      <c r="AV251" s="3">
        <v>330407</v>
      </c>
      <c r="AW251" s="5">
        <v>135454</v>
      </c>
      <c r="AX251" s="5">
        <v>75333</v>
      </c>
      <c r="AY251" s="5">
        <v>46326</v>
      </c>
      <c r="AZ251" s="5">
        <v>54238</v>
      </c>
      <c r="BA251" s="5">
        <v>62512</v>
      </c>
      <c r="BD251" s="1">
        <v>43959</v>
      </c>
      <c r="BE251" s="3">
        <v>1121543</v>
      </c>
      <c r="BF251" s="3">
        <f>SUM(135454+163305)</f>
        <v>298759</v>
      </c>
      <c r="BG251" s="3">
        <v>366032</v>
      </c>
      <c r="BH251" s="3">
        <f>SUM(46326+213927)</f>
        <v>260253</v>
      </c>
      <c r="BI251" s="3">
        <f>SUM(54238+216321)</f>
        <v>270559</v>
      </c>
      <c r="BJ251" s="3">
        <v>912570</v>
      </c>
      <c r="CA251" s="1"/>
      <c r="CD251" s="1"/>
      <c r="CE251" s="3"/>
      <c r="CF251" s="3"/>
      <c r="CH251" s="1"/>
      <c r="CK251" s="1"/>
      <c r="CP251" s="1"/>
      <c r="CU251" s="1"/>
      <c r="CZ251" s="1"/>
      <c r="DH251" s="1">
        <v>43962</v>
      </c>
      <c r="DI251" s="3"/>
      <c r="DJ251" s="3">
        <f>SUM(N42+O42+P42+Q42+R42)</f>
        <v>500</v>
      </c>
      <c r="DK251" s="3">
        <f t="shared" si="203"/>
        <v>468</v>
      </c>
      <c r="DL251" s="3">
        <f t="shared" si="205"/>
        <v>174</v>
      </c>
      <c r="DM251" s="3">
        <f t="shared" si="197"/>
        <v>291</v>
      </c>
      <c r="DN251" s="3">
        <f t="shared" si="202"/>
        <v>919</v>
      </c>
      <c r="EG251" s="1">
        <v>43962</v>
      </c>
      <c r="EH251" s="3">
        <f t="shared" si="198"/>
        <v>95</v>
      </c>
      <c r="EI251" s="3">
        <f t="shared" si="204"/>
        <v>19</v>
      </c>
      <c r="EJ251" s="3">
        <f t="shared" si="199"/>
        <v>90</v>
      </c>
      <c r="EK251" s="3">
        <f t="shared" si="200"/>
        <v>15</v>
      </c>
      <c r="EL251" s="3"/>
      <c r="EM251" s="3">
        <f t="shared" si="195"/>
        <v>67</v>
      </c>
    </row>
    <row r="252" spans="2:143" x14ac:dyDescent="0.2">
      <c r="AV252" s="3">
        <v>333122</v>
      </c>
      <c r="AW252" s="5">
        <v>137085</v>
      </c>
      <c r="AX252" s="5">
        <v>76743</v>
      </c>
      <c r="AY252" s="5">
        <v>46756</v>
      </c>
      <c r="AZ252" s="5">
        <v>55316</v>
      </c>
      <c r="BA252" s="5">
        <v>64561</v>
      </c>
      <c r="BD252" s="1">
        <v>43960</v>
      </c>
      <c r="BE252" s="3">
        <v>1153768</v>
      </c>
      <c r="BF252" s="3">
        <f>SUM(137085+168121)</f>
        <v>305206</v>
      </c>
      <c r="BG252" s="3">
        <v>376537</v>
      </c>
      <c r="BH252" s="3">
        <f>SUM(46756+226730)</f>
        <v>273486</v>
      </c>
      <c r="BI252" s="3">
        <f>SUM(55316+221791)</f>
        <v>277107</v>
      </c>
      <c r="BJ252" s="3">
        <v>955664</v>
      </c>
      <c r="CA252" s="1"/>
      <c r="CD252" s="1"/>
      <c r="CE252" s="3"/>
      <c r="CF252" s="3"/>
      <c r="CH252" s="1"/>
      <c r="CK252" s="1"/>
      <c r="CP252" s="1"/>
      <c r="CU252" s="1"/>
      <c r="CZ252" s="1"/>
      <c r="DH252" s="1">
        <v>43963</v>
      </c>
      <c r="DI252" s="3"/>
      <c r="DJ252" s="3">
        <f>SUM(N43+O43+P43+Q43+R43)</f>
        <v>295</v>
      </c>
      <c r="DK252" s="3">
        <f t="shared" si="203"/>
        <v>600</v>
      </c>
      <c r="DL252" s="3">
        <f t="shared" si="205"/>
        <v>176</v>
      </c>
      <c r="DM252" s="3"/>
      <c r="DN252" s="3">
        <f t="shared" si="202"/>
        <v>1316</v>
      </c>
      <c r="EG252" s="1">
        <v>43963</v>
      </c>
      <c r="EH252" s="3">
        <f t="shared" si="198"/>
        <v>108</v>
      </c>
      <c r="EI252" s="3">
        <f t="shared" si="204"/>
        <v>100</v>
      </c>
      <c r="EJ252" s="3">
        <f t="shared" si="199"/>
        <v>23</v>
      </c>
      <c r="EK252" s="3">
        <f t="shared" si="200"/>
        <v>71</v>
      </c>
      <c r="EL252" s="3"/>
      <c r="EM252" s="3">
        <f t="shared" si="195"/>
        <v>67</v>
      </c>
    </row>
    <row r="253" spans="2:143" x14ac:dyDescent="0.2">
      <c r="AV253" s="3">
        <v>335395</v>
      </c>
      <c r="AW253" s="5">
        <v>138532</v>
      </c>
      <c r="AX253" s="5">
        <v>77793</v>
      </c>
      <c r="AY253" s="5">
        <v>47138</v>
      </c>
      <c r="AZ253" s="5">
        <v>56611</v>
      </c>
      <c r="BA253" s="5">
        <v>66680</v>
      </c>
      <c r="BD253" s="1">
        <v>43961</v>
      </c>
      <c r="BE253" s="3">
        <v>1182998</v>
      </c>
      <c r="BF253" s="3">
        <f>SUM(138532+173915)</f>
        <v>312447</v>
      </c>
      <c r="BG253" s="3">
        <v>388389</v>
      </c>
      <c r="BH253" s="3">
        <f>SUM(47138+238540)</f>
        <v>285678</v>
      </c>
      <c r="BI253" s="3">
        <f>SUM(56611+227772)</f>
        <v>284383</v>
      </c>
      <c r="BJ253" s="3">
        <v>991897</v>
      </c>
      <c r="CA253" s="1"/>
      <c r="CD253" s="1"/>
      <c r="CE253" s="3"/>
      <c r="CF253" s="3"/>
      <c r="CH253" s="1"/>
      <c r="CK253" s="1"/>
      <c r="CP253" s="1"/>
      <c r="CU253" s="1"/>
      <c r="CZ253" s="1"/>
      <c r="DH253" s="1">
        <v>43964</v>
      </c>
      <c r="DI253" s="3">
        <f t="shared" ref="DI253:DI284" si="206">SUM(D44+E44+F44+G44+H44)</f>
        <v>1325</v>
      </c>
      <c r="DJ253" s="3">
        <f>SUM(N44+O44+P44+Q44+R44)</f>
        <v>327</v>
      </c>
      <c r="DK253" s="3">
        <f t="shared" si="203"/>
        <v>877</v>
      </c>
      <c r="DL253" s="3">
        <f t="shared" si="205"/>
        <v>207</v>
      </c>
      <c r="DM253" s="3">
        <f>SUM(AR44+AS44+AT44+AU44+AV44)</f>
        <v>366</v>
      </c>
      <c r="DN253" s="3">
        <f t="shared" si="202"/>
        <v>1670</v>
      </c>
      <c r="EG253" s="1">
        <v>43964</v>
      </c>
      <c r="EH253" s="3">
        <f t="shared" si="198"/>
        <v>99</v>
      </c>
      <c r="EI253" s="3">
        <f t="shared" si="204"/>
        <v>103</v>
      </c>
      <c r="EJ253" s="3">
        <f t="shared" si="199"/>
        <v>124</v>
      </c>
      <c r="EK253" s="3">
        <f t="shared" si="200"/>
        <v>28</v>
      </c>
      <c r="EL253" s="3">
        <f t="shared" ref="EL253:EL258" si="207">SUM(FE44+FF44+FG44+FH44+FI44)</f>
        <v>127</v>
      </c>
      <c r="EM253" s="3">
        <f t="shared" si="195"/>
        <v>64</v>
      </c>
    </row>
    <row r="254" spans="2:143" x14ac:dyDescent="0.2">
      <c r="AV254" s="3">
        <v>337055</v>
      </c>
      <c r="AW254" s="5">
        <v>139945</v>
      </c>
      <c r="AX254" s="5">
        <v>78462</v>
      </c>
      <c r="AY254" s="5">
        <v>47552</v>
      </c>
      <c r="AZ254" s="5">
        <v>57154</v>
      </c>
      <c r="BA254" s="5">
        <v>67939</v>
      </c>
      <c r="BD254" s="1">
        <v>43962</v>
      </c>
      <c r="BE254" s="3">
        <v>1204650</v>
      </c>
      <c r="BF254" s="3"/>
      <c r="BG254" s="3">
        <v>394728</v>
      </c>
      <c r="BH254" s="3">
        <f>SUM(47552+251396)</f>
        <v>298948</v>
      </c>
      <c r="BI254" s="3">
        <f>SUM(57154+231704)</f>
        <v>288858</v>
      </c>
      <c r="BJ254" s="3">
        <v>1033370</v>
      </c>
      <c r="CA254" s="1"/>
      <c r="CD254" s="1"/>
      <c r="CE254" s="3"/>
      <c r="CF254" s="3"/>
      <c r="CH254" s="1"/>
      <c r="CK254" s="1"/>
      <c r="CP254" s="1"/>
      <c r="CU254" s="1"/>
      <c r="CZ254" s="1"/>
      <c r="DH254" s="1">
        <v>43965</v>
      </c>
      <c r="DI254" s="3">
        <f t="shared" si="206"/>
        <v>1462</v>
      </c>
      <c r="DJ254" s="3"/>
      <c r="DK254" s="3">
        <f t="shared" si="203"/>
        <v>1164</v>
      </c>
      <c r="DL254" s="3">
        <f t="shared" si="205"/>
        <v>648</v>
      </c>
      <c r="DM254" s="3"/>
      <c r="DN254" s="3">
        <f t="shared" si="202"/>
        <v>1249</v>
      </c>
      <c r="EG254" s="1">
        <v>43965</v>
      </c>
      <c r="EH254" s="3">
        <f t="shared" si="198"/>
        <v>91</v>
      </c>
      <c r="EI254" s="3">
        <f t="shared" si="204"/>
        <v>103</v>
      </c>
      <c r="EJ254" s="3">
        <f t="shared" si="199"/>
        <v>131</v>
      </c>
      <c r="EK254" s="3">
        <f t="shared" si="200"/>
        <v>56</v>
      </c>
      <c r="EL254" s="3">
        <f t="shared" si="207"/>
        <v>103</v>
      </c>
      <c r="EM254" s="3">
        <f t="shared" si="195"/>
        <v>61</v>
      </c>
    </row>
    <row r="255" spans="2:143" x14ac:dyDescent="0.2">
      <c r="AV255" s="3">
        <v>338485</v>
      </c>
      <c r="AW255" s="5">
        <v>140743</v>
      </c>
      <c r="AX255" s="5">
        <v>79332</v>
      </c>
      <c r="AY255" s="5">
        <v>48021</v>
      </c>
      <c r="AZ255" s="5">
        <v>57991</v>
      </c>
      <c r="BA255" s="5">
        <v>69382</v>
      </c>
      <c r="BD255" s="1">
        <v>43963</v>
      </c>
      <c r="BE255" s="3">
        <v>1225113</v>
      </c>
      <c r="BF255" s="3">
        <f>SUM(140743+292317)</f>
        <v>433060</v>
      </c>
      <c r="BG255" s="3">
        <v>401496</v>
      </c>
      <c r="BH255" s="3">
        <f>SUM(48021+259869)</f>
        <v>307890</v>
      </c>
      <c r="BI255" s="3">
        <f>SUM(57991+237989)</f>
        <v>295980</v>
      </c>
      <c r="BJ255" s="3">
        <v>1065592</v>
      </c>
      <c r="CA255" s="1"/>
      <c r="CD255" s="1"/>
      <c r="CE255" s="3"/>
      <c r="CF255" s="3"/>
      <c r="CH255" s="1"/>
      <c r="CK255" s="1"/>
      <c r="CP255" s="1"/>
      <c r="CU255" s="1"/>
      <c r="CZ255" s="1"/>
      <c r="DH255" s="1">
        <v>43966</v>
      </c>
      <c r="DI255" s="3">
        <f t="shared" si="206"/>
        <v>1753</v>
      </c>
      <c r="DJ255" s="3"/>
      <c r="DK255" s="3">
        <f t="shared" si="203"/>
        <v>902</v>
      </c>
      <c r="DL255" s="3">
        <f t="shared" si="205"/>
        <v>223</v>
      </c>
      <c r="DM255" s="3"/>
      <c r="DN255" s="3">
        <f t="shared" si="202"/>
        <v>1312</v>
      </c>
      <c r="EG255" s="1">
        <v>43966</v>
      </c>
      <c r="EH255" s="3">
        <f t="shared" si="198"/>
        <v>67</v>
      </c>
      <c r="EI255" s="3">
        <f t="shared" si="204"/>
        <v>67</v>
      </c>
      <c r="EJ255" s="3">
        <f t="shared" si="199"/>
        <v>83</v>
      </c>
      <c r="EK255" s="3">
        <f t="shared" si="200"/>
        <v>20</v>
      </c>
      <c r="EL255" s="3">
        <f t="shared" si="207"/>
        <v>66</v>
      </c>
      <c r="EM255" s="3">
        <f t="shared" si="195"/>
        <v>61</v>
      </c>
    </row>
    <row r="256" spans="2:143" x14ac:dyDescent="0.2">
      <c r="AV256" s="5">
        <v>340661</v>
      </c>
      <c r="AW256" s="5">
        <v>141560</v>
      </c>
      <c r="AX256" s="5">
        <v>80497</v>
      </c>
      <c r="AY256" s="5">
        <v>48391</v>
      </c>
      <c r="AZ256" s="5">
        <v>58698</v>
      </c>
      <c r="BA256" s="5">
        <v>71141</v>
      </c>
      <c r="BD256" s="1">
        <v>43964</v>
      </c>
      <c r="BE256" s="3">
        <v>1258907</v>
      </c>
      <c r="BF256" s="3">
        <f>SUM(141560+299890)</f>
        <v>441450</v>
      </c>
      <c r="BG256" s="3">
        <v>410032</v>
      </c>
      <c r="BH256" s="3">
        <f>SUM(48391+259869)</f>
        <v>308260</v>
      </c>
      <c r="BI256" s="3">
        <f>SUM(58698+244171)</f>
        <v>302869</v>
      </c>
      <c r="BJ256" s="3">
        <v>1104651</v>
      </c>
      <c r="CA256" s="1"/>
      <c r="CD256" s="1"/>
      <c r="CE256" s="3"/>
      <c r="CF256" s="3"/>
      <c r="CH256" s="1"/>
      <c r="CK256" s="1"/>
      <c r="CP256" s="1"/>
      <c r="CU256" s="1"/>
      <c r="CZ256" s="1"/>
      <c r="DH256" s="1">
        <v>43967</v>
      </c>
      <c r="DI256" s="3">
        <f t="shared" si="206"/>
        <v>1420</v>
      </c>
      <c r="DJ256" s="3">
        <f>SUM(N47+O47+P47+Q47+R47)</f>
        <v>397</v>
      </c>
      <c r="DK256" s="3">
        <f t="shared" si="203"/>
        <v>1095</v>
      </c>
      <c r="DL256" s="3">
        <f t="shared" si="205"/>
        <v>208</v>
      </c>
      <c r="DM256" s="3">
        <f t="shared" ref="DM256:DM276" si="208">SUM(AR47+AS47+AT47+AU47+AV47)</f>
        <v>537</v>
      </c>
      <c r="DN256" s="3">
        <f t="shared" si="202"/>
        <v>1451</v>
      </c>
      <c r="EG256" s="1">
        <v>43967</v>
      </c>
      <c r="EH256" s="3">
        <f t="shared" si="198"/>
        <v>86</v>
      </c>
      <c r="EI256" s="3">
        <f t="shared" si="204"/>
        <v>44</v>
      </c>
      <c r="EJ256" s="3">
        <f t="shared" si="199"/>
        <v>73</v>
      </c>
      <c r="EK256" s="3">
        <f t="shared" si="200"/>
        <v>46</v>
      </c>
      <c r="EL256" s="3">
        <f t="shared" si="207"/>
        <v>32</v>
      </c>
      <c r="EM256" s="3">
        <f t="shared" si="195"/>
        <v>45</v>
      </c>
    </row>
    <row r="257" spans="48:143" x14ac:dyDescent="0.2">
      <c r="AV257" s="5">
        <v>343051</v>
      </c>
      <c r="AW257" s="5">
        <v>142704</v>
      </c>
      <c r="AX257" s="5">
        <v>82182</v>
      </c>
      <c r="AY257" s="5">
        <v>49582</v>
      </c>
      <c r="AZ257" s="5">
        <v>59636</v>
      </c>
      <c r="BA257" s="5">
        <v>73164</v>
      </c>
      <c r="BD257" s="1">
        <v>43965</v>
      </c>
      <c r="BE257" s="3">
        <v>1298757</v>
      </c>
      <c r="BF257" s="3">
        <f>SUM(142704+308992)</f>
        <v>451696</v>
      </c>
      <c r="BG257" s="3">
        <v>424361</v>
      </c>
      <c r="BH257" s="3">
        <f>SUM(49582+286301)</f>
        <v>335883</v>
      </c>
      <c r="BI257" s="3">
        <f>SUM(59636+251559)</f>
        <v>311195</v>
      </c>
      <c r="BJ257" s="3">
        <v>1133906</v>
      </c>
      <c r="CA257" s="1"/>
      <c r="CD257" s="1"/>
      <c r="CE257" s="3"/>
      <c r="CF257" s="3"/>
      <c r="CH257" s="1"/>
      <c r="CK257" s="1"/>
      <c r="CP257" s="1"/>
      <c r="CU257" s="1"/>
      <c r="CZ257" s="1"/>
      <c r="DH257" s="1">
        <v>43968</v>
      </c>
      <c r="DI257" s="3">
        <f t="shared" si="206"/>
        <v>1086</v>
      </c>
      <c r="DJ257" s="3">
        <f>SUM(N48+O48+P48+Q48+R48)</f>
        <v>651</v>
      </c>
      <c r="DK257" s="3">
        <f t="shared" si="203"/>
        <v>774</v>
      </c>
      <c r="DL257" s="3">
        <f t="shared" si="205"/>
        <v>132</v>
      </c>
      <c r="DM257" s="3">
        <f t="shared" si="208"/>
        <v>311</v>
      </c>
      <c r="DN257" s="3">
        <f t="shared" si="202"/>
        <v>1064</v>
      </c>
      <c r="EG257" s="1">
        <v>43968</v>
      </c>
      <c r="EH257" s="3">
        <f t="shared" si="198"/>
        <v>72</v>
      </c>
      <c r="EI257" s="3">
        <f t="shared" si="204"/>
        <v>41</v>
      </c>
      <c r="EJ257" s="3">
        <f t="shared" si="199"/>
        <v>64</v>
      </c>
      <c r="EK257" s="3">
        <f t="shared" si="200"/>
        <v>4</v>
      </c>
      <c r="EL257" s="3">
        <f t="shared" si="207"/>
        <v>6</v>
      </c>
      <c r="EM257" s="3">
        <f t="shared" si="195"/>
        <v>40</v>
      </c>
    </row>
    <row r="258" spans="48:143" x14ac:dyDescent="0.2">
      <c r="AV258" s="5">
        <v>345813</v>
      </c>
      <c r="AW258" s="5">
        <v>143905</v>
      </c>
      <c r="AX258" s="5">
        <v>83421</v>
      </c>
      <c r="AY258" s="5">
        <v>50079</v>
      </c>
      <c r="AZ258" s="5">
        <v>60622</v>
      </c>
      <c r="BA258" s="5">
        <v>74936</v>
      </c>
      <c r="BD258" s="1">
        <v>43966</v>
      </c>
      <c r="BE258" s="3">
        <v>1338048</v>
      </c>
      <c r="BF258" s="3">
        <f>SUM(143905+319067)</f>
        <v>462972</v>
      </c>
      <c r="BG258" s="3">
        <v>435679</v>
      </c>
      <c r="BH258" s="3">
        <f>SUM(50079+307417)</f>
        <v>357496</v>
      </c>
      <c r="BI258" s="3">
        <f>SUM(60622+259210)</f>
        <v>319832</v>
      </c>
      <c r="BJ258" s="3">
        <v>1179126</v>
      </c>
      <c r="CA258" s="1"/>
      <c r="CD258" s="1"/>
      <c r="CE258" s="3"/>
      <c r="CF258" s="3"/>
      <c r="CH258" s="1"/>
      <c r="CK258" s="1"/>
      <c r="CP258" s="1"/>
      <c r="DH258" s="1">
        <v>43969</v>
      </c>
      <c r="DI258" s="3">
        <f t="shared" si="206"/>
        <v>711</v>
      </c>
      <c r="DJ258" s="3"/>
      <c r="DK258" s="3">
        <f t="shared" si="203"/>
        <v>773</v>
      </c>
      <c r="DL258" s="3">
        <f t="shared" si="205"/>
        <v>88</v>
      </c>
      <c r="DM258" s="3">
        <f t="shared" si="208"/>
        <v>473</v>
      </c>
      <c r="DN258" s="3">
        <f t="shared" si="202"/>
        <v>795</v>
      </c>
      <c r="EG258" s="1">
        <v>43969</v>
      </c>
      <c r="EH258" s="3">
        <f t="shared" si="198"/>
        <v>65</v>
      </c>
      <c r="EI258" s="3">
        <f t="shared" si="204"/>
        <v>40</v>
      </c>
      <c r="EJ258" s="3">
        <f t="shared" si="199"/>
        <v>53</v>
      </c>
      <c r="EK258" s="3">
        <f t="shared" si="200"/>
        <v>16</v>
      </c>
      <c r="EL258" s="3">
        <f t="shared" si="207"/>
        <v>123</v>
      </c>
      <c r="EM258" s="3">
        <f t="shared" si="195"/>
        <v>23</v>
      </c>
    </row>
    <row r="259" spans="48:143" x14ac:dyDescent="0.2">
      <c r="AV259" s="5">
        <v>348232</v>
      </c>
      <c r="AW259" s="5">
        <v>145089</v>
      </c>
      <c r="AX259" s="5">
        <v>84933</v>
      </c>
      <c r="AY259" s="5">
        <v>50504</v>
      </c>
      <c r="AZ259" s="5">
        <v>61611</v>
      </c>
      <c r="BA259" s="5">
        <v>76793</v>
      </c>
      <c r="BD259" s="1">
        <v>43967</v>
      </c>
      <c r="BE259" s="3">
        <v>1378717</v>
      </c>
      <c r="BF259" s="3">
        <f>SUM(145089+330135)</f>
        <v>475224</v>
      </c>
      <c r="BG259" s="3">
        <v>448089</v>
      </c>
      <c r="BH259" s="3">
        <f>SUM(50504+307417)</f>
        <v>357921</v>
      </c>
      <c r="BI259" s="3">
        <f>SUM(61611+266225)</f>
        <v>327836</v>
      </c>
      <c r="BJ259" s="3">
        <v>1235243</v>
      </c>
      <c r="CA259" s="1"/>
      <c r="CD259" s="1"/>
      <c r="CE259" s="3"/>
      <c r="CF259" s="3"/>
      <c r="CH259" s="1"/>
      <c r="CK259" s="1"/>
      <c r="CP259" s="1"/>
      <c r="DH259" s="1">
        <v>43970</v>
      </c>
      <c r="DI259" s="3">
        <f t="shared" si="206"/>
        <v>665</v>
      </c>
      <c r="DJ259" s="3"/>
      <c r="DK259" s="3">
        <f t="shared" si="203"/>
        <v>655</v>
      </c>
      <c r="DL259" s="3">
        <f t="shared" si="205"/>
        <v>230</v>
      </c>
      <c r="DM259" s="3">
        <f t="shared" si="208"/>
        <v>301</v>
      </c>
      <c r="DN259" s="3">
        <f t="shared" si="202"/>
        <v>1584</v>
      </c>
      <c r="EG259" s="1">
        <v>43970</v>
      </c>
      <c r="EH259" s="3">
        <f t="shared" si="198"/>
        <v>70</v>
      </c>
      <c r="EI259" s="3">
        <f t="shared" si="204"/>
        <v>65</v>
      </c>
      <c r="EJ259" s="3">
        <f t="shared" si="199"/>
        <v>58</v>
      </c>
      <c r="EK259" s="3">
        <f t="shared" si="200"/>
        <v>81</v>
      </c>
      <c r="EL259" s="3"/>
      <c r="EM259" s="3">
        <f t="shared" si="195"/>
        <v>83</v>
      </c>
    </row>
    <row r="260" spans="48:143" x14ac:dyDescent="0.2">
      <c r="AV260" s="5">
        <v>350121</v>
      </c>
      <c r="AW260" s="5">
        <v>146334</v>
      </c>
      <c r="AX260" s="5">
        <v>86010</v>
      </c>
      <c r="AY260" s="5">
        <v>51142</v>
      </c>
      <c r="AZ260" s="5">
        <v>62234</v>
      </c>
      <c r="BA260" s="5">
        <v>78839</v>
      </c>
      <c r="BD260" s="1">
        <v>43968</v>
      </c>
      <c r="BE260" s="3">
        <v>1413396</v>
      </c>
      <c r="BF260" s="3">
        <v>487565</v>
      </c>
      <c r="BG260" s="3">
        <v>460826</v>
      </c>
      <c r="BH260" s="3">
        <f>SUM(51142+345816)</f>
        <v>396958</v>
      </c>
      <c r="BI260" s="3">
        <f>SUM(62234+270670)</f>
        <v>332904</v>
      </c>
      <c r="BJ260" s="3">
        <v>1292672</v>
      </c>
      <c r="CA260" s="1"/>
      <c r="CD260" s="1"/>
      <c r="CE260" s="3"/>
      <c r="CF260" s="3"/>
      <c r="CH260" s="1"/>
      <c r="CK260" s="1"/>
      <c r="CP260" s="1"/>
      <c r="DH260" s="1">
        <v>43971</v>
      </c>
      <c r="DI260" s="3">
        <f t="shared" si="206"/>
        <v>757</v>
      </c>
      <c r="DJ260" s="3"/>
      <c r="DK260" s="3">
        <f t="shared" si="203"/>
        <v>753</v>
      </c>
      <c r="DL260" s="3">
        <f t="shared" si="205"/>
        <v>238</v>
      </c>
      <c r="DM260" s="3">
        <f t="shared" si="208"/>
        <v>404</v>
      </c>
      <c r="DN260" s="3">
        <f t="shared" si="202"/>
        <v>1630</v>
      </c>
      <c r="EG260" s="1">
        <v>43971</v>
      </c>
      <c r="EH260" s="3">
        <f t="shared" si="198"/>
        <v>82</v>
      </c>
      <c r="EI260" s="3">
        <f t="shared" si="204"/>
        <v>84</v>
      </c>
      <c r="EJ260" s="3">
        <f t="shared" si="199"/>
        <v>98</v>
      </c>
      <c r="EK260" s="3">
        <f t="shared" si="200"/>
        <v>30</v>
      </c>
      <c r="EL260" s="3">
        <f t="shared" ref="EL260:EL291" si="209">SUM(FE51+FF51+FG51+FH51+FI51)</f>
        <v>81</v>
      </c>
      <c r="EM260" s="3">
        <f t="shared" si="195"/>
        <v>96</v>
      </c>
    </row>
    <row r="261" spans="48:143" x14ac:dyDescent="0.2">
      <c r="AV261" s="5">
        <v>351371</v>
      </c>
      <c r="AW261" s="5">
        <v>148039</v>
      </c>
      <c r="AX261" s="5">
        <v>87052</v>
      </c>
      <c r="AY261" s="5">
        <v>51915</v>
      </c>
      <c r="AZ261" s="5">
        <v>63056</v>
      </c>
      <c r="BA261" s="5">
        <v>80430</v>
      </c>
      <c r="BD261" s="1">
        <v>43969</v>
      </c>
      <c r="BE261" s="3">
        <v>1439557</v>
      </c>
      <c r="BF261" s="3">
        <f>SUM(148039+357530)</f>
        <v>505569</v>
      </c>
      <c r="BG261" s="3">
        <v>469199</v>
      </c>
      <c r="BH261" s="3">
        <f>SUM(51915+358263)</f>
        <v>410178</v>
      </c>
      <c r="BI261" s="3">
        <f>SUM(63056+277553)</f>
        <v>340609</v>
      </c>
      <c r="BJ261" s="3">
        <v>1339316</v>
      </c>
      <c r="CA261" s="1"/>
      <c r="CD261" s="1"/>
      <c r="CE261" s="3"/>
      <c r="CF261" s="3"/>
      <c r="CH261" s="1"/>
      <c r="CK261" s="1"/>
      <c r="CP261" s="1"/>
      <c r="DH261" s="1">
        <v>43972</v>
      </c>
      <c r="DI261" s="3">
        <f t="shared" si="206"/>
        <v>1215</v>
      </c>
      <c r="DJ261" s="3"/>
      <c r="DK261" s="3">
        <f t="shared" si="203"/>
        <v>793</v>
      </c>
      <c r="DL261" s="3">
        <f t="shared" si="205"/>
        <v>157</v>
      </c>
      <c r="DM261" s="3">
        <f t="shared" si="208"/>
        <v>491</v>
      </c>
      <c r="DN261" s="3">
        <f t="shared" si="202"/>
        <v>1582</v>
      </c>
      <c r="EG261" s="1">
        <v>43972</v>
      </c>
      <c r="EH261" s="3">
        <f t="shared" si="198"/>
        <v>52</v>
      </c>
      <c r="EI261" s="3">
        <f t="shared" si="204"/>
        <v>50</v>
      </c>
      <c r="EJ261" s="3">
        <f t="shared" si="199"/>
        <v>61</v>
      </c>
      <c r="EK261" s="3">
        <f t="shared" si="200"/>
        <v>55</v>
      </c>
      <c r="EL261" s="3">
        <f t="shared" si="209"/>
        <v>47</v>
      </c>
      <c r="EM261" s="3">
        <f t="shared" si="195"/>
        <v>66</v>
      </c>
    </row>
    <row r="262" spans="48:143" x14ac:dyDescent="0.2">
      <c r="AV262" s="5">
        <v>352845</v>
      </c>
      <c r="AW262" s="5">
        <v>149013</v>
      </c>
      <c r="AX262" s="5">
        <v>87925</v>
      </c>
      <c r="AY262" s="5">
        <v>52350</v>
      </c>
      <c r="AZ262" s="5">
        <v>63666</v>
      </c>
      <c r="BA262" s="5">
        <v>81795</v>
      </c>
      <c r="BD262" s="1">
        <v>43970</v>
      </c>
      <c r="BE262" s="3">
        <v>1467739</v>
      </c>
      <c r="BF262" s="3">
        <f>SUM(149013+371169)</f>
        <v>520182</v>
      </c>
      <c r="BG262" s="3">
        <v>476940</v>
      </c>
      <c r="BH262" s="3">
        <f>SUM(52350+370554)</f>
        <v>422904</v>
      </c>
      <c r="BI262" s="3">
        <f>SUM(63666+286034)</f>
        <v>349700</v>
      </c>
      <c r="BJ262" s="3">
        <v>1380120</v>
      </c>
      <c r="CA262" s="1"/>
      <c r="CD262" s="1"/>
      <c r="CE262" s="3"/>
      <c r="CF262" s="3"/>
      <c r="CH262" s="1"/>
      <c r="CK262" s="1"/>
      <c r="CP262" s="1"/>
      <c r="DH262" s="1">
        <v>43973</v>
      </c>
      <c r="DI262" s="3">
        <f t="shared" si="206"/>
        <v>868</v>
      </c>
      <c r="DJ262" s="3">
        <f>SUM(N53+O53+P53+Q53+R53)</f>
        <v>383</v>
      </c>
      <c r="DK262" s="3">
        <f t="shared" si="203"/>
        <v>541</v>
      </c>
      <c r="DL262" s="3">
        <f t="shared" si="205"/>
        <v>108</v>
      </c>
      <c r="DM262" s="3">
        <f t="shared" si="208"/>
        <v>487</v>
      </c>
      <c r="DN262" s="3">
        <f t="shared" si="202"/>
        <v>1373</v>
      </c>
      <c r="EG262" s="1">
        <v>43973</v>
      </c>
      <c r="EH262" s="3">
        <f t="shared" si="198"/>
        <v>54</v>
      </c>
      <c r="EI262" s="3">
        <f t="shared" si="204"/>
        <v>59</v>
      </c>
      <c r="EJ262" s="3">
        <f t="shared" si="199"/>
        <v>58</v>
      </c>
      <c r="EK262" s="3"/>
      <c r="EL262" s="3">
        <f t="shared" si="209"/>
        <v>91</v>
      </c>
      <c r="EM262" s="3">
        <f t="shared" ref="EM262:EM293" si="210">SUM(FM53+FN53+FO53+FP53+FQ53)</f>
        <v>57</v>
      </c>
    </row>
    <row r="263" spans="48:143" x14ac:dyDescent="0.2">
      <c r="AV263" s="5">
        <v>354370</v>
      </c>
      <c r="AW263" s="5">
        <v>150399</v>
      </c>
      <c r="AX263" s="5">
        <v>88970</v>
      </c>
      <c r="AY263" s="5">
        <v>53009</v>
      </c>
      <c r="AZ263" s="5">
        <v>64412</v>
      </c>
      <c r="BA263" s="5">
        <v>84057</v>
      </c>
      <c r="BD263" s="1">
        <v>43971</v>
      </c>
      <c r="BE263" s="3">
        <v>1505836</v>
      </c>
      <c r="BF263" s="3">
        <v>531343</v>
      </c>
      <c r="BG263" s="3">
        <v>489953</v>
      </c>
      <c r="BH263" s="3">
        <f>SUM(53009+384063)</f>
        <v>437072</v>
      </c>
      <c r="BI263" s="3">
        <f>SUM(64412+293244)</f>
        <v>357656</v>
      </c>
      <c r="BJ263" s="3">
        <v>1421127</v>
      </c>
      <c r="CA263" s="1"/>
      <c r="CD263" s="1"/>
      <c r="CE263" s="3"/>
      <c r="CF263" s="3"/>
      <c r="CH263" s="1"/>
      <c r="CK263" s="1"/>
      <c r="CP263" s="1"/>
      <c r="DH263" s="1">
        <v>43974</v>
      </c>
      <c r="DI263" s="3">
        <f t="shared" si="206"/>
        <v>852</v>
      </c>
      <c r="DJ263" s="3"/>
      <c r="DK263" s="3">
        <f t="shared" si="203"/>
        <v>556</v>
      </c>
      <c r="DL263" s="3">
        <f t="shared" si="205"/>
        <v>207</v>
      </c>
      <c r="DM263" s="3">
        <f t="shared" si="208"/>
        <v>325</v>
      </c>
      <c r="DN263" s="3">
        <f t="shared" si="202"/>
        <v>1463</v>
      </c>
      <c r="EG263" s="1">
        <v>43974</v>
      </c>
      <c r="EH263" s="3">
        <f t="shared" si="198"/>
        <v>40</v>
      </c>
      <c r="EI263" s="3">
        <f t="shared" si="204"/>
        <v>24</v>
      </c>
      <c r="EJ263" s="3">
        <f t="shared" si="199"/>
        <v>49</v>
      </c>
      <c r="EK263" s="3"/>
      <c r="EL263" s="3">
        <f t="shared" si="209"/>
        <v>43</v>
      </c>
      <c r="EM263" s="3">
        <f t="shared" si="210"/>
        <v>58</v>
      </c>
    </row>
    <row r="264" spans="48:143" x14ac:dyDescent="0.2">
      <c r="AV264" s="5">
        <v>356458</v>
      </c>
      <c r="AW264" s="5">
        <v>151472</v>
      </c>
      <c r="AX264" s="5">
        <v>90084</v>
      </c>
      <c r="AY264" s="5">
        <v>53510</v>
      </c>
      <c r="AZ264" s="5">
        <v>65392</v>
      </c>
      <c r="BA264" s="5">
        <v>86197</v>
      </c>
      <c r="BD264" s="1">
        <v>43972</v>
      </c>
      <c r="BE264" s="3">
        <v>1555055</v>
      </c>
      <c r="BF264" s="3">
        <v>544274</v>
      </c>
      <c r="BG264" s="3">
        <v>501486</v>
      </c>
      <c r="BH264" s="3">
        <f>SUM(53510+401230)</f>
        <v>454740</v>
      </c>
      <c r="BI264" s="3">
        <f>SUM(65392+303514)</f>
        <v>368906</v>
      </c>
      <c r="BJ264" s="3">
        <v>1466773</v>
      </c>
      <c r="CA264" s="1"/>
      <c r="CD264" s="1"/>
      <c r="CE264" s="3"/>
      <c r="CF264" s="3"/>
      <c r="CH264" s="1"/>
      <c r="CK264" s="1"/>
      <c r="CP264" s="1"/>
      <c r="DH264" s="1">
        <v>43975</v>
      </c>
      <c r="DI264" s="3">
        <f t="shared" si="206"/>
        <v>976</v>
      </c>
      <c r="DJ264" s="3"/>
      <c r="DK264" s="3">
        <f t="shared" si="203"/>
        <v>687</v>
      </c>
      <c r="DL264" s="3">
        <f t="shared" si="205"/>
        <v>138</v>
      </c>
      <c r="DM264" s="3">
        <f t="shared" si="208"/>
        <v>365</v>
      </c>
      <c r="DN264" s="3">
        <f t="shared" si="202"/>
        <v>1334</v>
      </c>
      <c r="EG264" s="1">
        <v>43975</v>
      </c>
      <c r="EH264" s="3">
        <f t="shared" ref="EH264:EH295" si="211">SUM(EC55+EB55+EA55+DZ55+DY55)</f>
        <v>48</v>
      </c>
      <c r="EI264" s="3">
        <f t="shared" si="204"/>
        <v>17</v>
      </c>
      <c r="EJ264" s="3">
        <f t="shared" ref="EJ264:EJ295" si="212">SUM(EO55+EP55+EQ55+ER55+ES55)</f>
        <v>48</v>
      </c>
      <c r="EK264" s="3"/>
      <c r="EL264" s="3">
        <f t="shared" si="209"/>
        <v>8</v>
      </c>
      <c r="EM264" s="3">
        <f t="shared" si="210"/>
        <v>20</v>
      </c>
    </row>
    <row r="265" spans="48:143" x14ac:dyDescent="0.2">
      <c r="AV265" s="5">
        <v>358154</v>
      </c>
      <c r="AW265" s="5">
        <v>152719</v>
      </c>
      <c r="AX265" s="5">
        <v>90889</v>
      </c>
      <c r="AY265" s="5">
        <v>53913</v>
      </c>
      <c r="AZ265" s="5">
        <v>66258</v>
      </c>
      <c r="BA265" s="5">
        <v>88444</v>
      </c>
      <c r="BD265" s="1">
        <v>43973</v>
      </c>
      <c r="BE265" s="3">
        <v>1600793</v>
      </c>
      <c r="BF265" s="3">
        <v>555314</v>
      </c>
      <c r="BG265" s="3">
        <v>511644</v>
      </c>
      <c r="BH265" s="3">
        <f>SUM(53913+417871)</f>
        <v>471784</v>
      </c>
      <c r="BI265" s="3">
        <f>SUM(66258+312743)</f>
        <v>379001</v>
      </c>
      <c r="BJ265" s="3">
        <v>1515306</v>
      </c>
      <c r="CA265" s="1"/>
      <c r="CD265" s="1"/>
      <c r="CE265" s="3"/>
      <c r="CF265" s="3"/>
      <c r="CH265" s="1"/>
      <c r="CK265" s="1"/>
      <c r="CP265" s="1"/>
      <c r="DH265" s="1">
        <v>43976</v>
      </c>
      <c r="DI265" s="3">
        <f t="shared" si="206"/>
        <v>683</v>
      </c>
      <c r="DJ265" s="3">
        <f>SUM(N56+O56+P56+Q56+R56)</f>
        <v>368</v>
      </c>
      <c r="DK265" s="3">
        <f t="shared" si="203"/>
        <v>389</v>
      </c>
      <c r="DL265" s="3">
        <f t="shared" si="205"/>
        <v>90</v>
      </c>
      <c r="DM265" s="3">
        <f t="shared" si="208"/>
        <v>227</v>
      </c>
      <c r="DN265" s="3">
        <f t="shared" si="202"/>
        <v>1609</v>
      </c>
      <c r="EG265" s="1">
        <v>43976</v>
      </c>
      <c r="EH265" s="3">
        <f t="shared" si="211"/>
        <v>54</v>
      </c>
      <c r="EI265" s="3"/>
      <c r="EJ265" s="3">
        <f t="shared" si="212"/>
        <v>0</v>
      </c>
      <c r="EK265" s="3"/>
      <c r="EL265" s="3">
        <f t="shared" si="209"/>
        <v>8</v>
      </c>
      <c r="EM265" s="3">
        <f t="shared" si="210"/>
        <v>18</v>
      </c>
    </row>
    <row r="266" spans="48:143" x14ac:dyDescent="0.2">
      <c r="AV266" s="5">
        <v>359926</v>
      </c>
      <c r="AW266" s="5">
        <v>153104</v>
      </c>
      <c r="AX266" s="5">
        <v>91622</v>
      </c>
      <c r="AY266" s="5">
        <v>54365</v>
      </c>
      <c r="AZ266" s="5">
        <v>66983</v>
      </c>
      <c r="BA266" s="5">
        <v>90631</v>
      </c>
      <c r="BD266" s="1">
        <v>43974</v>
      </c>
      <c r="BE266" s="3">
        <v>1652061</v>
      </c>
      <c r="BF266" s="3">
        <v>578735</v>
      </c>
      <c r="BG266" s="3">
        <v>520986</v>
      </c>
      <c r="BH266" s="3"/>
      <c r="BI266" s="3">
        <f>SUM(66983+321469)</f>
        <v>388452</v>
      </c>
      <c r="BJ266" s="3">
        <v>1582745</v>
      </c>
      <c r="CA266" s="1"/>
      <c r="CD266" s="1"/>
      <c r="CE266" s="3"/>
      <c r="CF266" s="3"/>
      <c r="CH266" s="1"/>
      <c r="CK266" s="1"/>
      <c r="CP266" s="1"/>
      <c r="DH266" s="1">
        <v>43977</v>
      </c>
      <c r="DI266" s="3">
        <f t="shared" si="206"/>
        <v>625</v>
      </c>
      <c r="DJ266" s="3">
        <f>SUM(N57+O57+P57+Q57+R57)</f>
        <v>287</v>
      </c>
      <c r="DK266" s="3">
        <f t="shared" si="203"/>
        <v>281</v>
      </c>
      <c r="DL266" s="3">
        <f t="shared" si="205"/>
        <v>142</v>
      </c>
      <c r="DM266" s="3">
        <f t="shared" si="208"/>
        <v>182</v>
      </c>
      <c r="DN266" s="3">
        <f t="shared" si="202"/>
        <v>1972</v>
      </c>
      <c r="EG266" s="1">
        <v>43977</v>
      </c>
      <c r="EH266" s="3">
        <f t="shared" si="211"/>
        <v>36</v>
      </c>
      <c r="EI266" s="3"/>
      <c r="EJ266" s="3">
        <f t="shared" si="212"/>
        <v>64</v>
      </c>
      <c r="EK266" s="3">
        <f t="shared" ref="EK266:EK288" si="213">SUM(FA57+EZ57+EY57+EX57+EW57)</f>
        <v>11</v>
      </c>
      <c r="EL266" s="3">
        <f t="shared" si="209"/>
        <v>11</v>
      </c>
      <c r="EM266" s="3">
        <f t="shared" si="210"/>
        <v>47</v>
      </c>
    </row>
    <row r="267" spans="48:143" x14ac:dyDescent="0.2">
      <c r="AV267" s="5">
        <v>361515</v>
      </c>
      <c r="AW267" s="5">
        <v>154154</v>
      </c>
      <c r="AX267" s="5">
        <v>92675</v>
      </c>
      <c r="AY267" s="5">
        <v>54365</v>
      </c>
      <c r="AZ267" s="5">
        <v>67713</v>
      </c>
      <c r="BA267" s="5">
        <v>92710</v>
      </c>
      <c r="BD267" s="1">
        <v>43975</v>
      </c>
      <c r="BE267" s="3">
        <v>1699826</v>
      </c>
      <c r="BF267" s="3">
        <v>603807</v>
      </c>
      <c r="BG267" s="3">
        <v>532373</v>
      </c>
      <c r="BH267" s="3"/>
      <c r="BI267" s="3">
        <f>SUM(67713+328382)</f>
        <v>396095</v>
      </c>
      <c r="BJ267" s="3">
        <v>1644102</v>
      </c>
      <c r="CA267" s="1"/>
      <c r="CD267" s="1"/>
      <c r="CE267" s="3"/>
      <c r="CF267" s="3"/>
      <c r="CH267" s="1"/>
      <c r="CK267" s="1"/>
      <c r="CP267" s="1"/>
      <c r="CU267" s="1"/>
      <c r="CZ267" s="1"/>
      <c r="DH267" s="1">
        <v>43978</v>
      </c>
      <c r="DI267" s="3">
        <f t="shared" si="206"/>
        <v>642</v>
      </c>
      <c r="DJ267" s="3">
        <f>SUM(N58+O58+P58+Q58+R58)</f>
        <v>257</v>
      </c>
      <c r="DK267" s="3">
        <f t="shared" si="203"/>
        <v>383</v>
      </c>
      <c r="DL267" s="3">
        <f t="shared" si="205"/>
        <v>134</v>
      </c>
      <c r="DM267" s="3">
        <f t="shared" si="208"/>
        <v>484</v>
      </c>
      <c r="DN267" s="3">
        <f t="shared" si="202"/>
        <v>1510</v>
      </c>
      <c r="EG267" s="1">
        <v>43978</v>
      </c>
      <c r="EH267" s="3">
        <f t="shared" si="211"/>
        <v>30</v>
      </c>
      <c r="EI267" s="3">
        <f>SUM(EK58+EJ58+EI58+EH58+EG58)</f>
        <v>72</v>
      </c>
      <c r="EJ267" s="3">
        <f t="shared" si="212"/>
        <v>47</v>
      </c>
      <c r="EK267" s="3">
        <f t="shared" si="213"/>
        <v>49</v>
      </c>
      <c r="EL267" s="3">
        <f t="shared" si="209"/>
        <v>68</v>
      </c>
      <c r="EM267" s="3">
        <f t="shared" si="210"/>
        <v>71</v>
      </c>
    </row>
    <row r="268" spans="48:143" x14ac:dyDescent="0.2">
      <c r="AV268" s="5">
        <v>362764</v>
      </c>
      <c r="AW268" s="5">
        <v>155092</v>
      </c>
      <c r="AX268" s="5">
        <v>93271</v>
      </c>
      <c r="AY268" s="5">
        <v>54881</v>
      </c>
      <c r="AZ268" s="5">
        <v>68186</v>
      </c>
      <c r="BA268" s="5">
        <v>94558</v>
      </c>
      <c r="BD268" s="1">
        <v>43976</v>
      </c>
      <c r="BE268" s="3">
        <v>1739449</v>
      </c>
      <c r="BF268" s="3">
        <v>623797</v>
      </c>
      <c r="BG268" s="3">
        <v>540561</v>
      </c>
      <c r="BH268" s="3">
        <f>SUM(54881+417979)</f>
        <v>472860</v>
      </c>
      <c r="BI268" s="3">
        <f>SUM(68186+334928)</f>
        <v>403114</v>
      </c>
      <c r="BJ268" s="3">
        <v>1696396</v>
      </c>
      <c r="CA268" s="1"/>
      <c r="CD268" s="1"/>
      <c r="CE268" s="3"/>
      <c r="CF268" s="3"/>
      <c r="CH268" s="1"/>
      <c r="CK268" s="1"/>
      <c r="CP268" s="1"/>
      <c r="CU268" s="1"/>
      <c r="CZ268" s="1"/>
      <c r="DH268" s="1">
        <v>43979</v>
      </c>
      <c r="DI268" s="3">
        <f t="shared" si="206"/>
        <v>1100</v>
      </c>
      <c r="DJ268" s="3">
        <f>SUM(N59+O59+P59+Q59+R59)</f>
        <v>578</v>
      </c>
      <c r="DK268" s="3">
        <f t="shared" si="203"/>
        <v>479</v>
      </c>
      <c r="DL268" s="3">
        <f t="shared" si="205"/>
        <v>129</v>
      </c>
      <c r="DM268" s="3">
        <f t="shared" si="208"/>
        <v>295</v>
      </c>
      <c r="DN268" s="3">
        <f t="shared" si="202"/>
        <v>1565</v>
      </c>
      <c r="EG268" s="1">
        <v>43979</v>
      </c>
      <c r="EH268" s="3">
        <f t="shared" si="211"/>
        <v>33</v>
      </c>
      <c r="EI268" s="3">
        <f>SUM(EK59+EJ59+EI59+EH59+EG59)</f>
        <v>22</v>
      </c>
      <c r="EJ268" s="3">
        <f t="shared" si="212"/>
        <v>68</v>
      </c>
      <c r="EK268" s="3">
        <f t="shared" si="213"/>
        <v>22</v>
      </c>
      <c r="EL268" s="3">
        <f t="shared" si="209"/>
        <v>51</v>
      </c>
      <c r="EM268" s="3">
        <f t="shared" si="210"/>
        <v>73</v>
      </c>
    </row>
    <row r="269" spans="48:143" x14ac:dyDescent="0.2">
      <c r="AV269" s="5">
        <v>363836</v>
      </c>
      <c r="AW269" s="5">
        <v>155764</v>
      </c>
      <c r="AX269" s="5">
        <v>93693</v>
      </c>
      <c r="AY269" s="5">
        <v>55104</v>
      </c>
      <c r="AZ269" s="5">
        <v>68637</v>
      </c>
      <c r="BA269" s="5">
        <v>96733</v>
      </c>
      <c r="BD269" s="1">
        <v>43977</v>
      </c>
      <c r="BE269" s="3">
        <v>1774128</v>
      </c>
      <c r="BF269" s="3">
        <v>635892</v>
      </c>
      <c r="BG269" s="3">
        <v>545481</v>
      </c>
      <c r="BH269" s="3">
        <v>484279</v>
      </c>
      <c r="BI269" s="3">
        <f>SUM(68637+339835)</f>
        <v>408472</v>
      </c>
      <c r="BJ269" s="3">
        <v>1736894</v>
      </c>
      <c r="CA269" s="1"/>
      <c r="CD269" s="1"/>
      <c r="CE269" s="3"/>
      <c r="CF269" s="3"/>
      <c r="CH269" s="1"/>
      <c r="CK269" s="1"/>
      <c r="CP269" s="1"/>
      <c r="CU269" s="1"/>
      <c r="CZ269" s="1"/>
      <c r="DH269" s="1">
        <v>43980</v>
      </c>
      <c r="DI269" s="3">
        <f t="shared" si="206"/>
        <v>936</v>
      </c>
      <c r="DJ269" s="3">
        <f>SUM(N60+O60+P60+Q60+R60)</f>
        <v>443</v>
      </c>
      <c r="DK269" s="3">
        <f t="shared" si="203"/>
        <v>441</v>
      </c>
      <c r="DL269" s="3">
        <f t="shared" si="205"/>
        <v>248</v>
      </c>
      <c r="DM269" s="3">
        <f t="shared" si="208"/>
        <v>355</v>
      </c>
      <c r="DN269" s="3">
        <f t="shared" si="202"/>
        <v>2133</v>
      </c>
      <c r="EG269" s="1">
        <v>43980</v>
      </c>
      <c r="EH269" s="3">
        <f t="shared" si="211"/>
        <v>23</v>
      </c>
      <c r="EI269" s="3">
        <f>SUM(EK60+EJ60+EI60+EH60+EG60)</f>
        <v>67</v>
      </c>
      <c r="EJ269" s="3">
        <f t="shared" si="212"/>
        <v>52</v>
      </c>
      <c r="EK269" s="3">
        <f t="shared" si="213"/>
        <v>26</v>
      </c>
      <c r="EL269" s="3">
        <f t="shared" si="209"/>
        <v>33</v>
      </c>
      <c r="EM269" s="3">
        <f t="shared" si="210"/>
        <v>65</v>
      </c>
    </row>
    <row r="270" spans="48:143" x14ac:dyDescent="0.2">
      <c r="AV270" s="5">
        <v>364965</v>
      </c>
      <c r="AW270" s="5">
        <v>156628</v>
      </c>
      <c r="AX270" s="5">
        <v>94220</v>
      </c>
      <c r="AY270" s="5">
        <v>55608</v>
      </c>
      <c r="AZ270" s="5">
        <v>69417</v>
      </c>
      <c r="BA270" s="5">
        <v>98980</v>
      </c>
      <c r="BD270" s="1">
        <v>43978</v>
      </c>
      <c r="BE270" s="3">
        <v>1811544</v>
      </c>
      <c r="BF270" s="3">
        <v>660325</v>
      </c>
      <c r="BG270" s="3">
        <v>552144</v>
      </c>
      <c r="BH270" s="3">
        <f>SUM(55608+438644)</f>
        <v>494252</v>
      </c>
      <c r="BI270" s="3">
        <f>SUM(69417+349990)</f>
        <v>419407</v>
      </c>
      <c r="BJ270" s="3">
        <v>1790559</v>
      </c>
      <c r="CA270" s="1"/>
      <c r="CD270" s="1"/>
      <c r="CE270" s="3"/>
      <c r="CF270" s="3"/>
      <c r="CH270" s="1"/>
      <c r="CK270" s="1"/>
      <c r="CP270" s="1"/>
      <c r="CU270" s="1"/>
      <c r="CZ270" s="1"/>
      <c r="DH270" s="1">
        <v>43981</v>
      </c>
      <c r="DI270" s="3">
        <f t="shared" si="206"/>
        <v>774</v>
      </c>
      <c r="DJ270" s="3"/>
      <c r="DK270" s="3">
        <f t="shared" si="203"/>
        <v>455</v>
      </c>
      <c r="DL270" s="3">
        <f t="shared" si="205"/>
        <v>62</v>
      </c>
      <c r="DM270" s="3">
        <f t="shared" si="208"/>
        <v>355</v>
      </c>
      <c r="EG270" s="1">
        <v>43981</v>
      </c>
      <c r="EH270" s="3">
        <f t="shared" si="211"/>
        <v>31</v>
      </c>
      <c r="EI270" s="3"/>
      <c r="EJ270" s="3">
        <f t="shared" si="212"/>
        <v>34</v>
      </c>
      <c r="EK270" s="3">
        <f t="shared" si="213"/>
        <v>46</v>
      </c>
      <c r="EL270" s="3">
        <f t="shared" si="209"/>
        <v>32</v>
      </c>
      <c r="EM270" s="3">
        <f t="shared" si="210"/>
        <v>49</v>
      </c>
    </row>
    <row r="271" spans="48:143" x14ac:dyDescent="0.2">
      <c r="AV271" s="5">
        <v>366733</v>
      </c>
      <c r="AW271" s="5">
        <v>157815</v>
      </c>
      <c r="AX271" s="5">
        <v>94894</v>
      </c>
      <c r="AY271" s="5">
        <v>56014</v>
      </c>
      <c r="AZ271" s="5">
        <v>70042</v>
      </c>
      <c r="BA271" s="5">
        <v>101697</v>
      </c>
      <c r="BD271" s="1">
        <v>43979</v>
      </c>
      <c r="BE271" s="3">
        <v>1876789</v>
      </c>
      <c r="BF271" s="3">
        <v>685857</v>
      </c>
      <c r="BG271" s="3">
        <v>562323</v>
      </c>
      <c r="BH271" s="3">
        <f>SUM(55014+448444)</f>
        <v>503458</v>
      </c>
      <c r="BI271" s="3">
        <f>SUM(70042+357804)</f>
        <v>427846</v>
      </c>
      <c r="BJ271" s="3">
        <v>1835478</v>
      </c>
      <c r="CA271" s="1"/>
      <c r="CD271" s="1"/>
      <c r="CE271" s="3"/>
      <c r="CF271" s="3"/>
      <c r="CH271" s="1"/>
      <c r="CK271" s="1"/>
      <c r="CP271" s="1"/>
      <c r="CU271" s="1"/>
      <c r="CZ271" s="1"/>
      <c r="DH271" s="1">
        <v>43982</v>
      </c>
      <c r="DI271" s="3">
        <f t="shared" si="206"/>
        <v>694</v>
      </c>
      <c r="DK271" s="3">
        <f t="shared" si="203"/>
        <v>532</v>
      </c>
      <c r="DL271">
        <f t="shared" si="205"/>
        <v>323</v>
      </c>
      <c r="DM271">
        <f t="shared" si="208"/>
        <v>252</v>
      </c>
      <c r="DN271">
        <f>SUM(BB62+BC62+BD62+BE62+BF62)</f>
        <v>1828</v>
      </c>
      <c r="EG271" s="1">
        <v>43982</v>
      </c>
      <c r="EH271" s="3">
        <f t="shared" si="211"/>
        <v>24</v>
      </c>
      <c r="EI271" s="3"/>
      <c r="EJ271" s="3">
        <f t="shared" si="212"/>
        <v>58</v>
      </c>
      <c r="EK271" s="3">
        <f t="shared" si="213"/>
        <v>22</v>
      </c>
      <c r="EL271" s="3">
        <f t="shared" si="209"/>
        <v>11</v>
      </c>
      <c r="EM271" s="3">
        <f t="shared" si="210"/>
        <v>33</v>
      </c>
    </row>
    <row r="272" spans="48:143" x14ac:dyDescent="0.2">
      <c r="AV272" s="5">
        <v>368284</v>
      </c>
      <c r="AW272" s="5">
        <v>158844</v>
      </c>
      <c r="AX272" s="5">
        <v>95512</v>
      </c>
      <c r="AY272" s="5">
        <v>56621</v>
      </c>
      <c r="AZ272" s="5">
        <v>70735</v>
      </c>
      <c r="BA272" s="5">
        <v>103886</v>
      </c>
      <c r="BD272" s="1">
        <v>43980</v>
      </c>
      <c r="BE272" s="3">
        <v>1944130</v>
      </c>
      <c r="BF272" s="3">
        <v>716411</v>
      </c>
      <c r="BG272" s="3">
        <v>571745</v>
      </c>
      <c r="BH272" s="3">
        <v>521607</v>
      </c>
      <c r="BI272" s="3">
        <f>SUM(70735+366970)</f>
        <v>437705</v>
      </c>
      <c r="BJ272" s="3">
        <v>1888595</v>
      </c>
      <c r="CA272" s="1"/>
      <c r="CD272" s="1"/>
      <c r="CE272" s="3"/>
      <c r="CF272" s="3"/>
      <c r="CH272" s="1"/>
      <c r="CK272" s="1"/>
      <c r="CP272" s="1"/>
      <c r="CU272" s="1"/>
      <c r="CZ272" s="1"/>
      <c r="DH272" s="1">
        <v>43983</v>
      </c>
      <c r="DI272" s="3">
        <f t="shared" si="206"/>
        <v>523</v>
      </c>
      <c r="DJ272">
        <f t="shared" ref="DJ272:DJ281" si="214">SUM(R63+Q63+P63+O63+N63)</f>
        <v>172</v>
      </c>
      <c r="DK272" s="3">
        <f t="shared" si="203"/>
        <v>2919</v>
      </c>
      <c r="DL272">
        <f t="shared" si="205"/>
        <v>57</v>
      </c>
      <c r="DM272">
        <f t="shared" si="208"/>
        <v>161</v>
      </c>
      <c r="DN272">
        <f>SUM(BB63+BC63+BD63+BE63+BF63)</f>
        <v>1384</v>
      </c>
      <c r="EG272" s="1">
        <v>43983</v>
      </c>
      <c r="EH272" s="3">
        <f t="shared" si="211"/>
        <v>28</v>
      </c>
      <c r="EI272" s="3"/>
      <c r="EJ272" s="3">
        <f t="shared" si="212"/>
        <v>135</v>
      </c>
      <c r="EK272" s="3">
        <f t="shared" si="213"/>
        <v>10</v>
      </c>
      <c r="EL272" s="3">
        <f t="shared" si="209"/>
        <v>14</v>
      </c>
      <c r="EM272" s="3">
        <f t="shared" si="210"/>
        <v>22</v>
      </c>
    </row>
    <row r="273" spans="7:143" x14ac:dyDescent="0.2">
      <c r="AV273" s="5">
        <v>369660</v>
      </c>
      <c r="AW273" s="5">
        <v>159608</v>
      </c>
      <c r="AX273" s="5">
        <v>96301</v>
      </c>
      <c r="AY273" s="5">
        <v>56884</v>
      </c>
      <c r="AZ273" s="5">
        <v>71415</v>
      </c>
      <c r="BA273" s="5">
        <v>106878</v>
      </c>
      <c r="BD273" s="1">
        <v>43981</v>
      </c>
      <c r="BE273" s="3">
        <v>2005381</v>
      </c>
      <c r="BF273" s="3">
        <v>745308</v>
      </c>
      <c r="BG273" s="3">
        <v>582519</v>
      </c>
      <c r="BH273" s="3">
        <f>SUM(56884+481928)</f>
        <v>538812</v>
      </c>
      <c r="BI273" s="3">
        <f>SUM(71415+375731)</f>
        <v>447146</v>
      </c>
      <c r="BJ273" s="3">
        <v>1944848</v>
      </c>
      <c r="CA273" s="1"/>
      <c r="CD273" s="1"/>
      <c r="CE273" s="3"/>
      <c r="CF273" s="3"/>
      <c r="CH273" s="1"/>
      <c r="CK273" s="1"/>
      <c r="CP273" s="1"/>
      <c r="CU273" s="1"/>
      <c r="CZ273" s="1"/>
      <c r="DH273" s="1">
        <v>43984</v>
      </c>
      <c r="DI273" s="3">
        <f t="shared" si="206"/>
        <v>863</v>
      </c>
      <c r="DJ273">
        <f t="shared" si="214"/>
        <v>159</v>
      </c>
      <c r="DK273" s="3">
        <f t="shared" si="203"/>
        <v>301</v>
      </c>
      <c r="DL273">
        <f t="shared" si="205"/>
        <v>49</v>
      </c>
      <c r="DM273">
        <f t="shared" si="208"/>
        <v>323</v>
      </c>
      <c r="DN273">
        <f>SUM(BB64+BC64+BD64+BE64+BF64)</f>
        <v>1707</v>
      </c>
      <c r="EG273" s="1">
        <v>43984</v>
      </c>
      <c r="EH273" s="3">
        <f t="shared" si="211"/>
        <v>21</v>
      </c>
      <c r="EI273" s="3"/>
      <c r="EJ273" s="3">
        <f t="shared" si="212"/>
        <v>37</v>
      </c>
      <c r="EK273" s="3">
        <f t="shared" si="213"/>
        <v>23</v>
      </c>
      <c r="EL273" s="3">
        <f t="shared" si="209"/>
        <v>51</v>
      </c>
      <c r="EM273" s="3">
        <f t="shared" si="210"/>
        <v>62</v>
      </c>
    </row>
    <row r="274" spans="7:143" x14ac:dyDescent="0.2">
      <c r="AV274" s="3">
        <v>370770</v>
      </c>
      <c r="AW274" s="5">
        <v>160445</v>
      </c>
      <c r="AX274" s="5">
        <v>96965</v>
      </c>
      <c r="AY274" s="5">
        <v>57397</v>
      </c>
      <c r="AZ274" s="5">
        <v>71926</v>
      </c>
      <c r="BA274" s="5">
        <v>110583</v>
      </c>
      <c r="BD274" s="1">
        <v>43982</v>
      </c>
      <c r="BE274" s="3">
        <v>2063825</v>
      </c>
      <c r="BF274" s="3">
        <v>746145</v>
      </c>
      <c r="BG274" s="3">
        <v>592853</v>
      </c>
      <c r="BH274" s="3">
        <v>554630</v>
      </c>
      <c r="BJ274" s="3">
        <v>2012583</v>
      </c>
      <c r="CA274" s="1"/>
      <c r="CD274" s="1"/>
      <c r="CE274" s="3"/>
      <c r="CF274" s="3"/>
      <c r="CG274" s="1"/>
      <c r="CH274" s="1"/>
      <c r="CK274" s="1"/>
      <c r="CP274" s="1"/>
      <c r="CU274" s="1"/>
      <c r="CZ274" s="1"/>
      <c r="DH274" s="1">
        <v>43985</v>
      </c>
      <c r="DI274" s="3">
        <f t="shared" si="206"/>
        <v>554</v>
      </c>
      <c r="DJ274">
        <f t="shared" si="214"/>
        <v>193</v>
      </c>
      <c r="DK274" s="3">
        <f t="shared" si="203"/>
        <v>306</v>
      </c>
      <c r="DL274">
        <f t="shared" si="205"/>
        <v>164</v>
      </c>
      <c r="DM274">
        <f t="shared" si="208"/>
        <v>271</v>
      </c>
      <c r="DN274">
        <f>SUM(BB65+BC65+BD65+BE65+BF65)</f>
        <v>1429</v>
      </c>
      <c r="EG274" s="1">
        <v>43985</v>
      </c>
      <c r="EH274" s="3">
        <f t="shared" si="211"/>
        <v>26</v>
      </c>
      <c r="EI274" s="3">
        <f>SUM(EK65+EJ65+EI65+EH65+EG65)</f>
        <v>47</v>
      </c>
      <c r="EJ274" s="3">
        <f t="shared" si="212"/>
        <v>46</v>
      </c>
      <c r="EK274" s="3">
        <f t="shared" si="213"/>
        <v>17</v>
      </c>
      <c r="EL274" s="3">
        <f t="shared" si="209"/>
        <v>30</v>
      </c>
      <c r="EM274" s="3">
        <f t="shared" si="210"/>
        <v>55</v>
      </c>
    </row>
    <row r="275" spans="7:143" x14ac:dyDescent="0.2">
      <c r="AV275" s="3">
        <v>371711</v>
      </c>
      <c r="AW275" s="5">
        <v>160918</v>
      </c>
      <c r="AX275" s="5">
        <v>100805</v>
      </c>
      <c r="AY275" s="5">
        <v>57532</v>
      </c>
      <c r="AZ275" s="5">
        <v>72282</v>
      </c>
      <c r="BA275" s="5">
        <v>113006</v>
      </c>
      <c r="BD275" s="1">
        <v>43983</v>
      </c>
      <c r="BE275" s="3">
        <v>2113777</v>
      </c>
      <c r="BF275" s="3">
        <v>795600</v>
      </c>
      <c r="BG275" s="3">
        <v>599919</v>
      </c>
      <c r="BH275" s="3">
        <v>568023</v>
      </c>
      <c r="BI275" s="3">
        <v>461713</v>
      </c>
      <c r="BJ275" s="3">
        <v>2071591</v>
      </c>
      <c r="CA275" s="1"/>
      <c r="CD275" s="1"/>
      <c r="CE275" s="3"/>
      <c r="CF275" s="3"/>
      <c r="CG275" s="1"/>
      <c r="CH275" s="1"/>
      <c r="CK275" s="1"/>
      <c r="CP275" s="1"/>
      <c r="CU275" s="1"/>
      <c r="CW275" s="3"/>
      <c r="CZ275" s="1"/>
      <c r="DH275" s="1">
        <v>43986</v>
      </c>
      <c r="DI275" s="3">
        <f t="shared" si="206"/>
        <v>576</v>
      </c>
      <c r="DJ275">
        <f t="shared" si="214"/>
        <v>214</v>
      </c>
      <c r="DK275" s="3">
        <f t="shared" si="203"/>
        <v>327</v>
      </c>
      <c r="DM275">
        <f t="shared" si="208"/>
        <v>266</v>
      </c>
      <c r="DN275">
        <f>SUM(BB66+BC66+BD66+BE66+BF66)</f>
        <v>2125</v>
      </c>
      <c r="EG275" s="1">
        <v>43986</v>
      </c>
      <c r="EH275" s="3">
        <f t="shared" si="211"/>
        <v>24</v>
      </c>
      <c r="EI275" s="3">
        <f>SUM(EK66+EJ66+EI66+EH66+EG66)</f>
        <v>38</v>
      </c>
      <c r="EJ275" s="3">
        <f t="shared" si="212"/>
        <v>33</v>
      </c>
      <c r="EK275" s="3">
        <f t="shared" si="213"/>
        <v>19</v>
      </c>
      <c r="EL275" s="3">
        <f t="shared" si="209"/>
        <v>88</v>
      </c>
      <c r="EM275" s="3">
        <f t="shared" si="210"/>
        <v>49</v>
      </c>
    </row>
    <row r="276" spans="7:143" x14ac:dyDescent="0.2">
      <c r="AV276" s="5">
        <v>373040</v>
      </c>
      <c r="AW276" s="5">
        <v>161545</v>
      </c>
      <c r="AX276" s="5">
        <v>101163</v>
      </c>
      <c r="AY276" s="5">
        <v>57731</v>
      </c>
      <c r="AZ276" s="5">
        <v>72894</v>
      </c>
      <c r="BA276" s="5">
        <v>115310</v>
      </c>
      <c r="BD276" s="1">
        <v>43984</v>
      </c>
      <c r="BE276" s="3">
        <v>2167831</v>
      </c>
      <c r="BF276" s="3">
        <v>817677</v>
      </c>
      <c r="BG276" s="3">
        <v>605771</v>
      </c>
      <c r="BH276" s="3">
        <v>577268</v>
      </c>
      <c r="BI276" s="3">
        <v>472255</v>
      </c>
      <c r="BJ276" s="3">
        <v>2131294</v>
      </c>
      <c r="CA276" s="1"/>
      <c r="CD276" s="1"/>
      <c r="CE276" s="3"/>
      <c r="CF276" s="3"/>
      <c r="CG276" s="1"/>
      <c r="CH276" s="1"/>
      <c r="CK276" s="1"/>
      <c r="CP276" s="1"/>
      <c r="CU276" s="1"/>
      <c r="CW276" s="3"/>
      <c r="CZ276" s="1"/>
      <c r="DB276" s="3"/>
      <c r="DH276" s="1">
        <v>43987</v>
      </c>
      <c r="DI276" s="3">
        <f t="shared" si="206"/>
        <v>593</v>
      </c>
      <c r="DJ276">
        <f t="shared" si="214"/>
        <v>376</v>
      </c>
      <c r="DK276" s="3">
        <f t="shared" ref="DK276" si="215">SUM(X67+Y67+Z67+AA67+AB67)</f>
        <v>353</v>
      </c>
      <c r="DM276">
        <f t="shared" si="208"/>
        <v>202</v>
      </c>
      <c r="EG276" s="1">
        <v>43987</v>
      </c>
      <c r="EH276" s="3">
        <f t="shared" si="211"/>
        <v>11</v>
      </c>
      <c r="EI276" s="3">
        <f>SUM(EK67+EJ67+EI67+EH67+EG67)</f>
        <v>29</v>
      </c>
      <c r="EJ276" s="3">
        <f t="shared" si="212"/>
        <v>25</v>
      </c>
      <c r="EK276" s="3">
        <f t="shared" si="213"/>
        <v>8</v>
      </c>
      <c r="EL276" s="3">
        <f t="shared" si="209"/>
        <v>65</v>
      </c>
      <c r="EM276" s="3">
        <f t="shared" si="210"/>
        <v>53</v>
      </c>
    </row>
    <row r="277" spans="7:143" x14ac:dyDescent="0.2">
      <c r="AV277" s="5">
        <v>374085</v>
      </c>
      <c r="AW277" s="5">
        <v>162068</v>
      </c>
      <c r="AX277" s="5">
        <v>101592</v>
      </c>
      <c r="AY277" s="5">
        <v>58035</v>
      </c>
      <c r="AZ277" s="5">
        <v>73405</v>
      </c>
      <c r="BA277" s="5">
        <v>117687</v>
      </c>
      <c r="BD277" s="1">
        <v>43985</v>
      </c>
      <c r="BE277" s="3">
        <v>2229473</v>
      </c>
      <c r="BF277" s="3">
        <v>837420</v>
      </c>
      <c r="BG277" s="3">
        <v>614133</v>
      </c>
      <c r="BH277" s="3">
        <v>593549</v>
      </c>
      <c r="BI277" s="3">
        <v>481674</v>
      </c>
      <c r="BJ277" s="3">
        <v>2182671</v>
      </c>
      <c r="CA277" s="1"/>
      <c r="CD277" s="1"/>
      <c r="CE277" s="3"/>
      <c r="CF277" s="3"/>
      <c r="CG277" s="1"/>
      <c r="CH277" s="1"/>
      <c r="CK277" s="1"/>
      <c r="CP277" s="1"/>
      <c r="CU277" s="1"/>
      <c r="CZ277" s="1"/>
      <c r="DH277" s="1">
        <v>43988</v>
      </c>
      <c r="DI277" s="3">
        <f t="shared" si="206"/>
        <v>553</v>
      </c>
      <c r="DJ277">
        <f t="shared" si="214"/>
        <v>233</v>
      </c>
      <c r="DK277" s="3">
        <f t="shared" ref="DK277:DK288" si="216">SUM(AB68+AA68+Z68+Y68+X68)</f>
        <v>445</v>
      </c>
      <c r="DM277">
        <f>SUM(AV68+AU68+AT68+AS68+AR68)</f>
        <v>344</v>
      </c>
      <c r="DN277">
        <f t="shared" ref="DN277:DN303" si="217">SUM(BB68+BC68+BD68+BE68+BF68)</f>
        <v>1931</v>
      </c>
      <c r="EG277" s="1">
        <v>43988</v>
      </c>
      <c r="EH277" s="3">
        <f t="shared" si="211"/>
        <v>16</v>
      </c>
      <c r="EI277" s="3"/>
      <c r="EJ277" s="3">
        <f t="shared" si="212"/>
        <v>26</v>
      </c>
      <c r="EK277" s="3">
        <f t="shared" si="213"/>
        <v>28</v>
      </c>
      <c r="EL277" s="3">
        <f t="shared" si="209"/>
        <v>19</v>
      </c>
      <c r="EM277" s="3">
        <f t="shared" si="210"/>
        <v>57</v>
      </c>
    </row>
    <row r="278" spans="7:143" x14ac:dyDescent="0.2">
      <c r="AV278" s="3">
        <v>375133</v>
      </c>
      <c r="AW278" s="3">
        <v>162530</v>
      </c>
      <c r="AX278" s="3">
        <v>102063</v>
      </c>
      <c r="AY278" s="3">
        <v>58241</v>
      </c>
      <c r="AZ278" s="3">
        <v>73942</v>
      </c>
      <c r="BA278" s="3">
        <v>119807</v>
      </c>
      <c r="BB278" s="3"/>
      <c r="BD278" s="1">
        <v>43986</v>
      </c>
      <c r="BE278" s="3">
        <v>2293032</v>
      </c>
      <c r="BF278" s="3">
        <v>857729</v>
      </c>
      <c r="BG278" s="3">
        <v>621248</v>
      </c>
      <c r="BH278" s="3">
        <v>608983</v>
      </c>
      <c r="BJ278" s="3">
        <v>2238463</v>
      </c>
      <c r="CA278" s="1"/>
      <c r="CD278" s="1"/>
      <c r="CE278" s="3"/>
      <c r="CF278" s="3"/>
      <c r="CG278" s="1"/>
      <c r="CH278" s="1"/>
      <c r="CK278" s="1"/>
      <c r="CP278" s="1"/>
      <c r="CU278" s="1"/>
      <c r="CZ278" s="1"/>
      <c r="DH278" s="1">
        <v>43989</v>
      </c>
      <c r="DI278" s="3">
        <f t="shared" si="206"/>
        <v>478</v>
      </c>
      <c r="DJ278">
        <f t="shared" si="214"/>
        <v>131</v>
      </c>
      <c r="DK278" s="3">
        <f t="shared" si="216"/>
        <v>221</v>
      </c>
      <c r="DM278">
        <f>SUM(AV69+AU69+AT69+AS69+AR69)</f>
        <v>201</v>
      </c>
      <c r="DN278">
        <f t="shared" si="217"/>
        <v>1862</v>
      </c>
      <c r="EG278" s="1">
        <v>43989</v>
      </c>
      <c r="EH278" s="3">
        <f t="shared" si="211"/>
        <v>25</v>
      </c>
      <c r="EI278" s="3"/>
      <c r="EJ278" s="3">
        <f t="shared" si="212"/>
        <v>17</v>
      </c>
      <c r="EK278" s="3">
        <f t="shared" si="213"/>
        <v>1</v>
      </c>
      <c r="EL278" s="3">
        <f t="shared" si="209"/>
        <v>7</v>
      </c>
      <c r="EM278" s="3">
        <f t="shared" si="210"/>
        <v>26</v>
      </c>
    </row>
    <row r="279" spans="7:143" x14ac:dyDescent="0.2">
      <c r="AM279" s="3"/>
      <c r="AU279" s="3"/>
      <c r="AV279" s="3">
        <v>376208</v>
      </c>
      <c r="AW279" s="5">
        <v>163336</v>
      </c>
      <c r="AX279" s="5">
        <v>102557</v>
      </c>
      <c r="AY279" s="5">
        <v>58525</v>
      </c>
      <c r="AZ279" s="5">
        <v>74385</v>
      </c>
      <c r="BA279" s="5">
        <v>122901</v>
      </c>
      <c r="BB279" s="3"/>
      <c r="BD279" s="1">
        <v>43987</v>
      </c>
      <c r="BE279" s="3">
        <v>2359512</v>
      </c>
      <c r="BF279" s="3">
        <v>918891</v>
      </c>
      <c r="BG279" s="3">
        <v>631008</v>
      </c>
      <c r="BH279" s="3">
        <v>627547</v>
      </c>
      <c r="BI279" s="3">
        <v>498586</v>
      </c>
      <c r="BJ279" s="3">
        <v>2308300</v>
      </c>
      <c r="CA279" s="1"/>
      <c r="CD279" s="1"/>
      <c r="CE279" s="3"/>
      <c r="CF279" s="3"/>
      <c r="CG279" s="1"/>
      <c r="CH279" s="1"/>
      <c r="CK279" s="1"/>
      <c r="CP279" s="1"/>
      <c r="CU279" s="1"/>
      <c r="CZ279" s="1"/>
      <c r="DH279" s="1">
        <v>43990</v>
      </c>
      <c r="DI279" s="3">
        <f t="shared" si="206"/>
        <v>426</v>
      </c>
      <c r="DJ279">
        <f t="shared" si="214"/>
        <v>152</v>
      </c>
      <c r="DK279" s="3">
        <f t="shared" si="216"/>
        <v>132</v>
      </c>
      <c r="DM279">
        <f>SUM(AV70+AU70+AT70+AS70+AR70)</f>
        <v>150</v>
      </c>
      <c r="DN279">
        <f t="shared" si="217"/>
        <v>1335</v>
      </c>
      <c r="EG279" s="1">
        <v>43990</v>
      </c>
      <c r="EH279" s="3">
        <f t="shared" si="211"/>
        <v>23</v>
      </c>
      <c r="EI279" s="3">
        <f t="shared" ref="EI279:EI287" si="218">SUM(EK70+EJ70+EI70+EH70+EG70)</f>
        <v>19</v>
      </c>
      <c r="EJ279" s="3">
        <f t="shared" si="212"/>
        <v>23</v>
      </c>
      <c r="EK279" s="3">
        <f t="shared" si="213"/>
        <v>7</v>
      </c>
      <c r="EL279" s="3">
        <f t="shared" si="209"/>
        <v>5</v>
      </c>
      <c r="EM279" s="3">
        <f t="shared" si="210"/>
        <v>24</v>
      </c>
    </row>
    <row r="280" spans="7:143" x14ac:dyDescent="0.2">
      <c r="AU280" s="5"/>
      <c r="AV280" s="3">
        <v>377316</v>
      </c>
      <c r="AW280" s="5">
        <v>163893</v>
      </c>
      <c r="AX280" s="5">
        <v>103132</v>
      </c>
      <c r="AY280" s="5">
        <v>58749</v>
      </c>
      <c r="AZ280" s="5">
        <v>75086</v>
      </c>
      <c r="BA280" s="5">
        <v>126016</v>
      </c>
      <c r="BB280" s="3"/>
      <c r="BD280" s="1">
        <v>43988</v>
      </c>
      <c r="BE280" s="3">
        <v>2437407</v>
      </c>
      <c r="BF280" s="3">
        <v>919448</v>
      </c>
      <c r="BG280" s="3">
        <v>640808</v>
      </c>
      <c r="BH280" s="3"/>
      <c r="BI280" s="3">
        <v>510208</v>
      </c>
      <c r="BJ280" s="3">
        <v>2362218</v>
      </c>
      <c r="CA280" s="1"/>
      <c r="CD280" s="1"/>
      <c r="CE280" s="3"/>
      <c r="CF280" s="3"/>
      <c r="CG280" s="1"/>
      <c r="CH280" s="1"/>
      <c r="CK280" s="1"/>
      <c r="CP280" s="1"/>
      <c r="CU280" s="1"/>
      <c r="CZ280" s="1"/>
      <c r="DH280" s="1">
        <v>43991</v>
      </c>
      <c r="DI280" s="3">
        <f t="shared" si="206"/>
        <v>361</v>
      </c>
      <c r="DJ280">
        <f t="shared" si="214"/>
        <v>184</v>
      </c>
      <c r="DK280" s="3">
        <f t="shared" si="216"/>
        <v>190</v>
      </c>
      <c r="DM280">
        <f>SUM(AV71+AU71+AT71+AS71+AR71)</f>
        <v>227</v>
      </c>
      <c r="DN280">
        <f t="shared" si="217"/>
        <v>1808</v>
      </c>
      <c r="EG280" s="1">
        <v>43991</v>
      </c>
      <c r="EH280" s="3">
        <f t="shared" si="211"/>
        <v>25</v>
      </c>
      <c r="EI280" s="3">
        <f t="shared" si="218"/>
        <v>30</v>
      </c>
      <c r="EJ280" s="3">
        <f t="shared" si="212"/>
        <v>34</v>
      </c>
      <c r="EK280" s="3">
        <f t="shared" si="213"/>
        <v>16</v>
      </c>
      <c r="EL280" s="3">
        <f t="shared" si="209"/>
        <v>33</v>
      </c>
      <c r="EM280" s="3">
        <f t="shared" si="210"/>
        <v>61</v>
      </c>
    </row>
    <row r="281" spans="7:143" x14ac:dyDescent="0.2">
      <c r="AU281" s="5"/>
      <c r="AV281" s="3">
        <v>378097</v>
      </c>
      <c r="AW281" s="5">
        <v>164164</v>
      </c>
      <c r="AX281" s="5">
        <v>103436</v>
      </c>
      <c r="AY281" s="5">
        <v>58870</v>
      </c>
      <c r="AZ281" s="5">
        <v>75592</v>
      </c>
      <c r="BA281" s="5">
        <v>128812</v>
      </c>
      <c r="BB281" s="3"/>
      <c r="BD281" s="1">
        <v>43989</v>
      </c>
      <c r="BE281" s="3">
        <v>2497842</v>
      </c>
      <c r="BF281" s="3">
        <v>960425</v>
      </c>
      <c r="BG281" s="3">
        <v>648616</v>
      </c>
      <c r="BH281" s="3">
        <v>710718</v>
      </c>
      <c r="BI281" s="3">
        <v>519765</v>
      </c>
      <c r="BJ281" s="3">
        <v>2431190</v>
      </c>
      <c r="BU281" s="3"/>
      <c r="CA281" s="1"/>
      <c r="CD281" s="1"/>
      <c r="CE281" s="3"/>
      <c r="CF281" s="3"/>
      <c r="CG281" s="1"/>
      <c r="CH281" s="1"/>
      <c r="CK281" s="1"/>
      <c r="CP281" s="1"/>
      <c r="CU281" s="1"/>
      <c r="CZ281" s="1"/>
      <c r="DH281" s="1">
        <v>43992</v>
      </c>
      <c r="DI281" s="3">
        <f t="shared" si="206"/>
        <v>418</v>
      </c>
      <c r="DJ281">
        <f t="shared" si="214"/>
        <v>236</v>
      </c>
      <c r="DK281" s="3">
        <f t="shared" si="216"/>
        <v>208</v>
      </c>
      <c r="DL281">
        <f t="shared" ref="DL281:DL288" si="219">SUM(AH72+AI72+AJ72+AK72+AL72)</f>
        <v>58</v>
      </c>
      <c r="DM281">
        <f>SUM(AV72+AU72+AT72+AS72+AR72)</f>
        <v>171</v>
      </c>
      <c r="DN281">
        <f t="shared" si="217"/>
        <v>1902</v>
      </c>
      <c r="EG281" s="1">
        <v>43992</v>
      </c>
      <c r="EH281" s="3">
        <f t="shared" si="211"/>
        <v>29</v>
      </c>
      <c r="EI281" s="3">
        <f t="shared" si="218"/>
        <v>23</v>
      </c>
      <c r="EJ281" s="3">
        <f t="shared" si="212"/>
        <v>27</v>
      </c>
      <c r="EK281" s="3">
        <f t="shared" si="213"/>
        <v>9</v>
      </c>
      <c r="EL281" s="3">
        <f t="shared" si="209"/>
        <v>56</v>
      </c>
      <c r="EM281" s="3">
        <f t="shared" si="210"/>
        <v>89</v>
      </c>
    </row>
    <row r="282" spans="7:143" x14ac:dyDescent="0.2">
      <c r="AU282" s="3"/>
      <c r="AV282" s="3">
        <v>378799</v>
      </c>
      <c r="AW282" s="5">
        <v>164497</v>
      </c>
      <c r="AX282" s="5">
        <v>103626</v>
      </c>
      <c r="AY282" s="5">
        <v>58999</v>
      </c>
      <c r="AZ282" s="5">
        <v>75943</v>
      </c>
      <c r="BA282" s="5">
        <v>131319</v>
      </c>
      <c r="BB282" s="3"/>
      <c r="BD282" s="1">
        <v>43990</v>
      </c>
      <c r="BE282" s="3">
        <v>2555896</v>
      </c>
      <c r="BF282" s="3">
        <v>975089</v>
      </c>
      <c r="BG282" s="3">
        <v>653398</v>
      </c>
      <c r="BH282" s="3">
        <v>721035</v>
      </c>
      <c r="BI282" s="3">
        <v>527330</v>
      </c>
      <c r="BJ282" s="3">
        <v>2486245</v>
      </c>
      <c r="BU282" s="3"/>
      <c r="CD282" s="1"/>
      <c r="CE282" s="3"/>
      <c r="CG282" s="1"/>
      <c r="CH282" s="1"/>
      <c r="DH282" s="1">
        <v>43993</v>
      </c>
      <c r="DI282" s="3">
        <f t="shared" si="206"/>
        <v>413</v>
      </c>
      <c r="DJ282">
        <f>SUM(N73+O73+P73+Q73+R73)</f>
        <v>159</v>
      </c>
      <c r="DK282" s="3">
        <f t="shared" si="216"/>
        <v>403</v>
      </c>
      <c r="DL282">
        <f t="shared" si="219"/>
        <v>82</v>
      </c>
      <c r="DM282">
        <f t="shared" ref="DM282:DM297" si="220">SUM(AR73+AS73+AT73+AU73+AV73)</f>
        <v>210</v>
      </c>
      <c r="DN282">
        <f t="shared" si="217"/>
        <v>2206</v>
      </c>
      <c r="EG282" s="1">
        <v>43993</v>
      </c>
      <c r="EH282" s="3">
        <f t="shared" si="211"/>
        <v>16</v>
      </c>
      <c r="EI282" s="3">
        <f t="shared" si="218"/>
        <v>14</v>
      </c>
      <c r="EJ282" s="3">
        <f t="shared" si="212"/>
        <v>25</v>
      </c>
      <c r="EK282" s="3">
        <f t="shared" si="213"/>
        <v>16</v>
      </c>
      <c r="EL282" s="3">
        <f t="shared" si="209"/>
        <v>25</v>
      </c>
      <c r="EM282" s="3">
        <f t="shared" si="210"/>
        <v>49</v>
      </c>
    </row>
    <row r="283" spans="7:143" x14ac:dyDescent="0.2">
      <c r="AU283" s="3"/>
      <c r="AV283" s="3">
        <v>379482</v>
      </c>
      <c r="AW283" s="3">
        <v>164796</v>
      </c>
      <c r="AX283" s="3">
        <v>103889</v>
      </c>
      <c r="AY283" s="3">
        <v>59107</v>
      </c>
      <c r="AZ283" s="3">
        <v>74298</v>
      </c>
      <c r="BA283" s="3">
        <v>133489</v>
      </c>
      <c r="BB283" s="3"/>
      <c r="BD283" s="1">
        <v>43991</v>
      </c>
      <c r="BE283" s="3">
        <v>2605869</v>
      </c>
      <c r="BF283" s="3">
        <v>989497</v>
      </c>
      <c r="BG283" s="3">
        <v>658058</v>
      </c>
      <c r="BH283" s="3">
        <v>737151</v>
      </c>
      <c r="BI283" s="3">
        <v>533546</v>
      </c>
      <c r="BJ283" s="3">
        <v>2540798</v>
      </c>
      <c r="BU283" s="3"/>
      <c r="CD283" s="1"/>
      <c r="CE283" s="3"/>
      <c r="CF283" s="3"/>
      <c r="CG283" s="1"/>
      <c r="CH283" s="1"/>
      <c r="DH283" s="1">
        <v>43994</v>
      </c>
      <c r="DI283" s="3">
        <f t="shared" si="206"/>
        <v>450</v>
      </c>
      <c r="DJ283">
        <f>SUM(N74+O74+P74+Q74+R74)</f>
        <v>143</v>
      </c>
      <c r="DK283" s="3">
        <f t="shared" si="216"/>
        <v>271</v>
      </c>
      <c r="DL283">
        <f t="shared" si="219"/>
        <v>59</v>
      </c>
      <c r="DM283">
        <f t="shared" si="220"/>
        <v>324</v>
      </c>
      <c r="DN283">
        <f t="shared" si="217"/>
        <v>2498</v>
      </c>
      <c r="EG283" s="1">
        <v>43994</v>
      </c>
      <c r="EH283" s="3">
        <f t="shared" si="211"/>
        <v>33</v>
      </c>
      <c r="EI283" s="3">
        <f t="shared" si="218"/>
        <v>24</v>
      </c>
      <c r="EJ283" s="3">
        <f t="shared" si="212"/>
        <v>31</v>
      </c>
      <c r="EK283" s="3">
        <f t="shared" si="213"/>
        <v>7</v>
      </c>
      <c r="EL283" s="3">
        <f t="shared" si="209"/>
        <v>25</v>
      </c>
      <c r="EM283" s="3">
        <f t="shared" si="210"/>
        <v>33</v>
      </c>
    </row>
    <row r="284" spans="7:143" x14ac:dyDescent="0.2">
      <c r="AU284" s="3"/>
      <c r="AV284" s="3">
        <v>380156</v>
      </c>
      <c r="AW284" s="5">
        <v>165346</v>
      </c>
      <c r="AX284" s="5">
        <v>104156</v>
      </c>
      <c r="AY284" s="5">
        <v>59278</v>
      </c>
      <c r="AZ284" s="5">
        <v>76846</v>
      </c>
      <c r="BA284" s="5">
        <v>136191</v>
      </c>
      <c r="BB284" s="3"/>
      <c r="BD284" s="1">
        <v>43992</v>
      </c>
      <c r="BE284" s="3">
        <v>2668166</v>
      </c>
      <c r="BF284" s="3">
        <v>1008934</v>
      </c>
      <c r="BG284" s="3">
        <v>668092</v>
      </c>
      <c r="BH284" s="3">
        <v>737335</v>
      </c>
      <c r="BI284" s="3">
        <v>543810</v>
      </c>
      <c r="BJ284" s="3">
        <v>2597647</v>
      </c>
      <c r="BU284" s="3"/>
      <c r="CD284" s="1"/>
      <c r="CE284" s="3"/>
      <c r="CF284" s="3"/>
      <c r="CG284" s="1"/>
      <c r="CH284" s="1"/>
      <c r="DH284" s="1">
        <v>43995</v>
      </c>
      <c r="DI284" s="3">
        <f t="shared" si="206"/>
        <v>559</v>
      </c>
      <c r="DK284" s="3">
        <f t="shared" si="216"/>
        <v>228</v>
      </c>
      <c r="DL284">
        <f t="shared" si="219"/>
        <v>100</v>
      </c>
      <c r="DM284">
        <f t="shared" si="220"/>
        <v>207</v>
      </c>
      <c r="DN284">
        <f t="shared" si="217"/>
        <v>2235</v>
      </c>
      <c r="EG284" s="1">
        <v>43995</v>
      </c>
      <c r="EH284" s="3">
        <f t="shared" si="211"/>
        <v>10</v>
      </c>
      <c r="EI284" s="3">
        <f t="shared" si="218"/>
        <v>53</v>
      </c>
      <c r="EJ284" s="3">
        <f t="shared" si="212"/>
        <v>19</v>
      </c>
      <c r="EK284" s="3">
        <f t="shared" si="213"/>
        <v>18</v>
      </c>
      <c r="EL284" s="3">
        <f t="shared" si="209"/>
        <v>18</v>
      </c>
      <c r="EM284" s="3">
        <f t="shared" si="210"/>
        <v>71</v>
      </c>
    </row>
    <row r="285" spans="7:143" x14ac:dyDescent="0.2">
      <c r="AU285" s="3"/>
      <c r="AV285" s="3">
        <v>380892</v>
      </c>
      <c r="AW285" s="5">
        <v>165816</v>
      </c>
      <c r="AX285" s="5">
        <v>104667</v>
      </c>
      <c r="AY285" s="5">
        <v>59496</v>
      </c>
      <c r="AZ285" s="5">
        <v>77313</v>
      </c>
      <c r="BA285" s="5">
        <v>139281</v>
      </c>
      <c r="BD285" s="1">
        <v>43993</v>
      </c>
      <c r="BE285" s="3">
        <v>2729005</v>
      </c>
      <c r="BF285" s="3">
        <v>1030793</v>
      </c>
      <c r="BG285" s="3">
        <v>678925</v>
      </c>
      <c r="BH285" s="3">
        <v>770520</v>
      </c>
      <c r="BI285" s="3">
        <v>553752</v>
      </c>
      <c r="BJ285" s="3">
        <v>2662258</v>
      </c>
      <c r="BU285" s="3"/>
      <c r="CD285" s="1"/>
      <c r="CE285" s="3"/>
      <c r="CF285" s="3"/>
      <c r="CG285" s="1"/>
      <c r="CH285" s="1"/>
      <c r="DH285" s="1">
        <v>43996</v>
      </c>
      <c r="DI285" s="3">
        <f t="shared" ref="DI285:DI316" si="221">SUM(D76+E76+F76+G76+H76)</f>
        <v>377</v>
      </c>
      <c r="DK285" s="3">
        <f t="shared" si="216"/>
        <v>126</v>
      </c>
      <c r="DL285">
        <f t="shared" si="219"/>
        <v>42</v>
      </c>
      <c r="DM285">
        <f t="shared" si="220"/>
        <v>160</v>
      </c>
      <c r="DN285">
        <f t="shared" si="217"/>
        <v>1607</v>
      </c>
      <c r="EG285" s="1">
        <v>43996</v>
      </c>
      <c r="EH285" s="3">
        <f t="shared" si="211"/>
        <v>10</v>
      </c>
      <c r="EI285" s="3">
        <f t="shared" si="218"/>
        <v>10</v>
      </c>
      <c r="EJ285" s="3">
        <f t="shared" si="212"/>
        <v>33</v>
      </c>
      <c r="EK285" s="3">
        <f t="shared" si="213"/>
        <v>1</v>
      </c>
      <c r="EL285" s="3">
        <f t="shared" si="209"/>
        <v>10</v>
      </c>
      <c r="EM285" s="3">
        <f t="shared" si="210"/>
        <v>22</v>
      </c>
    </row>
    <row r="286" spans="7:143" x14ac:dyDescent="0.2">
      <c r="G286" s="3">
        <v>447</v>
      </c>
      <c r="H286" s="3">
        <v>328</v>
      </c>
      <c r="I286" s="3">
        <v>63</v>
      </c>
      <c r="J286" s="3">
        <v>360</v>
      </c>
      <c r="K286" s="3">
        <v>69</v>
      </c>
      <c r="L286" s="3">
        <v>75</v>
      </c>
      <c r="M286" s="3">
        <v>29</v>
      </c>
      <c r="N286" s="3">
        <v>69</v>
      </c>
      <c r="O286" s="3">
        <v>29</v>
      </c>
      <c r="P286" s="3">
        <v>15</v>
      </c>
      <c r="Q286" s="3">
        <v>15</v>
      </c>
      <c r="R286" s="3">
        <v>21</v>
      </c>
      <c r="S286" s="3">
        <v>18</v>
      </c>
      <c r="T286" s="3">
        <v>16</v>
      </c>
      <c r="U286" s="3">
        <v>10</v>
      </c>
      <c r="V286" s="3">
        <v>146</v>
      </c>
      <c r="W286" s="3">
        <v>70</v>
      </c>
      <c r="X286" s="3">
        <v>38</v>
      </c>
      <c r="Y286" s="3">
        <v>8</v>
      </c>
      <c r="Z286" s="3">
        <v>8</v>
      </c>
      <c r="AA286" s="3">
        <v>14</v>
      </c>
      <c r="AB286" s="3">
        <v>8</v>
      </c>
      <c r="AC286" s="3">
        <v>7</v>
      </c>
      <c r="AD286" s="3">
        <v>5</v>
      </c>
      <c r="AE286" s="3">
        <v>0</v>
      </c>
      <c r="AF286" s="3">
        <v>66</v>
      </c>
      <c r="AG286" s="3">
        <v>11</v>
      </c>
      <c r="AH286" s="3">
        <v>11</v>
      </c>
      <c r="AI286" s="3">
        <v>33</v>
      </c>
      <c r="AJ286" s="3">
        <v>10</v>
      </c>
      <c r="AU286" s="3"/>
      <c r="AV286" s="3">
        <v>381714</v>
      </c>
      <c r="AW286" s="5">
        <v>166164</v>
      </c>
      <c r="AX286" s="5">
        <v>105059</v>
      </c>
      <c r="AY286" s="5">
        <v>59621</v>
      </c>
      <c r="AZ286" s="5">
        <v>77999</v>
      </c>
      <c r="BA286" s="5">
        <v>141983</v>
      </c>
      <c r="BD286" s="1">
        <v>43994</v>
      </c>
      <c r="BE286" s="3">
        <v>2801400</v>
      </c>
      <c r="BF286" s="3">
        <v>1055396</v>
      </c>
      <c r="BG286" s="3">
        <v>689111</v>
      </c>
      <c r="BH286" s="3">
        <v>786287</v>
      </c>
      <c r="BI286" s="3">
        <v>566384</v>
      </c>
      <c r="BJ286" s="3">
        <v>2724393</v>
      </c>
      <c r="BU286" s="3"/>
      <c r="CD286" s="1"/>
      <c r="CE286" s="3"/>
      <c r="CF286" s="3"/>
      <c r="CG286" s="1"/>
      <c r="CH286" s="1"/>
      <c r="DH286" s="1">
        <v>43997</v>
      </c>
      <c r="DI286" s="3">
        <f t="shared" si="221"/>
        <v>375</v>
      </c>
      <c r="DK286" s="3">
        <f t="shared" si="216"/>
        <v>77</v>
      </c>
      <c r="DL286">
        <f t="shared" si="219"/>
        <v>56</v>
      </c>
      <c r="DM286">
        <f t="shared" si="220"/>
        <v>148</v>
      </c>
      <c r="DN286">
        <f t="shared" si="217"/>
        <v>1327</v>
      </c>
      <c r="EG286" s="1">
        <v>43997</v>
      </c>
      <c r="EH286" s="3">
        <f t="shared" si="211"/>
        <v>18</v>
      </c>
      <c r="EI286" s="3">
        <f t="shared" si="218"/>
        <v>14</v>
      </c>
      <c r="EJ286" s="3">
        <f t="shared" si="212"/>
        <v>16</v>
      </c>
      <c r="EK286" s="3">
        <f t="shared" si="213"/>
        <v>0</v>
      </c>
      <c r="EL286" s="3">
        <f t="shared" si="209"/>
        <v>15</v>
      </c>
      <c r="EM286" s="3">
        <f t="shared" si="210"/>
        <v>21</v>
      </c>
    </row>
    <row r="287" spans="7:143" x14ac:dyDescent="0.2">
      <c r="G287" s="3">
        <v>499</v>
      </c>
      <c r="H287" s="3">
        <v>385</v>
      </c>
      <c r="I287" s="3">
        <v>76</v>
      </c>
      <c r="J287" s="3">
        <v>421</v>
      </c>
      <c r="K287" s="3">
        <v>84</v>
      </c>
      <c r="L287" s="3">
        <v>120</v>
      </c>
      <c r="M287" s="3">
        <v>44</v>
      </c>
      <c r="N287" s="3">
        <v>99</v>
      </c>
      <c r="O287" s="3">
        <v>34</v>
      </c>
      <c r="P287" s="3">
        <v>22</v>
      </c>
      <c r="Q287" s="3">
        <v>21</v>
      </c>
      <c r="R287" s="3">
        <v>29</v>
      </c>
      <c r="S287" s="3">
        <v>19</v>
      </c>
      <c r="T287" s="3">
        <v>22</v>
      </c>
      <c r="U287" s="3">
        <v>14</v>
      </c>
      <c r="V287" s="3">
        <v>194</v>
      </c>
      <c r="W287" s="3">
        <v>119</v>
      </c>
      <c r="X287" s="3">
        <v>58</v>
      </c>
      <c r="Y287" s="3">
        <v>10</v>
      </c>
      <c r="Z287" s="3">
        <v>8</v>
      </c>
      <c r="AA287" s="3">
        <v>14</v>
      </c>
      <c r="AB287" s="3">
        <v>9</v>
      </c>
      <c r="AC287" s="3">
        <v>8</v>
      </c>
      <c r="AD287" s="3">
        <v>5</v>
      </c>
      <c r="AE287" s="3">
        <v>1</v>
      </c>
      <c r="AF287" s="3">
        <v>79</v>
      </c>
      <c r="AG287" s="3">
        <v>16</v>
      </c>
      <c r="AH287" s="3">
        <v>13</v>
      </c>
      <c r="AI287" s="3">
        <v>37</v>
      </c>
      <c r="AJ287" s="3">
        <v>13</v>
      </c>
      <c r="AU287" s="3"/>
      <c r="AV287" s="5">
        <v>382630</v>
      </c>
      <c r="AW287" s="5">
        <v>166605</v>
      </c>
      <c r="AX287" s="5">
        <v>105395</v>
      </c>
      <c r="AY287" s="5">
        <v>59801</v>
      </c>
      <c r="AZ287" s="5">
        <v>78462</v>
      </c>
      <c r="BA287" s="5">
        <v>145643</v>
      </c>
      <c r="BD287" s="1">
        <v>43995</v>
      </c>
      <c r="BE287" s="3">
        <v>2872240</v>
      </c>
      <c r="BF287" s="3"/>
      <c r="BG287" s="3">
        <v>699271</v>
      </c>
      <c r="BH287" s="3">
        <v>799483</v>
      </c>
      <c r="BI287" s="3">
        <v>575051</v>
      </c>
      <c r="BJ287" s="3">
        <v>2801996</v>
      </c>
      <c r="BT287" s="3"/>
      <c r="BU287" s="3"/>
      <c r="CD287" s="1"/>
      <c r="CE287" s="3"/>
      <c r="CF287" s="3"/>
      <c r="CG287" s="1"/>
      <c r="CH287" s="1"/>
      <c r="DH287" s="1">
        <v>43998</v>
      </c>
      <c r="DI287" s="3">
        <f t="shared" si="221"/>
        <v>368</v>
      </c>
      <c r="DJ287">
        <f>SUM(N78+O78+P78+Q78+R78)</f>
        <v>93</v>
      </c>
      <c r="DK287" s="3">
        <f t="shared" si="216"/>
        <v>158</v>
      </c>
      <c r="DL287">
        <f t="shared" si="219"/>
        <v>74</v>
      </c>
      <c r="DM287">
        <f t="shared" si="220"/>
        <v>157</v>
      </c>
      <c r="DN287">
        <f t="shared" si="217"/>
        <v>1971</v>
      </c>
      <c r="EG287" s="1">
        <v>43998</v>
      </c>
      <c r="EH287" s="3">
        <f t="shared" si="211"/>
        <v>11</v>
      </c>
      <c r="EI287" s="3">
        <f t="shared" si="218"/>
        <v>16</v>
      </c>
      <c r="EJ287" s="3">
        <f t="shared" si="212"/>
        <v>11</v>
      </c>
      <c r="EK287" s="3">
        <f t="shared" si="213"/>
        <v>12</v>
      </c>
      <c r="EL287" s="3">
        <f t="shared" si="209"/>
        <v>15</v>
      </c>
      <c r="EM287" s="3">
        <f t="shared" si="210"/>
        <v>59</v>
      </c>
    </row>
    <row r="288" spans="7:143" x14ac:dyDescent="0.2">
      <c r="G288" s="3">
        <v>590</v>
      </c>
      <c r="H288" s="3">
        <v>485</v>
      </c>
      <c r="I288" s="3">
        <v>138</v>
      </c>
      <c r="J288" s="3">
        <v>480</v>
      </c>
      <c r="K288" s="3">
        <v>96</v>
      </c>
      <c r="L288" s="3">
        <v>132</v>
      </c>
      <c r="M288" s="3">
        <v>59</v>
      </c>
      <c r="N288" s="3">
        <v>118</v>
      </c>
      <c r="O288" s="3">
        <v>45</v>
      </c>
      <c r="P288" s="3">
        <v>34</v>
      </c>
      <c r="Q288" s="3">
        <v>23</v>
      </c>
      <c r="R288" s="3">
        <v>39</v>
      </c>
      <c r="S288" s="3">
        <v>24</v>
      </c>
      <c r="T288" s="3">
        <v>25</v>
      </c>
      <c r="U288" s="3">
        <v>15</v>
      </c>
      <c r="V288" s="3">
        <v>223</v>
      </c>
      <c r="W288" s="3">
        <v>136</v>
      </c>
      <c r="X288" s="3">
        <v>65</v>
      </c>
      <c r="Y288" s="3">
        <v>11</v>
      </c>
      <c r="Z288" s="3">
        <v>8</v>
      </c>
      <c r="AA288" s="3">
        <v>14</v>
      </c>
      <c r="AB288" s="3">
        <v>11</v>
      </c>
      <c r="AC288" s="3">
        <v>10</v>
      </c>
      <c r="AD288" s="3">
        <v>5</v>
      </c>
      <c r="AE288" s="3">
        <v>1</v>
      </c>
      <c r="AF288" s="3">
        <v>91</v>
      </c>
      <c r="AG288" s="3">
        <v>17</v>
      </c>
      <c r="AH288" s="3">
        <v>14</v>
      </c>
      <c r="AI288" s="3">
        <v>39</v>
      </c>
      <c r="AJ288" s="3">
        <v>13</v>
      </c>
      <c r="AU288" s="3"/>
      <c r="AV288" s="4">
        <v>383324</v>
      </c>
      <c r="AW288" s="4">
        <v>166881</v>
      </c>
      <c r="AX288" s="4">
        <v>105603</v>
      </c>
      <c r="AY288" s="4">
        <v>59990</v>
      </c>
      <c r="AZ288" s="4">
        <v>78798</v>
      </c>
      <c r="BA288" s="4">
        <v>148855</v>
      </c>
      <c r="BD288" s="1">
        <v>43996</v>
      </c>
      <c r="BE288" s="3">
        <v>2934599</v>
      </c>
      <c r="BF288" s="3">
        <v>1097616</v>
      </c>
      <c r="BG288" s="3">
        <v>708383</v>
      </c>
      <c r="BH288" s="3">
        <v>813498</v>
      </c>
      <c r="BI288" s="3">
        <v>583233</v>
      </c>
      <c r="BJ288" s="3">
        <v>2868182</v>
      </c>
      <c r="BT288" s="3"/>
      <c r="BU288" s="3"/>
      <c r="CD288" s="1"/>
      <c r="CE288" s="3"/>
      <c r="CF288" s="3"/>
      <c r="CG288" s="1"/>
      <c r="CH288" s="1"/>
      <c r="DH288" s="1">
        <v>43999</v>
      </c>
      <c r="DI288" s="3">
        <f t="shared" si="221"/>
        <v>376</v>
      </c>
      <c r="DK288" s="3">
        <f t="shared" si="216"/>
        <v>214</v>
      </c>
      <c r="DL288">
        <f t="shared" si="219"/>
        <v>199</v>
      </c>
      <c r="DM288">
        <f t="shared" si="220"/>
        <v>173</v>
      </c>
      <c r="DN288">
        <f t="shared" si="217"/>
        <v>2611</v>
      </c>
      <c r="EG288" s="1">
        <v>43999</v>
      </c>
      <c r="EH288" s="3">
        <f t="shared" si="211"/>
        <v>7</v>
      </c>
      <c r="EI288" s="3"/>
      <c r="EJ288" s="3">
        <f t="shared" si="212"/>
        <v>51</v>
      </c>
      <c r="EK288" s="3">
        <f t="shared" si="213"/>
        <v>2</v>
      </c>
      <c r="EL288" s="3">
        <f t="shared" si="209"/>
        <v>18</v>
      </c>
      <c r="EM288" s="3">
        <f t="shared" si="210"/>
        <v>51</v>
      </c>
    </row>
    <row r="289" spans="7:143" x14ac:dyDescent="0.2">
      <c r="G289" s="3">
        <v>685</v>
      </c>
      <c r="H289" s="3">
        <v>610</v>
      </c>
      <c r="I289" s="3">
        <v>396</v>
      </c>
      <c r="J289" s="3">
        <v>576</v>
      </c>
      <c r="K289" s="3">
        <v>175</v>
      </c>
      <c r="L289" s="3">
        <v>179</v>
      </c>
      <c r="M289" s="3">
        <v>78</v>
      </c>
      <c r="N289" s="3">
        <v>156</v>
      </c>
      <c r="O289" s="3">
        <v>66</v>
      </c>
      <c r="P289" s="3">
        <v>38</v>
      </c>
      <c r="Q289" s="3">
        <v>28</v>
      </c>
      <c r="R289" s="3">
        <v>39</v>
      </c>
      <c r="S289" s="3">
        <v>26</v>
      </c>
      <c r="T289" s="3">
        <v>26</v>
      </c>
      <c r="U289" s="3">
        <v>18</v>
      </c>
      <c r="V289" s="3">
        <v>252</v>
      </c>
      <c r="W289" s="3">
        <v>163</v>
      </c>
      <c r="X289" s="3">
        <v>83</v>
      </c>
      <c r="Y289" s="3">
        <v>15</v>
      </c>
      <c r="Z289" s="3">
        <v>8</v>
      </c>
      <c r="AA289" s="3">
        <v>24</v>
      </c>
      <c r="AB289" s="3">
        <v>17</v>
      </c>
      <c r="AC289" s="3">
        <v>13</v>
      </c>
      <c r="AD289" s="3">
        <v>7</v>
      </c>
      <c r="AE289" s="3">
        <v>2</v>
      </c>
      <c r="AF289" s="3">
        <v>117</v>
      </c>
      <c r="AG289" s="3">
        <v>18</v>
      </c>
      <c r="AH289" s="3">
        <v>15</v>
      </c>
      <c r="AI289" s="3">
        <v>40</v>
      </c>
      <c r="AJ289" s="3">
        <v>14</v>
      </c>
      <c r="AU289" s="3"/>
      <c r="AV289" s="5">
        <v>383944</v>
      </c>
      <c r="AW289" s="5">
        <v>167103</v>
      </c>
      <c r="AX289" s="5">
        <v>105690</v>
      </c>
      <c r="AY289" s="5">
        <v>60064</v>
      </c>
      <c r="AZ289" s="5">
        <v>79121</v>
      </c>
      <c r="BA289" s="5">
        <v>151452</v>
      </c>
      <c r="BD289" s="1">
        <v>43997</v>
      </c>
      <c r="BE289" s="3">
        <v>2991210</v>
      </c>
      <c r="BF289" s="3">
        <v>1116083</v>
      </c>
      <c r="BG289" s="3">
        <v>712875</v>
      </c>
      <c r="BH289" s="3">
        <v>824037</v>
      </c>
      <c r="BI289" s="3">
        <v>593030</v>
      </c>
      <c r="BJ289" s="3">
        <v>2937755</v>
      </c>
      <c r="BT289" s="3"/>
      <c r="BU289" s="3"/>
      <c r="CD289" s="1"/>
      <c r="CE289" s="3"/>
      <c r="CF289" s="3"/>
      <c r="DH289" s="1">
        <v>44000</v>
      </c>
      <c r="DI289" s="3">
        <f t="shared" si="221"/>
        <v>329</v>
      </c>
      <c r="DK289" s="3">
        <f t="shared" ref="DK289:DK310" si="222">SUM(X80+Y80+Z80+AA80+AB80)</f>
        <v>185</v>
      </c>
      <c r="DM289">
        <f t="shared" si="220"/>
        <v>158</v>
      </c>
      <c r="DN289">
        <f t="shared" si="217"/>
        <v>2260</v>
      </c>
      <c r="EG289" s="1">
        <v>44000</v>
      </c>
      <c r="EH289" s="3">
        <f t="shared" ref="EH289:EH310" si="223">SUM(DY80+DZ80+EA80+EB80+EC80)</f>
        <v>16</v>
      </c>
      <c r="EI289" s="3"/>
      <c r="EJ289" s="3">
        <f t="shared" si="212"/>
        <v>20</v>
      </c>
      <c r="EK289" s="3">
        <f>SUM(EW80+EX80+EY80+EZ80+FA80)</f>
        <v>13</v>
      </c>
      <c r="EL289" s="3">
        <f t="shared" si="209"/>
        <v>21</v>
      </c>
      <c r="EM289" s="3">
        <f t="shared" ref="EM289:EM297" si="224">SUM(FQ80+FP80+FO80+FN80+FM80)</f>
        <v>21</v>
      </c>
    </row>
    <row r="290" spans="7:143" x14ac:dyDescent="0.2">
      <c r="G290" s="3">
        <v>771</v>
      </c>
      <c r="H290" s="3">
        <v>668</v>
      </c>
      <c r="I290" s="3">
        <v>396</v>
      </c>
      <c r="J290" s="3">
        <v>627</v>
      </c>
      <c r="K290" s="3">
        <v>175</v>
      </c>
      <c r="L290" s="3">
        <v>189</v>
      </c>
      <c r="M290" s="3">
        <v>87</v>
      </c>
      <c r="N290" s="3">
        <v>172</v>
      </c>
      <c r="O290" s="3">
        <v>71</v>
      </c>
      <c r="P290" s="3">
        <v>42</v>
      </c>
      <c r="Q290" s="3">
        <v>29</v>
      </c>
      <c r="R290" s="3">
        <v>42</v>
      </c>
      <c r="S290" s="3">
        <v>28</v>
      </c>
      <c r="T290" s="3">
        <v>27</v>
      </c>
      <c r="U290" s="3">
        <v>18</v>
      </c>
      <c r="V290" s="3">
        <v>293</v>
      </c>
      <c r="W290" s="3">
        <v>165</v>
      </c>
      <c r="X290" s="3">
        <v>83</v>
      </c>
      <c r="Y290" s="3">
        <v>18</v>
      </c>
      <c r="Z290" s="3">
        <v>8</v>
      </c>
      <c r="AA290" s="3">
        <v>28</v>
      </c>
      <c r="AB290" s="3">
        <v>22</v>
      </c>
      <c r="AC290" s="3">
        <v>14</v>
      </c>
      <c r="AD290" s="3">
        <v>8</v>
      </c>
      <c r="AE290" s="3">
        <v>3</v>
      </c>
      <c r="AF290" s="3">
        <v>130</v>
      </c>
      <c r="AG290" s="3">
        <v>19</v>
      </c>
      <c r="AH290" s="3">
        <v>17</v>
      </c>
      <c r="AI290" s="3">
        <v>40</v>
      </c>
      <c r="AJ290" s="3">
        <v>14</v>
      </c>
      <c r="AU290" s="3"/>
      <c r="AV290" s="5">
        <v>384575</v>
      </c>
      <c r="AW290" s="5">
        <v>167426</v>
      </c>
      <c r="AX290" s="5">
        <v>105885</v>
      </c>
      <c r="AY290" s="5">
        <v>60189</v>
      </c>
      <c r="AZ290" s="5">
        <v>79483</v>
      </c>
      <c r="BA290" s="5">
        <v>153560</v>
      </c>
      <c r="BD290" s="1">
        <v>43998</v>
      </c>
      <c r="BE290" s="3">
        <v>3051778</v>
      </c>
      <c r="BF290" s="3">
        <v>1131782</v>
      </c>
      <c r="BG290" s="3">
        <v>719236</v>
      </c>
      <c r="BH290" s="3">
        <v>835534</v>
      </c>
      <c r="BI290" s="3">
        <v>603092</v>
      </c>
      <c r="BJ290" s="3">
        <v>2997988</v>
      </c>
      <c r="BT290" s="3"/>
      <c r="BU290" s="3"/>
      <c r="CD290" s="1"/>
      <c r="CE290" s="3"/>
      <c r="DH290" s="1">
        <v>44001</v>
      </c>
      <c r="DI290" s="3">
        <f t="shared" si="221"/>
        <v>421</v>
      </c>
      <c r="DK290" s="3">
        <f t="shared" si="222"/>
        <v>174</v>
      </c>
      <c r="DL290">
        <f t="shared" ref="DL290:DL310" si="225">SUM(AH81+AI81+AJ81+AK81+AL81)</f>
        <v>76</v>
      </c>
      <c r="DM290">
        <f t="shared" si="220"/>
        <v>224</v>
      </c>
      <c r="DN290">
        <f t="shared" si="217"/>
        <v>2299</v>
      </c>
      <c r="EG290" s="1">
        <v>44001</v>
      </c>
      <c r="EH290" s="3">
        <f t="shared" si="223"/>
        <v>13</v>
      </c>
      <c r="EI290" s="3"/>
      <c r="EJ290" s="3">
        <f t="shared" si="212"/>
        <v>19</v>
      </c>
      <c r="EK290" s="3"/>
      <c r="EL290" s="3">
        <f t="shared" si="209"/>
        <v>13</v>
      </c>
      <c r="EM290" s="3">
        <f t="shared" si="224"/>
        <v>46</v>
      </c>
    </row>
    <row r="291" spans="7:143" x14ac:dyDescent="0.2">
      <c r="G291" s="3">
        <v>876</v>
      </c>
      <c r="H291" s="3">
        <v>738</v>
      </c>
      <c r="I291" s="3">
        <v>535</v>
      </c>
      <c r="J291" s="3">
        <v>679</v>
      </c>
      <c r="K291" s="3">
        <v>237</v>
      </c>
      <c r="L291" s="3">
        <v>200</v>
      </c>
      <c r="M291" s="3">
        <v>92</v>
      </c>
      <c r="N291" s="3">
        <v>186</v>
      </c>
      <c r="O291" s="3">
        <v>78</v>
      </c>
      <c r="P291" s="3">
        <v>53</v>
      </c>
      <c r="Q291" s="3">
        <v>33</v>
      </c>
      <c r="R291" s="3">
        <v>48</v>
      </c>
      <c r="S291" s="3">
        <v>31</v>
      </c>
      <c r="T291" s="3">
        <v>30</v>
      </c>
      <c r="U291" s="3">
        <v>19</v>
      </c>
      <c r="V291" s="3">
        <v>346</v>
      </c>
      <c r="W291" s="3">
        <v>185</v>
      </c>
      <c r="X291" s="3">
        <v>100</v>
      </c>
      <c r="Y291" s="3">
        <v>26</v>
      </c>
      <c r="Z291" s="3">
        <v>10</v>
      </c>
      <c r="AA291" s="3">
        <v>28</v>
      </c>
      <c r="AB291" s="3">
        <v>22</v>
      </c>
      <c r="AC291" s="3">
        <v>15</v>
      </c>
      <c r="AD291" s="3">
        <v>8</v>
      </c>
      <c r="AE291" s="3">
        <v>3</v>
      </c>
      <c r="AF291" s="3">
        <v>145</v>
      </c>
      <c r="AG291" s="3">
        <v>19</v>
      </c>
      <c r="AH291" s="3">
        <v>17</v>
      </c>
      <c r="AI291" s="3">
        <v>40</v>
      </c>
      <c r="AJ291" s="3">
        <v>14</v>
      </c>
      <c r="AU291" s="3"/>
      <c r="AV291" s="5">
        <v>385142</v>
      </c>
      <c r="AW291" s="5">
        <v>167703</v>
      </c>
      <c r="AX291" s="5">
        <v>106151</v>
      </c>
      <c r="AY291" s="5">
        <v>60393</v>
      </c>
      <c r="AZ291" s="5">
        <v>79818</v>
      </c>
      <c r="BA291" s="5">
        <v>157015</v>
      </c>
      <c r="BD291" s="1">
        <v>43999</v>
      </c>
      <c r="BE291" s="3">
        <v>3111119</v>
      </c>
      <c r="BF291" s="3">
        <v>1147841</v>
      </c>
      <c r="BG291" s="3">
        <v>727549</v>
      </c>
      <c r="BH291" s="3">
        <v>849885</v>
      </c>
      <c r="BI291" s="3">
        <v>612831</v>
      </c>
      <c r="BJ291" s="3">
        <v>3074530</v>
      </c>
      <c r="BT291" s="3"/>
      <c r="BU291" s="3"/>
      <c r="CD291" s="1"/>
      <c r="CE291" s="3"/>
      <c r="DH291" s="1">
        <v>44002</v>
      </c>
      <c r="DI291" s="3">
        <f t="shared" si="221"/>
        <v>397</v>
      </c>
      <c r="DK291" s="3">
        <f t="shared" si="222"/>
        <v>212</v>
      </c>
      <c r="DL291">
        <f t="shared" si="225"/>
        <v>122</v>
      </c>
      <c r="DM291">
        <f t="shared" si="220"/>
        <v>225</v>
      </c>
      <c r="DN291">
        <f t="shared" si="217"/>
        <v>2848</v>
      </c>
      <c r="EG291" s="1">
        <v>44002</v>
      </c>
      <c r="EH291" s="3">
        <f t="shared" si="223"/>
        <v>6</v>
      </c>
      <c r="EI291" s="3">
        <f>SUM(EG82+EH82+EI82+EJ82+EK82)</f>
        <v>7</v>
      </c>
      <c r="EJ291" s="3">
        <f t="shared" si="212"/>
        <v>23</v>
      </c>
      <c r="EK291" s="3">
        <f t="shared" ref="EK291:EK296" si="226">SUM(EW82+EX82+EY82+EZ82+FA82)</f>
        <v>14</v>
      </c>
      <c r="EL291" s="3">
        <f t="shared" si="209"/>
        <v>9</v>
      </c>
      <c r="EM291" s="3">
        <f t="shared" si="224"/>
        <v>65</v>
      </c>
    </row>
    <row r="292" spans="7:143" x14ac:dyDescent="0.2">
      <c r="G292" s="3">
        <v>1129</v>
      </c>
      <c r="H292" s="3">
        <v>946</v>
      </c>
      <c r="I292" s="3">
        <v>620</v>
      </c>
      <c r="J292" s="3">
        <v>902</v>
      </c>
      <c r="K292" s="3">
        <v>266</v>
      </c>
      <c r="L292" s="3">
        <v>263</v>
      </c>
      <c r="M292" s="3">
        <v>103</v>
      </c>
      <c r="N292" s="3">
        <v>232</v>
      </c>
      <c r="O292" s="3">
        <v>95</v>
      </c>
      <c r="P292" s="3">
        <v>62</v>
      </c>
      <c r="Q292" s="3">
        <v>42</v>
      </c>
      <c r="R292" s="3">
        <v>69</v>
      </c>
      <c r="S292" s="3">
        <v>37</v>
      </c>
      <c r="T292" s="3">
        <v>36</v>
      </c>
      <c r="U292" s="3">
        <v>24</v>
      </c>
      <c r="V292" s="3">
        <v>402</v>
      </c>
      <c r="W292" s="3">
        <v>205</v>
      </c>
      <c r="X292" s="3">
        <v>121</v>
      </c>
      <c r="Y292" s="3">
        <v>33</v>
      </c>
      <c r="Z292" s="3">
        <v>12</v>
      </c>
      <c r="AA292" s="3">
        <v>58</v>
      </c>
      <c r="AB292" s="3">
        <v>30</v>
      </c>
      <c r="AC292" s="3">
        <v>20</v>
      </c>
      <c r="AD292" s="3">
        <v>10</v>
      </c>
      <c r="AE292" s="3">
        <v>4</v>
      </c>
      <c r="AF292" s="3">
        <v>170</v>
      </c>
      <c r="AG292" s="3">
        <v>31</v>
      </c>
      <c r="AH292" s="3">
        <v>25</v>
      </c>
      <c r="AI292" s="3">
        <v>44</v>
      </c>
      <c r="AJ292" s="3">
        <v>15</v>
      </c>
      <c r="BD292" s="1">
        <v>44000</v>
      </c>
      <c r="BE292" s="3">
        <v>3179660</v>
      </c>
      <c r="BF292" s="3">
        <v>1171734</v>
      </c>
      <c r="BG292" s="3">
        <v>736691</v>
      </c>
      <c r="BH292" s="3">
        <v>850186</v>
      </c>
      <c r="BI292" s="3">
        <v>624068</v>
      </c>
      <c r="BJ292" s="3">
        <v>3155702</v>
      </c>
      <c r="BT292" s="3"/>
      <c r="BU292" s="3"/>
      <c r="CD292" s="1"/>
      <c r="CE292" s="3"/>
      <c r="DH292" s="1">
        <v>44003</v>
      </c>
      <c r="DI292" s="3">
        <f t="shared" si="221"/>
        <v>396</v>
      </c>
      <c r="DK292" s="3">
        <f t="shared" si="222"/>
        <v>84</v>
      </c>
      <c r="DL292">
        <f t="shared" si="225"/>
        <v>74</v>
      </c>
      <c r="DM292">
        <f t="shared" si="220"/>
        <v>193</v>
      </c>
      <c r="DN292">
        <f t="shared" si="217"/>
        <v>2954</v>
      </c>
      <c r="EG292" s="1">
        <v>44003</v>
      </c>
      <c r="EH292" s="3">
        <f t="shared" si="223"/>
        <v>7</v>
      </c>
      <c r="EI292" s="3">
        <f>SUM(EG83+EH83+EI83+EJ83+EK83)</f>
        <v>6</v>
      </c>
      <c r="EJ292" s="3">
        <f t="shared" si="212"/>
        <v>23</v>
      </c>
      <c r="EK292" s="3">
        <f t="shared" si="226"/>
        <v>1</v>
      </c>
      <c r="EL292" s="3">
        <f t="shared" ref="EL292:EL323" si="227">SUM(FE83+FF83+FG83+FH83+FI83)</f>
        <v>3</v>
      </c>
      <c r="EM292" s="3">
        <f t="shared" si="224"/>
        <v>12</v>
      </c>
    </row>
    <row r="293" spans="7:143" x14ac:dyDescent="0.2">
      <c r="G293" s="3">
        <v>1344</v>
      </c>
      <c r="H293" s="3">
        <v>1185</v>
      </c>
      <c r="I293" s="3">
        <v>701</v>
      </c>
      <c r="J293" s="3">
        <v>1001</v>
      </c>
      <c r="K293" s="3">
        <v>328</v>
      </c>
      <c r="L293" s="3">
        <v>314</v>
      </c>
      <c r="M293" s="3">
        <v>122</v>
      </c>
      <c r="N293" s="3">
        <v>276</v>
      </c>
      <c r="O293" s="3">
        <v>125</v>
      </c>
      <c r="P293" s="3">
        <v>71</v>
      </c>
      <c r="Q293" s="3">
        <v>50</v>
      </c>
      <c r="R293" s="3">
        <v>80</v>
      </c>
      <c r="S293" s="3">
        <v>52</v>
      </c>
      <c r="T293" s="3">
        <v>42</v>
      </c>
      <c r="U293" s="3">
        <v>30</v>
      </c>
      <c r="V293" s="3">
        <v>446</v>
      </c>
      <c r="W293" s="3">
        <v>234</v>
      </c>
      <c r="X293" s="3">
        <v>141</v>
      </c>
      <c r="Y293" s="3">
        <v>39</v>
      </c>
      <c r="Z293" s="3">
        <v>13</v>
      </c>
      <c r="AA293" s="3">
        <v>86</v>
      </c>
      <c r="AB293" s="3">
        <v>37</v>
      </c>
      <c r="AC293" s="3">
        <v>23</v>
      </c>
      <c r="AD293" s="3">
        <v>11</v>
      </c>
      <c r="AE293" s="3">
        <v>7</v>
      </c>
      <c r="AF293" s="3">
        <v>196</v>
      </c>
      <c r="AG293" s="3">
        <v>36</v>
      </c>
      <c r="AH293" s="3">
        <v>28</v>
      </c>
      <c r="AI293" s="3">
        <v>47</v>
      </c>
      <c r="AJ293" s="3">
        <v>17</v>
      </c>
      <c r="BD293" s="1">
        <v>44001</v>
      </c>
      <c r="BE293" s="3">
        <v>3258963</v>
      </c>
      <c r="BF293" s="3">
        <v>1194343</v>
      </c>
      <c r="BG293" s="3">
        <v>746162</v>
      </c>
      <c r="BH293" s="3">
        <v>879928</v>
      </c>
      <c r="BI293" s="3">
        <v>637218</v>
      </c>
      <c r="BJ293" s="3">
        <v>3234412</v>
      </c>
      <c r="BT293" s="3"/>
      <c r="BU293" s="3"/>
      <c r="CD293" s="1"/>
      <c r="CE293" s="3"/>
      <c r="DH293" s="1">
        <v>44004</v>
      </c>
      <c r="DI293" s="3">
        <f t="shared" si="221"/>
        <v>303</v>
      </c>
      <c r="DJ293">
        <f>SUM(R84+P84+Q84+N84+O84)</f>
        <v>77</v>
      </c>
      <c r="DK293" s="3">
        <f t="shared" si="222"/>
        <v>102</v>
      </c>
      <c r="DL293">
        <f t="shared" si="225"/>
        <v>58</v>
      </c>
      <c r="DM293">
        <f t="shared" si="220"/>
        <v>141</v>
      </c>
      <c r="DN293">
        <f t="shared" si="217"/>
        <v>3478</v>
      </c>
      <c r="EG293" s="1">
        <v>44004</v>
      </c>
      <c r="EH293" s="3">
        <f t="shared" si="223"/>
        <v>7</v>
      </c>
      <c r="EI293" s="3">
        <f>SUM(EG84+EH84+EI84+EJ84+EK84)</f>
        <v>10</v>
      </c>
      <c r="EJ293" s="3">
        <f t="shared" si="212"/>
        <v>9</v>
      </c>
      <c r="EK293" s="3">
        <f t="shared" si="226"/>
        <v>3</v>
      </c>
      <c r="EL293" s="3">
        <f t="shared" si="227"/>
        <v>2</v>
      </c>
      <c r="EM293" s="3">
        <f t="shared" si="224"/>
        <v>38</v>
      </c>
    </row>
    <row r="294" spans="7:143" x14ac:dyDescent="0.2">
      <c r="G294" s="3">
        <v>1493</v>
      </c>
      <c r="H294" s="3">
        <v>1341</v>
      </c>
      <c r="I294" s="3">
        <v>778</v>
      </c>
      <c r="J294" s="3">
        <v>1135</v>
      </c>
      <c r="K294" s="3">
        <v>369</v>
      </c>
      <c r="L294" s="3">
        <v>345</v>
      </c>
      <c r="M294" s="3">
        <v>132</v>
      </c>
      <c r="N294" s="3">
        <v>312</v>
      </c>
      <c r="O294" s="3">
        <v>145</v>
      </c>
      <c r="P294" s="3">
        <v>82</v>
      </c>
      <c r="Q294" s="3">
        <v>56</v>
      </c>
      <c r="R294" s="3">
        <v>93</v>
      </c>
      <c r="S294" s="3">
        <v>61</v>
      </c>
      <c r="T294" s="3">
        <v>52</v>
      </c>
      <c r="U294" s="3">
        <v>31</v>
      </c>
      <c r="V294" s="3">
        <v>504</v>
      </c>
      <c r="W294" s="3">
        <v>246</v>
      </c>
      <c r="X294" s="3">
        <v>165</v>
      </c>
      <c r="Y294" s="3">
        <v>48</v>
      </c>
      <c r="Z294" s="3">
        <v>15</v>
      </c>
      <c r="AA294" s="3">
        <v>86</v>
      </c>
      <c r="AB294" s="3">
        <v>37</v>
      </c>
      <c r="AC294" s="3">
        <v>26</v>
      </c>
      <c r="AD294" s="3">
        <v>13</v>
      </c>
      <c r="AE294" s="3">
        <v>8</v>
      </c>
      <c r="AF294" s="3">
        <v>220</v>
      </c>
      <c r="AG294" s="3">
        <v>40</v>
      </c>
      <c r="AH294" s="3">
        <v>29</v>
      </c>
      <c r="AI294" s="3">
        <v>48</v>
      </c>
      <c r="AJ294" s="3">
        <v>17</v>
      </c>
      <c r="BD294" s="1">
        <v>44002</v>
      </c>
      <c r="BE294" s="3">
        <v>3327793</v>
      </c>
      <c r="BF294" s="3">
        <v>1218873</v>
      </c>
      <c r="BG294" s="3">
        <v>760229</v>
      </c>
      <c r="BH294" s="3">
        <v>894634</v>
      </c>
      <c r="BI294" s="3">
        <v>637727</v>
      </c>
      <c r="BJ294" s="3">
        <v>3319256</v>
      </c>
      <c r="BT294" s="3"/>
      <c r="BU294" s="3"/>
      <c r="CD294" s="1"/>
      <c r="CE294" s="3"/>
      <c r="DG294" s="3"/>
      <c r="DH294" s="1">
        <v>44005</v>
      </c>
      <c r="DI294" s="3">
        <f t="shared" si="221"/>
        <v>322</v>
      </c>
      <c r="DK294" s="3">
        <f t="shared" si="222"/>
        <v>187</v>
      </c>
      <c r="DL294">
        <f t="shared" si="225"/>
        <v>94</v>
      </c>
      <c r="DM294">
        <f t="shared" si="220"/>
        <v>190</v>
      </c>
      <c r="DN294">
        <f t="shared" si="217"/>
        <v>3707</v>
      </c>
      <c r="EG294" s="1">
        <v>44005</v>
      </c>
      <c r="EH294" s="3">
        <f t="shared" si="223"/>
        <v>15</v>
      </c>
      <c r="EI294" s="3">
        <f>SUM(EG85+EH85+EI85+EJ85+EK85)</f>
        <v>16</v>
      </c>
      <c r="EJ294" s="3"/>
      <c r="EK294" s="3">
        <f t="shared" si="226"/>
        <v>5</v>
      </c>
      <c r="EL294" s="3">
        <f t="shared" si="227"/>
        <v>16</v>
      </c>
      <c r="EM294" s="3">
        <f t="shared" si="224"/>
        <v>41</v>
      </c>
    </row>
    <row r="295" spans="7:143" x14ac:dyDescent="0.2">
      <c r="G295" s="3">
        <v>1759</v>
      </c>
      <c r="H295" s="3">
        <v>1510</v>
      </c>
      <c r="I295" s="3">
        <v>890</v>
      </c>
      <c r="J295" s="3">
        <v>1241</v>
      </c>
      <c r="K295" s="3">
        <v>425</v>
      </c>
      <c r="L295" s="3">
        <v>390</v>
      </c>
      <c r="M295" s="3">
        <v>163</v>
      </c>
      <c r="N295" s="3">
        <v>352</v>
      </c>
      <c r="O295" s="3">
        <v>161</v>
      </c>
      <c r="P295" s="3">
        <v>101</v>
      </c>
      <c r="Q295" s="3">
        <v>73</v>
      </c>
      <c r="R295" s="3">
        <v>109</v>
      </c>
      <c r="S295" s="3">
        <v>80</v>
      </c>
      <c r="T295" s="3">
        <v>66</v>
      </c>
      <c r="U295" s="3">
        <v>38</v>
      </c>
      <c r="V295" s="3">
        <v>609</v>
      </c>
      <c r="W295" s="3">
        <v>282</v>
      </c>
      <c r="X295" s="3">
        <v>197</v>
      </c>
      <c r="Y295" s="3">
        <v>57</v>
      </c>
      <c r="Z295" s="3">
        <v>15</v>
      </c>
      <c r="AA295" s="3">
        <v>110</v>
      </c>
      <c r="AB295" s="3">
        <v>62</v>
      </c>
      <c r="AC295" s="3">
        <v>30</v>
      </c>
      <c r="AD295" s="3">
        <v>16</v>
      </c>
      <c r="AE295" s="3">
        <v>12</v>
      </c>
      <c r="AF295" s="3">
        <v>241</v>
      </c>
      <c r="AG295" s="3">
        <v>54</v>
      </c>
      <c r="AH295" s="3">
        <v>38</v>
      </c>
      <c r="AI295" s="3">
        <v>50</v>
      </c>
      <c r="AJ295" s="3">
        <v>17</v>
      </c>
      <c r="BD295" s="1">
        <v>44003</v>
      </c>
      <c r="BE295" s="3">
        <v>3395319</v>
      </c>
      <c r="BF295" s="3">
        <v>1244967</v>
      </c>
      <c r="BG295" s="3">
        <v>768592</v>
      </c>
      <c r="BH295" s="3">
        <v>907426</v>
      </c>
      <c r="BI295" s="3">
        <v>637727</v>
      </c>
      <c r="BJ295" s="3">
        <v>3411686</v>
      </c>
      <c r="BT295" s="3"/>
      <c r="BU295" s="3"/>
      <c r="DH295" s="1">
        <v>44006</v>
      </c>
      <c r="DI295" s="3">
        <f t="shared" si="221"/>
        <v>310</v>
      </c>
      <c r="DJ295">
        <f>SUM(R86+P86+Q86+N86+O86)</f>
        <v>53</v>
      </c>
      <c r="DK295" s="3">
        <f t="shared" si="222"/>
        <v>141</v>
      </c>
      <c r="DL295">
        <f t="shared" si="225"/>
        <v>134</v>
      </c>
      <c r="DM295">
        <f t="shared" si="220"/>
        <v>199</v>
      </c>
      <c r="DN295">
        <f t="shared" si="217"/>
        <v>2787</v>
      </c>
      <c r="EG295" s="1">
        <v>44006</v>
      </c>
      <c r="EH295" s="3">
        <f t="shared" si="223"/>
        <v>8</v>
      </c>
      <c r="EI295" s="3"/>
      <c r="EJ295" s="3">
        <f t="shared" ref="EJ295:EJ300" si="228">SUM(EO86+EP86+EQ86+ER86+ES86)</f>
        <v>31</v>
      </c>
      <c r="EK295" s="3">
        <f t="shared" si="226"/>
        <v>2</v>
      </c>
      <c r="EL295" s="3">
        <f t="shared" si="227"/>
        <v>30</v>
      </c>
      <c r="EM295" s="3">
        <f t="shared" si="224"/>
        <v>68</v>
      </c>
    </row>
    <row r="296" spans="7:143" x14ac:dyDescent="0.2">
      <c r="G296" s="3">
        <v>1848</v>
      </c>
      <c r="H296" s="3">
        <v>1618</v>
      </c>
      <c r="I296" s="3">
        <v>965</v>
      </c>
      <c r="J296" s="3">
        <v>1308</v>
      </c>
      <c r="K296" s="3">
        <v>469</v>
      </c>
      <c r="L296" s="3">
        <v>435</v>
      </c>
      <c r="M296" s="3">
        <v>183</v>
      </c>
      <c r="N296" s="3">
        <v>412</v>
      </c>
      <c r="O296" s="3">
        <v>195</v>
      </c>
      <c r="P296" s="3">
        <v>119</v>
      </c>
      <c r="Q296" s="3">
        <v>81</v>
      </c>
      <c r="R296" s="3">
        <v>137</v>
      </c>
      <c r="S296" s="3">
        <v>92</v>
      </c>
      <c r="T296" s="3">
        <v>81</v>
      </c>
      <c r="U296" s="3">
        <v>42</v>
      </c>
      <c r="V296" s="3">
        <v>652</v>
      </c>
      <c r="W296" s="3">
        <v>316</v>
      </c>
      <c r="X296" s="3">
        <v>209</v>
      </c>
      <c r="Y296" s="3">
        <v>62</v>
      </c>
      <c r="Z296" s="3">
        <v>18</v>
      </c>
      <c r="AA296" s="3">
        <v>130</v>
      </c>
      <c r="AB296" s="3">
        <v>68</v>
      </c>
      <c r="AC296" s="3">
        <v>39</v>
      </c>
      <c r="AD296" s="3">
        <v>16</v>
      </c>
      <c r="AE296" s="3">
        <v>19</v>
      </c>
      <c r="AF296" s="3">
        <v>265</v>
      </c>
      <c r="AG296" s="3">
        <v>54</v>
      </c>
      <c r="AH296" s="3">
        <v>38</v>
      </c>
      <c r="AI296" s="3">
        <v>52</v>
      </c>
      <c r="AJ296" s="3">
        <v>18</v>
      </c>
      <c r="BD296" s="1">
        <v>44004</v>
      </c>
      <c r="BE296" s="3">
        <v>3452099</v>
      </c>
      <c r="BF296" s="3">
        <v>1267399</v>
      </c>
      <c r="BG296" s="3">
        <v>775322</v>
      </c>
      <c r="BH296" s="3">
        <v>918017</v>
      </c>
      <c r="BI296" s="3">
        <v>667848</v>
      </c>
      <c r="BJ296" s="3">
        <v>3496929</v>
      </c>
      <c r="BT296" s="3"/>
      <c r="BU296" s="3"/>
      <c r="DH296" s="1">
        <v>44007</v>
      </c>
      <c r="DI296" s="3">
        <f t="shared" si="221"/>
        <v>376</v>
      </c>
      <c r="DJ296">
        <f>SUM(R87+P87+Q87+N87+O87)</f>
        <v>129</v>
      </c>
      <c r="DK296" s="3">
        <f t="shared" si="222"/>
        <v>167</v>
      </c>
      <c r="DL296">
        <f t="shared" si="225"/>
        <v>143</v>
      </c>
      <c r="DM296">
        <f t="shared" si="220"/>
        <v>237</v>
      </c>
      <c r="DN296">
        <f t="shared" si="217"/>
        <v>3047</v>
      </c>
      <c r="EG296" s="1">
        <v>44007</v>
      </c>
      <c r="EH296" s="3">
        <f t="shared" si="223"/>
        <v>8</v>
      </c>
      <c r="EI296" s="3">
        <f>SUM(EG87+EH87+EI87+EJ87+EK87)</f>
        <v>14</v>
      </c>
      <c r="EJ296" s="3">
        <f t="shared" si="228"/>
        <v>18</v>
      </c>
      <c r="EK296" s="3">
        <f t="shared" si="226"/>
        <v>14</v>
      </c>
      <c r="EL296" s="3">
        <f t="shared" si="227"/>
        <v>10</v>
      </c>
      <c r="EM296" s="3">
        <f t="shared" si="224"/>
        <v>56</v>
      </c>
    </row>
    <row r="297" spans="7:143" x14ac:dyDescent="0.2">
      <c r="G297" s="3">
        <v>1994</v>
      </c>
      <c r="H297" s="3">
        <v>1746</v>
      </c>
      <c r="I297" s="3">
        <v>1030</v>
      </c>
      <c r="J297" s="3">
        <v>1400</v>
      </c>
      <c r="K297" s="3">
        <v>529</v>
      </c>
      <c r="L297" s="3">
        <v>453</v>
      </c>
      <c r="M297" s="3">
        <v>226</v>
      </c>
      <c r="N297" s="3">
        <v>428</v>
      </c>
      <c r="O297" s="3">
        <v>209</v>
      </c>
      <c r="P297" s="3">
        <v>131</v>
      </c>
      <c r="Q297" s="3">
        <v>88</v>
      </c>
      <c r="R297" s="3">
        <v>149</v>
      </c>
      <c r="S297" s="3">
        <v>102</v>
      </c>
      <c r="T297" s="3">
        <v>93</v>
      </c>
      <c r="U297" s="3">
        <v>49</v>
      </c>
      <c r="V297" s="3">
        <v>704</v>
      </c>
      <c r="W297" s="3">
        <v>329</v>
      </c>
      <c r="X297" s="3">
        <v>217</v>
      </c>
      <c r="Y297" s="3">
        <v>68</v>
      </c>
      <c r="Z297" s="3">
        <v>18</v>
      </c>
      <c r="AA297" s="3"/>
      <c r="AB297" s="3">
        <v>68</v>
      </c>
      <c r="AC297" s="3">
        <v>39</v>
      </c>
      <c r="AD297" s="3">
        <v>18</v>
      </c>
      <c r="AE297" s="3">
        <v>20</v>
      </c>
      <c r="AF297" s="3">
        <v>296</v>
      </c>
      <c r="AG297" s="3">
        <v>55</v>
      </c>
      <c r="AH297" s="3">
        <v>39</v>
      </c>
      <c r="AI297" s="3">
        <v>54</v>
      </c>
      <c r="AJ297" s="3">
        <v>19</v>
      </c>
      <c r="BD297" s="1">
        <v>44005</v>
      </c>
      <c r="BE297" s="3">
        <v>3500808</v>
      </c>
      <c r="BF297" s="3">
        <v>1283451</v>
      </c>
      <c r="BG297" s="3">
        <v>782854</v>
      </c>
      <c r="BH297" s="3">
        <v>928668</v>
      </c>
      <c r="BI297" s="3">
        <v>679103</v>
      </c>
      <c r="BJ297" s="3">
        <v>3592899</v>
      </c>
      <c r="BT297" s="3"/>
      <c r="BU297" s="3"/>
      <c r="DH297" s="1">
        <v>44008</v>
      </c>
      <c r="DI297" s="3">
        <f t="shared" si="221"/>
        <v>391</v>
      </c>
      <c r="DJ297">
        <f>SUM(R88+P88+Q88+N88+O88)</f>
        <v>185</v>
      </c>
      <c r="DK297" s="3">
        <f t="shared" si="222"/>
        <v>133</v>
      </c>
      <c r="DL297">
        <f t="shared" si="225"/>
        <v>143</v>
      </c>
      <c r="DM297">
        <f t="shared" si="220"/>
        <v>246</v>
      </c>
      <c r="DN297">
        <f t="shared" si="217"/>
        <v>3412</v>
      </c>
      <c r="EG297" s="1">
        <v>44008</v>
      </c>
      <c r="EH297" s="3">
        <f t="shared" si="223"/>
        <v>6</v>
      </c>
      <c r="EI297" s="3">
        <f>SUM(EG88+EH88+EI88+EJ88+EK88)</f>
        <v>13</v>
      </c>
      <c r="EJ297" s="3">
        <f t="shared" si="228"/>
        <v>33</v>
      </c>
      <c r="EK297" s="3"/>
      <c r="EL297" s="3">
        <f t="shared" si="227"/>
        <v>12</v>
      </c>
      <c r="EM297" s="3">
        <f t="shared" si="224"/>
        <v>47</v>
      </c>
    </row>
    <row r="298" spans="7:143" x14ac:dyDescent="0.2">
      <c r="G298" s="3">
        <v>2105</v>
      </c>
      <c r="H298" s="3">
        <v>1869</v>
      </c>
      <c r="I298" s="3">
        <v>1109</v>
      </c>
      <c r="J298" s="3">
        <v>1512</v>
      </c>
      <c r="K298" s="3">
        <v>580</v>
      </c>
      <c r="L298" s="3">
        <v>482</v>
      </c>
      <c r="M298" s="3">
        <v>236</v>
      </c>
      <c r="N298" s="3">
        <v>433</v>
      </c>
      <c r="O298" s="3">
        <v>217</v>
      </c>
      <c r="P298" s="3">
        <v>136</v>
      </c>
      <c r="Q298" s="3">
        <v>106</v>
      </c>
      <c r="R298" s="3">
        <v>163</v>
      </c>
      <c r="S298" s="3">
        <v>114</v>
      </c>
      <c r="T298" s="3">
        <v>107</v>
      </c>
      <c r="U298" s="3">
        <v>51</v>
      </c>
      <c r="V298" s="3">
        <v>760</v>
      </c>
      <c r="W298" s="3">
        <v>347</v>
      </c>
      <c r="X298" s="3">
        <v>240</v>
      </c>
      <c r="Y298" s="3">
        <v>77</v>
      </c>
      <c r="Z298" s="3">
        <v>18</v>
      </c>
      <c r="AA298" s="3"/>
      <c r="AB298" s="3">
        <v>91</v>
      </c>
      <c r="AC298" s="3">
        <v>40</v>
      </c>
      <c r="AD298" s="3">
        <v>19</v>
      </c>
      <c r="AE298" s="3">
        <v>21</v>
      </c>
      <c r="AF298" s="3">
        <v>320</v>
      </c>
      <c r="AG298" s="3">
        <v>66</v>
      </c>
      <c r="AH298" s="3">
        <v>50</v>
      </c>
      <c r="AI298" s="3">
        <v>61</v>
      </c>
      <c r="AJ298" s="3">
        <v>19</v>
      </c>
      <c r="BC298" s="3"/>
      <c r="BD298" s="1">
        <v>44006</v>
      </c>
      <c r="BE298" s="3">
        <v>3551952</v>
      </c>
      <c r="BF298" s="3">
        <v>1299645</v>
      </c>
      <c r="BG298" s="3">
        <v>790223</v>
      </c>
      <c r="BH298" s="3">
        <v>944805</v>
      </c>
      <c r="BI298" s="3">
        <v>691408</v>
      </c>
      <c r="BJ298" s="3">
        <v>3694345</v>
      </c>
      <c r="BT298" s="3"/>
      <c r="BU298" s="3"/>
      <c r="DH298" s="1">
        <v>44009</v>
      </c>
      <c r="DI298" s="3">
        <f t="shared" si="221"/>
        <v>354</v>
      </c>
      <c r="DK298" s="3">
        <f t="shared" si="222"/>
        <v>271</v>
      </c>
      <c r="DL298">
        <f t="shared" si="225"/>
        <v>153</v>
      </c>
      <c r="DN298">
        <f t="shared" si="217"/>
        <v>3142</v>
      </c>
      <c r="EG298" s="1">
        <v>44009</v>
      </c>
      <c r="EH298" s="3">
        <f t="shared" si="223"/>
        <v>8</v>
      </c>
      <c r="EI298" s="3">
        <f>SUM(EG89+EH89+EI89+EJ89+EK89)</f>
        <v>12</v>
      </c>
      <c r="EJ298" s="3">
        <f t="shared" si="228"/>
        <v>21</v>
      </c>
      <c r="EK298" s="3">
        <f>SUM(EW89+EX89+EY89+EZ89+FA89)</f>
        <v>15</v>
      </c>
      <c r="EL298" s="3">
        <f t="shared" si="227"/>
        <v>14</v>
      </c>
      <c r="EM298" s="3">
        <f t="shared" ref="EM298:EM310" si="229">SUM(FM89+FN89+FO89+FP89+FQ89)</f>
        <v>20</v>
      </c>
    </row>
    <row r="299" spans="7:143" x14ac:dyDescent="0.2">
      <c r="G299" s="3">
        <v>2105</v>
      </c>
      <c r="H299" s="3">
        <v>1869</v>
      </c>
      <c r="I299" s="3">
        <v>1217</v>
      </c>
      <c r="J299" s="3">
        <v>1584</v>
      </c>
      <c r="K299" s="3">
        <v>617</v>
      </c>
      <c r="L299" s="3">
        <v>550</v>
      </c>
      <c r="M299" s="3">
        <v>277</v>
      </c>
      <c r="N299" s="3">
        <v>535</v>
      </c>
      <c r="O299" s="3">
        <v>238</v>
      </c>
      <c r="P299" s="3">
        <v>156</v>
      </c>
      <c r="Q299" s="3">
        <v>120</v>
      </c>
      <c r="R299" s="3">
        <v>188</v>
      </c>
      <c r="S299" s="3">
        <v>126</v>
      </c>
      <c r="T299" s="3">
        <v>125</v>
      </c>
      <c r="U299" s="3">
        <v>57</v>
      </c>
      <c r="V299" s="3">
        <v>820</v>
      </c>
      <c r="W299" s="3">
        <v>364</v>
      </c>
      <c r="X299" s="3">
        <v>293</v>
      </c>
      <c r="Y299" s="3">
        <v>86</v>
      </c>
      <c r="Z299" s="3">
        <v>21</v>
      </c>
      <c r="AA299" s="3">
        <v>206</v>
      </c>
      <c r="AB299" s="3">
        <v>109</v>
      </c>
      <c r="AC299" s="3">
        <v>46</v>
      </c>
      <c r="AD299" s="3">
        <v>23</v>
      </c>
      <c r="AE299" s="3">
        <v>27</v>
      </c>
      <c r="AF299" s="3">
        <v>360</v>
      </c>
      <c r="AG299" s="3">
        <v>67</v>
      </c>
      <c r="AH299" s="3">
        <v>54</v>
      </c>
      <c r="AI299" s="3">
        <v>61</v>
      </c>
      <c r="AJ299" s="3">
        <v>19</v>
      </c>
      <c r="BC299" s="3"/>
      <c r="BS299" s="3"/>
      <c r="BT299" s="3"/>
      <c r="BU299" s="3"/>
      <c r="DH299" s="1">
        <v>44010</v>
      </c>
      <c r="DI299" s="3">
        <f t="shared" si="221"/>
        <v>328</v>
      </c>
      <c r="DK299" s="3">
        <f t="shared" si="222"/>
        <v>159</v>
      </c>
      <c r="DL299">
        <f t="shared" si="225"/>
        <v>114</v>
      </c>
      <c r="DN299">
        <f t="shared" si="217"/>
        <v>4171</v>
      </c>
      <c r="EG299" s="1">
        <v>44010</v>
      </c>
      <c r="EH299" s="3">
        <f t="shared" si="223"/>
        <v>2</v>
      </c>
      <c r="EI299" s="3">
        <f>SUM(EG90+EH90+EI90+EJ90+EK90)</f>
        <v>6</v>
      </c>
      <c r="EJ299" s="3">
        <f t="shared" si="228"/>
        <v>10</v>
      </c>
      <c r="EK299" s="3">
        <f>SUM(EW90+EX90+EY90+EZ90+FA90)</f>
        <v>4</v>
      </c>
      <c r="EL299" s="3">
        <f t="shared" si="227"/>
        <v>1</v>
      </c>
      <c r="EM299" s="3">
        <f t="shared" si="229"/>
        <v>24</v>
      </c>
    </row>
    <row r="300" spans="7:143" x14ac:dyDescent="0.2"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BC300" s="3"/>
      <c r="BS300" s="3"/>
      <c r="BT300" s="3"/>
      <c r="BU300" s="3"/>
      <c r="DH300" s="1">
        <v>44011</v>
      </c>
      <c r="DI300" s="3">
        <f t="shared" si="221"/>
        <v>218</v>
      </c>
      <c r="DJ300">
        <f>SUM(N91+O91+P91+Q91+R91)</f>
        <v>58</v>
      </c>
      <c r="DK300" s="3">
        <f t="shared" si="222"/>
        <v>75</v>
      </c>
      <c r="DL300">
        <f t="shared" si="225"/>
        <v>97</v>
      </c>
      <c r="DN300">
        <f t="shared" si="217"/>
        <v>4748</v>
      </c>
      <c r="EG300" s="1">
        <v>44011</v>
      </c>
      <c r="EH300" s="3">
        <f t="shared" si="223"/>
        <v>1</v>
      </c>
      <c r="EI300" s="3">
        <f>SUM(EG91+EH91+EI91+EJ91+EK91)</f>
        <v>2</v>
      </c>
      <c r="EJ300" s="3">
        <f t="shared" si="228"/>
        <v>23</v>
      </c>
      <c r="EK300" s="3">
        <f>SUM(EW91+EX91+EY91+EZ91+FA91)</f>
        <v>1</v>
      </c>
      <c r="EL300" s="3">
        <f t="shared" si="227"/>
        <v>5</v>
      </c>
      <c r="EM300" s="3">
        <f t="shared" si="229"/>
        <v>28</v>
      </c>
    </row>
    <row r="301" spans="7:143" x14ac:dyDescent="0.2"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BC301" s="3"/>
      <c r="BS301" s="3"/>
      <c r="BT301" s="3"/>
      <c r="BU301" s="3"/>
      <c r="DH301" s="1">
        <v>44012</v>
      </c>
      <c r="DI301" s="3">
        <f t="shared" si="221"/>
        <v>256</v>
      </c>
      <c r="DJ301">
        <f>SUM(N92+O92+P92+Q92+R92)</f>
        <v>90</v>
      </c>
      <c r="DK301" s="3">
        <f t="shared" si="222"/>
        <v>72</v>
      </c>
      <c r="DL301">
        <f t="shared" si="225"/>
        <v>169</v>
      </c>
      <c r="DM301">
        <f>SUM(AV92+AU92+AT92+AS92+AR92)</f>
        <v>175</v>
      </c>
      <c r="DN301">
        <f t="shared" si="217"/>
        <v>4870</v>
      </c>
      <c r="EG301" s="1">
        <v>44012</v>
      </c>
      <c r="EH301" s="3">
        <f t="shared" si="223"/>
        <v>6</v>
      </c>
      <c r="EI301" s="3"/>
      <c r="EJ301" s="3"/>
      <c r="EK301" s="3"/>
      <c r="EL301" s="3">
        <f t="shared" si="227"/>
        <v>18</v>
      </c>
      <c r="EM301" s="3">
        <f t="shared" si="229"/>
        <v>75</v>
      </c>
    </row>
    <row r="302" spans="7:143" x14ac:dyDescent="0.2"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BC302" s="3"/>
      <c r="BS302" s="3"/>
      <c r="BT302" s="3"/>
      <c r="BU302" s="3"/>
      <c r="DH302" s="1">
        <v>44013</v>
      </c>
      <c r="DI302" s="3">
        <f t="shared" si="221"/>
        <v>297</v>
      </c>
      <c r="DK302" s="3">
        <f t="shared" si="222"/>
        <v>148</v>
      </c>
      <c r="DL302">
        <f t="shared" si="225"/>
        <v>133</v>
      </c>
      <c r="DM302">
        <f>SUM(AV93+AU93+AT93+AS93+AR93)</f>
        <v>243</v>
      </c>
      <c r="DN302">
        <f t="shared" si="217"/>
        <v>4549</v>
      </c>
      <c r="EG302" s="1">
        <v>44013</v>
      </c>
      <c r="EH302" s="3">
        <f t="shared" si="223"/>
        <v>4</v>
      </c>
      <c r="EI302" s="3">
        <f t="shared" ref="EI302:EI310" si="230">SUM(EG93+EH93+EI93+EJ93+EK93)</f>
        <v>20</v>
      </c>
      <c r="EJ302" s="3">
        <f>SUM(EO93+EP93+EQ93+ER93+ES93)</f>
        <v>20</v>
      </c>
      <c r="EK302" s="3"/>
      <c r="EL302" s="3">
        <f t="shared" si="227"/>
        <v>8</v>
      </c>
      <c r="EM302" s="3">
        <f t="shared" si="229"/>
        <v>52</v>
      </c>
    </row>
    <row r="303" spans="7:143" x14ac:dyDescent="0.2"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BC303" s="3"/>
      <c r="BS303" s="3"/>
      <c r="BT303" s="3"/>
      <c r="BU303" s="3"/>
      <c r="DH303" s="1">
        <v>44014</v>
      </c>
      <c r="DI303" s="3">
        <f t="shared" si="221"/>
        <v>454</v>
      </c>
      <c r="DJ303">
        <f>SUM(N94+O94+P94+Q94+R94)</f>
        <v>130</v>
      </c>
      <c r="DK303" s="3">
        <f t="shared" si="222"/>
        <v>181</v>
      </c>
      <c r="DL303">
        <f t="shared" si="225"/>
        <v>236</v>
      </c>
      <c r="DM303">
        <f>SUM(AV94+AU94+AT94+AS94+AR94)</f>
        <v>218</v>
      </c>
      <c r="DN303">
        <f t="shared" si="217"/>
        <v>4688</v>
      </c>
      <c r="EG303" s="1">
        <v>44014</v>
      </c>
      <c r="EH303" s="3">
        <f t="shared" si="223"/>
        <v>7</v>
      </c>
      <c r="EI303" s="3">
        <f t="shared" si="230"/>
        <v>5</v>
      </c>
      <c r="EJ303" s="3">
        <f>SUM(EO94+EP94+EQ94+ER94+ES94)</f>
        <v>33</v>
      </c>
      <c r="EK303" s="3">
        <f t="shared" ref="EK303:EK310" si="231">SUM(EW94+EX94+EY94+EZ94+FA94)</f>
        <v>8</v>
      </c>
      <c r="EL303" s="3">
        <f t="shared" si="227"/>
        <v>20</v>
      </c>
      <c r="EM303" s="3">
        <f t="shared" si="229"/>
        <v>69</v>
      </c>
    </row>
    <row r="304" spans="7:143" x14ac:dyDescent="0.2"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BC304" s="3"/>
      <c r="BS304" s="3"/>
      <c r="BT304" s="3"/>
      <c r="BU304" s="3"/>
      <c r="DH304" s="1">
        <v>44015</v>
      </c>
      <c r="DI304" s="3">
        <f t="shared" si="221"/>
        <v>403</v>
      </c>
      <c r="DJ304">
        <f>SUM(N95+O95+P95+Q95+R95)</f>
        <v>164</v>
      </c>
      <c r="DK304" s="3">
        <f t="shared" si="222"/>
        <v>200</v>
      </c>
      <c r="DL304">
        <f t="shared" si="225"/>
        <v>176</v>
      </c>
      <c r="DM304">
        <f>SUM(AV95+AU95+AT95+AS95+AR95)</f>
        <v>124</v>
      </c>
      <c r="EG304" s="1">
        <v>44015</v>
      </c>
      <c r="EH304" s="3">
        <f t="shared" si="223"/>
        <v>4</v>
      </c>
      <c r="EI304" s="3">
        <f t="shared" si="230"/>
        <v>16</v>
      </c>
      <c r="EJ304" s="3">
        <f>SUM(EO95+EP95+EQ95+ER95+ES95)</f>
        <v>11</v>
      </c>
      <c r="EK304" s="3">
        <f t="shared" si="231"/>
        <v>2</v>
      </c>
      <c r="EL304" s="3">
        <f t="shared" si="227"/>
        <v>11</v>
      </c>
      <c r="EM304" s="3">
        <f t="shared" si="229"/>
        <v>31</v>
      </c>
    </row>
    <row r="305" spans="7:143" x14ac:dyDescent="0.2"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BC305" s="3"/>
      <c r="BS305" s="3"/>
      <c r="BT305" s="3"/>
      <c r="BU305" s="3"/>
      <c r="DH305" s="1">
        <v>44016</v>
      </c>
      <c r="DI305" s="3">
        <f t="shared" si="221"/>
        <v>368</v>
      </c>
      <c r="DJ305">
        <f>SUM(N96+O96+P96+Q96+R96)</f>
        <v>118</v>
      </c>
      <c r="DK305" s="3">
        <f t="shared" si="222"/>
        <v>149</v>
      </c>
      <c r="DL305">
        <f t="shared" si="225"/>
        <v>143</v>
      </c>
      <c r="DM305">
        <f>SUM(AV96+AU96+AT96+AS96+AR96)</f>
        <v>188</v>
      </c>
      <c r="EG305" s="1">
        <v>44016</v>
      </c>
      <c r="EH305" s="3">
        <f t="shared" si="223"/>
        <v>3</v>
      </c>
      <c r="EI305" s="3">
        <f t="shared" si="230"/>
        <v>9</v>
      </c>
      <c r="EJ305" s="3"/>
      <c r="EK305" s="3">
        <f t="shared" si="231"/>
        <v>0</v>
      </c>
      <c r="EL305" s="3">
        <f t="shared" si="227"/>
        <v>0</v>
      </c>
      <c r="EM305" s="3">
        <f t="shared" si="229"/>
        <v>3</v>
      </c>
    </row>
    <row r="306" spans="7:143" x14ac:dyDescent="0.2"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BC306" s="3"/>
      <c r="BS306" s="3"/>
      <c r="BT306" s="3"/>
      <c r="BU306" s="3"/>
      <c r="DH306" s="1">
        <v>44017</v>
      </c>
      <c r="DI306" s="3">
        <f t="shared" si="221"/>
        <v>283</v>
      </c>
      <c r="DJ306">
        <f>SUM(N97+O97+P97+Q97+R97)</f>
        <v>149</v>
      </c>
      <c r="DK306" s="3">
        <f t="shared" si="222"/>
        <v>101</v>
      </c>
      <c r="DL306">
        <f t="shared" si="225"/>
        <v>128</v>
      </c>
      <c r="EG306" s="1">
        <v>44017</v>
      </c>
      <c r="EH306" s="3">
        <f t="shared" si="223"/>
        <v>2</v>
      </c>
      <c r="EI306" s="3">
        <f t="shared" si="230"/>
        <v>6</v>
      </c>
      <c r="EJ306" s="3">
        <f>SUM(EO97+EP97+EQ97+ER97+ES97)</f>
        <v>9</v>
      </c>
      <c r="EK306" s="3">
        <f t="shared" si="231"/>
        <v>0</v>
      </c>
      <c r="EL306" s="3">
        <f t="shared" si="227"/>
        <v>1</v>
      </c>
      <c r="EM306" s="3">
        <f t="shared" si="229"/>
        <v>4</v>
      </c>
    </row>
    <row r="307" spans="7:143" x14ac:dyDescent="0.2"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BC307" s="3"/>
      <c r="BS307" s="3"/>
      <c r="BT307" s="3"/>
      <c r="BU307" s="3"/>
      <c r="DH307" s="1">
        <v>44018</v>
      </c>
      <c r="DI307" s="3">
        <f t="shared" si="221"/>
        <v>235</v>
      </c>
      <c r="DK307" s="3">
        <f t="shared" si="222"/>
        <v>125</v>
      </c>
      <c r="DL307">
        <f t="shared" si="225"/>
        <v>147</v>
      </c>
      <c r="DN307">
        <f>SUM(BB98+BC98+BD98+BE98+BF98)</f>
        <v>3691</v>
      </c>
      <c r="EG307" s="1">
        <v>44018</v>
      </c>
      <c r="EH307" s="3">
        <f t="shared" si="223"/>
        <v>4</v>
      </c>
      <c r="EI307" s="3">
        <f t="shared" si="230"/>
        <v>6</v>
      </c>
      <c r="EJ307" s="3">
        <f>SUM(EO98+EP98+EQ98+ER98+ES98)</f>
        <v>8</v>
      </c>
      <c r="EK307" s="3">
        <f t="shared" si="231"/>
        <v>2</v>
      </c>
      <c r="EL307" s="3">
        <f t="shared" si="227"/>
        <v>0</v>
      </c>
      <c r="EM307" s="3">
        <f t="shared" si="229"/>
        <v>90</v>
      </c>
    </row>
    <row r="308" spans="7:143" x14ac:dyDescent="0.2"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BC308" s="3"/>
      <c r="BS308" s="3"/>
      <c r="BT308" s="3"/>
      <c r="BU308" s="3"/>
      <c r="DH308" s="1">
        <v>44019</v>
      </c>
      <c r="DI308" s="3">
        <f t="shared" si="221"/>
        <v>290</v>
      </c>
      <c r="DK308" s="3">
        <f t="shared" si="222"/>
        <v>160</v>
      </c>
      <c r="DL308">
        <f t="shared" si="225"/>
        <v>191</v>
      </c>
      <c r="DM308">
        <f>SUM(AR99+AS99+AT99+AU99+AV99)</f>
        <v>413</v>
      </c>
      <c r="DN308">
        <f>SUM(BB99+BC99+BD99+BE99+BF99)</f>
        <v>7334</v>
      </c>
      <c r="EG308" s="1">
        <v>44019</v>
      </c>
      <c r="EH308" s="3">
        <f t="shared" si="223"/>
        <v>6</v>
      </c>
      <c r="EI308" s="3">
        <f t="shared" si="230"/>
        <v>15</v>
      </c>
      <c r="EJ308" s="3">
        <f>SUM(EO99+EP99+EQ99+ER99+ES99)</f>
        <v>12</v>
      </c>
      <c r="EK308" s="3">
        <f t="shared" si="231"/>
        <v>20</v>
      </c>
      <c r="EL308" s="3">
        <f t="shared" si="227"/>
        <v>11</v>
      </c>
      <c r="EM308" s="3">
        <f t="shared" si="229"/>
        <v>81</v>
      </c>
    </row>
    <row r="309" spans="7:143" x14ac:dyDescent="0.2">
      <c r="G309" s="3">
        <v>2179</v>
      </c>
      <c r="H309" s="3">
        <v>1954</v>
      </c>
      <c r="I309" s="3">
        <v>1286</v>
      </c>
      <c r="J309" s="3">
        <v>1749</v>
      </c>
      <c r="K309" s="3">
        <v>663</v>
      </c>
      <c r="L309" s="3">
        <v>608</v>
      </c>
      <c r="M309" s="3">
        <v>312</v>
      </c>
      <c r="N309" s="3">
        <v>590</v>
      </c>
      <c r="O309" s="3">
        <v>269</v>
      </c>
      <c r="P309" s="3">
        <v>182</v>
      </c>
      <c r="Q309" s="3">
        <v>147</v>
      </c>
      <c r="R309" s="3">
        <v>221</v>
      </c>
      <c r="S309" s="3">
        <v>141</v>
      </c>
      <c r="T309" s="3">
        <v>149</v>
      </c>
      <c r="U309" s="3">
        <v>74</v>
      </c>
      <c r="V309" s="3">
        <v>884</v>
      </c>
      <c r="W309" s="3">
        <v>392</v>
      </c>
      <c r="X309" s="3">
        <v>330</v>
      </c>
      <c r="Y309" s="3">
        <v>89</v>
      </c>
      <c r="Z309" s="3">
        <v>24</v>
      </c>
      <c r="AA309" s="3">
        <v>222</v>
      </c>
      <c r="AB309" s="3">
        <v>120</v>
      </c>
      <c r="AC309" s="3">
        <v>60</v>
      </c>
      <c r="AD309" s="3">
        <v>25</v>
      </c>
      <c r="AE309" s="3">
        <v>28</v>
      </c>
      <c r="AF309" s="3">
        <v>402</v>
      </c>
      <c r="AG309" s="3">
        <v>67</v>
      </c>
      <c r="AH309" s="3">
        <v>59</v>
      </c>
      <c r="AI309" s="3">
        <v>66</v>
      </c>
      <c r="AJ309" s="3">
        <v>22</v>
      </c>
      <c r="BC309" s="3"/>
      <c r="BS309" s="3"/>
      <c r="BT309" s="3"/>
      <c r="BU309" s="3"/>
      <c r="DH309" s="1">
        <v>44020</v>
      </c>
      <c r="DI309" s="3">
        <f t="shared" si="221"/>
        <v>321</v>
      </c>
      <c r="DK309" s="3">
        <f t="shared" si="222"/>
        <v>214</v>
      </c>
      <c r="DL309">
        <f t="shared" si="225"/>
        <v>311</v>
      </c>
      <c r="DM309">
        <f>SUM(AR100+AS100+AT100+AU100+AV100)</f>
        <v>206</v>
      </c>
      <c r="DN309">
        <f>SUM(BB100+BC100+BD100+BE100+BF100)</f>
        <v>3882</v>
      </c>
      <c r="EG309" s="1">
        <v>44020</v>
      </c>
      <c r="EH309" s="3">
        <f t="shared" si="223"/>
        <v>15</v>
      </c>
      <c r="EI309" s="3">
        <f t="shared" si="230"/>
        <v>11</v>
      </c>
      <c r="EJ309" s="3">
        <f>SUM(EO100+EP100+EQ100+ER100+ES100)</f>
        <v>26</v>
      </c>
      <c r="EK309" s="3">
        <f t="shared" si="231"/>
        <v>4</v>
      </c>
      <c r="EL309" s="3">
        <f t="shared" si="227"/>
        <v>17</v>
      </c>
      <c r="EM309" s="3">
        <f t="shared" si="229"/>
        <v>86</v>
      </c>
    </row>
    <row r="310" spans="7:143" x14ac:dyDescent="0.2">
      <c r="G310" s="3">
        <v>2324</v>
      </c>
      <c r="H310" s="3">
        <v>2189</v>
      </c>
      <c r="I310" s="3">
        <v>1356</v>
      </c>
      <c r="J310" s="3">
        <v>1802</v>
      </c>
      <c r="K310" s="3">
        <v>706</v>
      </c>
      <c r="L310" s="3">
        <v>668</v>
      </c>
      <c r="M310" s="3">
        <v>365</v>
      </c>
      <c r="N310" s="3">
        <v>642</v>
      </c>
      <c r="O310" s="3">
        <v>301</v>
      </c>
      <c r="P310" s="3">
        <v>211</v>
      </c>
      <c r="Q310" s="3">
        <v>166</v>
      </c>
      <c r="R310" s="3">
        <v>258</v>
      </c>
      <c r="S310" s="3">
        <v>160</v>
      </c>
      <c r="T310" s="3">
        <v>175</v>
      </c>
      <c r="U310" s="3">
        <v>84</v>
      </c>
      <c r="V310" s="3">
        <v>981</v>
      </c>
      <c r="W310" s="3">
        <v>420</v>
      </c>
      <c r="X310" s="3">
        <v>354</v>
      </c>
      <c r="Y310" s="3">
        <v>99</v>
      </c>
      <c r="Z310" s="3">
        <v>25</v>
      </c>
      <c r="AA310" s="3">
        <v>264</v>
      </c>
      <c r="AB310" s="3">
        <v>128</v>
      </c>
      <c r="AC310" s="3">
        <v>71</v>
      </c>
      <c r="AD310" s="3">
        <v>28</v>
      </c>
      <c r="AE310" s="3">
        <v>31</v>
      </c>
      <c r="AF310" s="3">
        <v>455</v>
      </c>
      <c r="AG310" s="3">
        <v>77</v>
      </c>
      <c r="AH310" s="3">
        <v>65</v>
      </c>
      <c r="AI310" s="3">
        <v>70</v>
      </c>
      <c r="AJ310" s="3">
        <v>25</v>
      </c>
      <c r="BC310" s="3"/>
      <c r="BS310" s="3"/>
      <c r="BT310" s="3"/>
      <c r="BU310" s="3"/>
      <c r="DH310" s="1">
        <v>44021</v>
      </c>
      <c r="DI310" s="3">
        <f t="shared" si="221"/>
        <v>292</v>
      </c>
      <c r="DJ310">
        <f>SUM(N101+O101+P101+Q101+R101)</f>
        <v>101</v>
      </c>
      <c r="DK310" s="3">
        <f t="shared" si="222"/>
        <v>203</v>
      </c>
      <c r="DL310">
        <f t="shared" si="225"/>
        <v>234</v>
      </c>
      <c r="DM310">
        <f>SUM(AR101+AS101+AT101+AU101+AV101)</f>
        <v>252</v>
      </c>
      <c r="DN310">
        <f>SUM(BB101+BC101+BD101+BE101+BF101)</f>
        <v>4098</v>
      </c>
      <c r="EG310" s="1">
        <v>44021</v>
      </c>
      <c r="EH310" s="3">
        <f t="shared" si="223"/>
        <v>9</v>
      </c>
      <c r="EI310" s="3">
        <f t="shared" si="230"/>
        <v>12</v>
      </c>
      <c r="EJ310" s="3">
        <f>SUM(EO101+EP101+EQ101+ER101+ES101)</f>
        <v>21</v>
      </c>
      <c r="EK310" s="3">
        <f t="shared" si="231"/>
        <v>2</v>
      </c>
      <c r="EL310" s="3">
        <f t="shared" si="227"/>
        <v>13</v>
      </c>
      <c r="EM310" s="3">
        <f t="shared" si="229"/>
        <v>101</v>
      </c>
    </row>
    <row r="311" spans="7:143" x14ac:dyDescent="0.2"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BC311" s="3"/>
      <c r="BS311" s="3"/>
      <c r="BT311" s="3"/>
      <c r="BU311" s="3"/>
      <c r="DH311" s="1"/>
    </row>
    <row r="312" spans="7:143" x14ac:dyDescent="0.2"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BC312" s="3"/>
      <c r="BS312" s="3"/>
      <c r="BT312" s="3"/>
      <c r="BU312" s="3"/>
      <c r="DH312" s="1"/>
    </row>
    <row r="313" spans="7:143" x14ac:dyDescent="0.2"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BC313" s="3"/>
      <c r="BS313" s="3"/>
      <c r="BT313" s="3"/>
      <c r="BU313" s="3"/>
      <c r="DH313" s="1"/>
    </row>
    <row r="314" spans="7:143" x14ac:dyDescent="0.2">
      <c r="G314" s="3">
        <v>2402</v>
      </c>
      <c r="H314" s="3">
        <v>2293</v>
      </c>
      <c r="I314" s="3">
        <v>1356</v>
      </c>
      <c r="J314" s="3">
        <v>1917</v>
      </c>
      <c r="K314" s="3">
        <v>706</v>
      </c>
      <c r="L314" s="3">
        <v>714</v>
      </c>
      <c r="M314" s="3">
        <v>420</v>
      </c>
      <c r="N314" s="3">
        <v>684</v>
      </c>
      <c r="O314" s="3">
        <v>330</v>
      </c>
      <c r="P314" s="3">
        <v>221</v>
      </c>
      <c r="Q314" s="3"/>
      <c r="R314" s="3">
        <v>294</v>
      </c>
      <c r="S314" s="3">
        <v>178</v>
      </c>
      <c r="T314" s="3">
        <v>195</v>
      </c>
      <c r="U314" s="3">
        <v>118</v>
      </c>
      <c r="V314" s="3">
        <v>1044</v>
      </c>
      <c r="W314" s="3">
        <v>442</v>
      </c>
      <c r="X314" s="3">
        <v>373</v>
      </c>
      <c r="Y314" s="3">
        <v>106</v>
      </c>
      <c r="Z314" s="3">
        <v>25</v>
      </c>
      <c r="AA314" s="3">
        <v>298</v>
      </c>
      <c r="AB314" s="3">
        <v>128</v>
      </c>
      <c r="AC314" s="3">
        <v>74</v>
      </c>
      <c r="AD314" s="3">
        <v>29</v>
      </c>
      <c r="AE314" s="3">
        <v>34</v>
      </c>
      <c r="AF314" s="3">
        <v>495</v>
      </c>
      <c r="AG314" s="3">
        <v>83</v>
      </c>
      <c r="AH314" s="3">
        <v>73</v>
      </c>
      <c r="AI314" s="3">
        <v>74</v>
      </c>
      <c r="AJ314" s="3">
        <v>28</v>
      </c>
      <c r="BC314" s="3"/>
      <c r="BS314" s="3"/>
      <c r="BT314" s="3"/>
      <c r="BU314" s="3"/>
    </row>
    <row r="315" spans="7:143" x14ac:dyDescent="0.2">
      <c r="G315" s="3">
        <v>2543</v>
      </c>
      <c r="H315" s="3">
        <v>2490</v>
      </c>
      <c r="I315" s="3">
        <v>1356</v>
      </c>
      <c r="J315" s="3">
        <v>1975</v>
      </c>
      <c r="K315" s="3">
        <v>706</v>
      </c>
      <c r="L315" s="3">
        <v>741</v>
      </c>
      <c r="M315" s="3">
        <v>434</v>
      </c>
      <c r="N315" s="3">
        <v>732</v>
      </c>
      <c r="O315" s="3">
        <v>356</v>
      </c>
      <c r="P315" s="3">
        <v>243</v>
      </c>
      <c r="Q315" s="3"/>
      <c r="R315" s="3">
        <v>334</v>
      </c>
      <c r="S315" s="3">
        <v>193</v>
      </c>
      <c r="T315" s="3">
        <v>215</v>
      </c>
      <c r="U315" s="3">
        <v>129</v>
      </c>
      <c r="V315" s="3">
        <v>1070</v>
      </c>
      <c r="W315" s="3">
        <v>458</v>
      </c>
      <c r="X315" s="3">
        <v>384</v>
      </c>
      <c r="Y315" s="3">
        <v>112</v>
      </c>
      <c r="Z315" s="3">
        <v>29</v>
      </c>
      <c r="AA315" s="3">
        <v>298</v>
      </c>
      <c r="AB315" s="3">
        <v>147</v>
      </c>
      <c r="AC315" s="3">
        <v>78</v>
      </c>
      <c r="AD315" s="3">
        <v>29</v>
      </c>
      <c r="AE315" s="3">
        <v>40</v>
      </c>
      <c r="AF315" s="3">
        <v>576</v>
      </c>
      <c r="AG315" s="3">
        <v>83</v>
      </c>
      <c r="AH315" s="3">
        <v>78</v>
      </c>
      <c r="AI315" s="3"/>
      <c r="AJ315" s="3">
        <v>32</v>
      </c>
      <c r="BC315" s="3"/>
      <c r="BS315" s="3"/>
      <c r="BT315" s="3"/>
      <c r="BU315" s="3"/>
      <c r="DF315" t="s">
        <v>1</v>
      </c>
    </row>
    <row r="316" spans="7:143" x14ac:dyDescent="0.2">
      <c r="G316" s="3">
        <v>2646</v>
      </c>
      <c r="H316" s="3">
        <v>2606</v>
      </c>
      <c r="I316" s="3">
        <v>1577</v>
      </c>
      <c r="J316" s="3">
        <v>2036</v>
      </c>
      <c r="K316" s="3">
        <v>845</v>
      </c>
      <c r="L316" s="3">
        <v>767</v>
      </c>
      <c r="M316" s="3">
        <v>452</v>
      </c>
      <c r="N316" s="3">
        <v>740</v>
      </c>
      <c r="O316" s="3">
        <v>372</v>
      </c>
      <c r="P316" s="3">
        <v>250</v>
      </c>
      <c r="Q316" s="3"/>
      <c r="R316" s="3">
        <v>334</v>
      </c>
      <c r="S316" s="3">
        <v>193</v>
      </c>
      <c r="T316" s="3">
        <v>215</v>
      </c>
      <c r="U316" s="3">
        <v>129</v>
      </c>
      <c r="V316" s="3">
        <v>1119</v>
      </c>
      <c r="W316" s="3">
        <v>471</v>
      </c>
      <c r="X316" s="3">
        <v>391</v>
      </c>
      <c r="Y316" s="3">
        <v>115</v>
      </c>
      <c r="Z316" s="3">
        <v>30</v>
      </c>
      <c r="AA316" s="3">
        <v>365</v>
      </c>
      <c r="AB316" s="3">
        <v>164</v>
      </c>
      <c r="AC316" s="3">
        <v>91</v>
      </c>
      <c r="AD316" s="3">
        <v>32</v>
      </c>
      <c r="AE316" s="3">
        <v>65</v>
      </c>
      <c r="AF316" s="3">
        <v>600</v>
      </c>
      <c r="AG316" s="3">
        <v>83</v>
      </c>
      <c r="AH316" s="3">
        <v>83</v>
      </c>
      <c r="AI316" s="3">
        <v>79</v>
      </c>
      <c r="AJ316" s="3">
        <v>32</v>
      </c>
      <c r="BC316" s="3"/>
      <c r="BS316" s="3"/>
      <c r="BT316" s="3"/>
      <c r="BU316" s="3"/>
      <c r="DF316" s="1">
        <v>43922</v>
      </c>
      <c r="EF316" t="s">
        <v>1</v>
      </c>
    </row>
    <row r="317" spans="7:143" x14ac:dyDescent="0.2">
      <c r="G317" s="3">
        <v>2665</v>
      </c>
      <c r="H317" s="3">
        <v>2974</v>
      </c>
      <c r="I317" s="3">
        <v>1638</v>
      </c>
      <c r="J317" s="3"/>
      <c r="K317" s="3">
        <v>887</v>
      </c>
      <c r="L317" s="3">
        <v>787</v>
      </c>
      <c r="M317" s="4">
        <v>492</v>
      </c>
      <c r="N317" s="4">
        <v>751</v>
      </c>
      <c r="O317" s="4">
        <v>387</v>
      </c>
      <c r="P317" s="4">
        <v>263</v>
      </c>
      <c r="Q317" s="4">
        <v>263</v>
      </c>
      <c r="R317" s="4">
        <v>402</v>
      </c>
      <c r="S317" s="4">
        <v>225</v>
      </c>
      <c r="T317" s="4">
        <v>263</v>
      </c>
      <c r="U317" s="4"/>
      <c r="V317" s="4">
        <v>1148</v>
      </c>
      <c r="W317" s="4">
        <v>479</v>
      </c>
      <c r="X317" s="4">
        <v>403</v>
      </c>
      <c r="Y317" s="4">
        <v>123</v>
      </c>
      <c r="Z317" s="4">
        <v>31</v>
      </c>
      <c r="AA317" s="4"/>
      <c r="AB317" s="4">
        <v>184</v>
      </c>
      <c r="AC317" s="4">
        <v>99</v>
      </c>
      <c r="AD317" s="4">
        <v>33</v>
      </c>
      <c r="AE317" s="4">
        <v>74</v>
      </c>
      <c r="AF317" s="4">
        <v>617</v>
      </c>
      <c r="AG317" s="4">
        <v>102</v>
      </c>
      <c r="AH317" s="4">
        <v>89</v>
      </c>
      <c r="AI317" s="4">
        <v>83</v>
      </c>
      <c r="AJ317" s="4">
        <v>33</v>
      </c>
      <c r="BC317" s="3"/>
      <c r="BS317" s="3"/>
      <c r="BT317" s="3"/>
      <c r="BU317" s="3"/>
      <c r="DF317" s="1">
        <v>43923</v>
      </c>
      <c r="DG317" s="3">
        <f t="shared" ref="DG317:DG348" si="232">SUM(DI212+DJ212+DK212+DL212+DM212+DN212)</f>
        <v>11727</v>
      </c>
      <c r="EF317" s="1">
        <v>43922</v>
      </c>
    </row>
    <row r="318" spans="7:143" x14ac:dyDescent="0.2">
      <c r="G318" s="4">
        <v>2741</v>
      </c>
      <c r="H318" s="4">
        <v>3057</v>
      </c>
      <c r="I318" s="4">
        <v>1717</v>
      </c>
      <c r="J318" s="4">
        <v>2028</v>
      </c>
      <c r="K318" s="4">
        <v>918</v>
      </c>
      <c r="L318" s="4">
        <v>835</v>
      </c>
      <c r="M318" s="4">
        <v>525</v>
      </c>
      <c r="N318" s="4">
        <v>849</v>
      </c>
      <c r="O318" s="4">
        <v>427</v>
      </c>
      <c r="P318" s="4">
        <v>294</v>
      </c>
      <c r="Q318" s="3">
        <v>285</v>
      </c>
      <c r="R318" s="3">
        <v>428</v>
      </c>
      <c r="S318" s="3">
        <v>245</v>
      </c>
      <c r="T318" s="3">
        <v>290</v>
      </c>
      <c r="U318" s="3">
        <v>133</v>
      </c>
      <c r="V318" s="3">
        <v>1278</v>
      </c>
      <c r="W318" s="3">
        <v>506</v>
      </c>
      <c r="X318" s="3">
        <v>445</v>
      </c>
      <c r="Y318" s="3">
        <v>131</v>
      </c>
      <c r="Z318" s="3">
        <v>38</v>
      </c>
      <c r="AA318" s="3">
        <v>363</v>
      </c>
      <c r="AB318" s="3">
        <v>223</v>
      </c>
      <c r="AC318" s="3">
        <v>118</v>
      </c>
      <c r="AD318" s="3">
        <v>49</v>
      </c>
      <c r="AE318" s="3">
        <v>82</v>
      </c>
      <c r="AF318" s="3">
        <v>663</v>
      </c>
      <c r="AG318" s="3">
        <v>109</v>
      </c>
      <c r="AH318" s="3">
        <v>96</v>
      </c>
      <c r="AI318" s="3">
        <v>88</v>
      </c>
      <c r="AJ318" s="3">
        <v>33</v>
      </c>
      <c r="BC318" s="3"/>
      <c r="BS318" s="3"/>
      <c r="BT318" s="3"/>
      <c r="BU318" s="3"/>
      <c r="DF318" s="1">
        <v>43924</v>
      </c>
      <c r="DG318" s="3">
        <f t="shared" si="232"/>
        <v>16021</v>
      </c>
      <c r="EF318" s="1">
        <v>43923</v>
      </c>
      <c r="EG318" s="3">
        <f t="shared" ref="EG318:EG349" si="233">SUM(EH212+EI212+EJ212+EK212+EL212+EM212)</f>
        <v>474</v>
      </c>
    </row>
    <row r="319" spans="7:143" x14ac:dyDescent="0.2">
      <c r="G319" s="3">
        <v>2832</v>
      </c>
      <c r="H319" s="3">
        <v>3149</v>
      </c>
      <c r="I319" s="3">
        <v>1764</v>
      </c>
      <c r="J319" s="3">
        <v>2083</v>
      </c>
      <c r="K319" s="3">
        <v>959</v>
      </c>
      <c r="L319" s="3">
        <v>876</v>
      </c>
      <c r="M319" s="3">
        <v>568</v>
      </c>
      <c r="N319" s="3">
        <v>888</v>
      </c>
      <c r="O319" s="3">
        <v>481</v>
      </c>
      <c r="P319" s="3">
        <v>327</v>
      </c>
      <c r="Q319" s="3">
        <v>318</v>
      </c>
      <c r="R319" s="3">
        <v>494</v>
      </c>
      <c r="S319" s="3">
        <v>271</v>
      </c>
      <c r="T319" s="3">
        <v>312</v>
      </c>
      <c r="U319" s="3">
        <v>143</v>
      </c>
      <c r="V319" s="3">
        <v>1319</v>
      </c>
      <c r="W319" s="3">
        <v>529</v>
      </c>
      <c r="X319" s="3">
        <v>473</v>
      </c>
      <c r="Y319" s="3">
        <v>138</v>
      </c>
      <c r="Z319" s="3">
        <v>40</v>
      </c>
      <c r="AA319" s="3">
        <v>365</v>
      </c>
      <c r="AB319" s="3">
        <v>230</v>
      </c>
      <c r="AC319" s="3">
        <v>123</v>
      </c>
      <c r="AD319" s="3">
        <v>49</v>
      </c>
      <c r="AE319" s="3">
        <v>85</v>
      </c>
      <c r="AF319" s="3">
        <v>729</v>
      </c>
      <c r="AG319" s="3">
        <v>112</v>
      </c>
      <c r="AH319" s="3">
        <v>109</v>
      </c>
      <c r="AI319" s="3">
        <v>94</v>
      </c>
      <c r="AJ319" s="3">
        <v>34</v>
      </c>
      <c r="BC319" s="3"/>
      <c r="BS319" s="3"/>
      <c r="BT319" s="3"/>
      <c r="BU319" s="3"/>
      <c r="DF319" s="1">
        <v>43925</v>
      </c>
      <c r="DG319" s="3">
        <f t="shared" si="232"/>
        <v>16229</v>
      </c>
      <c r="EF319" s="1">
        <v>43924</v>
      </c>
      <c r="EG319" s="3">
        <f t="shared" si="233"/>
        <v>488</v>
      </c>
    </row>
    <row r="320" spans="7:143" x14ac:dyDescent="0.2">
      <c r="G320" s="3">
        <v>2893</v>
      </c>
      <c r="H320" s="3">
        <v>3227</v>
      </c>
      <c r="I320" s="3">
        <v>1813</v>
      </c>
      <c r="J320" s="3">
        <v>2145</v>
      </c>
      <c r="K320" s="3">
        <v>994</v>
      </c>
      <c r="L320" s="3">
        <v>907</v>
      </c>
      <c r="M320" s="3">
        <v>606</v>
      </c>
      <c r="N320" s="3">
        <v>932</v>
      </c>
      <c r="O320" s="3">
        <v>515</v>
      </c>
      <c r="P320" s="3">
        <v>350</v>
      </c>
      <c r="Q320" s="3">
        <v>346</v>
      </c>
      <c r="R320" s="3">
        <v>545</v>
      </c>
      <c r="S320" s="3">
        <v>292</v>
      </c>
      <c r="T320" s="3">
        <v>335</v>
      </c>
      <c r="U320" s="3">
        <v>155</v>
      </c>
      <c r="V320" s="3">
        <v>1396</v>
      </c>
      <c r="W320" s="3">
        <v>567</v>
      </c>
      <c r="X320" s="3">
        <v>493</v>
      </c>
      <c r="Y320" s="3">
        <v>144</v>
      </c>
      <c r="Z320" s="3">
        <v>42</v>
      </c>
      <c r="AA320" s="3"/>
      <c r="AB320" s="3"/>
      <c r="AC320" s="3">
        <v>124</v>
      </c>
      <c r="AD320" s="3">
        <v>49</v>
      </c>
      <c r="AE320" s="3">
        <v>86</v>
      </c>
      <c r="AF320" s="3">
        <v>797</v>
      </c>
      <c r="AG320" s="3">
        <v>112</v>
      </c>
      <c r="AH320" s="3">
        <v>110</v>
      </c>
      <c r="AI320" s="3">
        <v>95</v>
      </c>
      <c r="AJ320" s="3">
        <v>36</v>
      </c>
      <c r="BC320" s="3"/>
      <c r="BS320" s="3"/>
      <c r="BT320" s="3"/>
      <c r="BU320" s="3"/>
      <c r="DF320" s="1">
        <v>43926</v>
      </c>
      <c r="DG320" s="3">
        <f t="shared" si="232"/>
        <v>10253</v>
      </c>
      <c r="EF320" s="1">
        <v>43925</v>
      </c>
      <c r="EG320" s="3">
        <f t="shared" si="233"/>
        <v>923</v>
      </c>
    </row>
    <row r="321" spans="7:137" x14ac:dyDescent="0.2">
      <c r="G321" s="3">
        <v>2955</v>
      </c>
      <c r="H321" s="3">
        <v>3315</v>
      </c>
      <c r="I321" s="3">
        <v>1867</v>
      </c>
      <c r="J321" s="3">
        <v>2194</v>
      </c>
      <c r="K321" s="3">
        <v>1035</v>
      </c>
      <c r="L321" s="3">
        <v>934</v>
      </c>
      <c r="M321" s="3">
        <v>640</v>
      </c>
      <c r="N321" s="3">
        <v>975</v>
      </c>
      <c r="O321" s="3">
        <v>542</v>
      </c>
      <c r="P321" s="3">
        <v>383</v>
      </c>
      <c r="Q321" s="3">
        <v>372</v>
      </c>
      <c r="R321" s="3">
        <v>585</v>
      </c>
      <c r="S321" s="3">
        <v>319</v>
      </c>
      <c r="T321" s="3">
        <v>368</v>
      </c>
      <c r="U321" s="3">
        <v>166</v>
      </c>
      <c r="V321" s="3">
        <v>1443</v>
      </c>
      <c r="W321" s="3">
        <v>585</v>
      </c>
      <c r="X321" s="3">
        <v>504</v>
      </c>
      <c r="Y321" s="3">
        <v>151</v>
      </c>
      <c r="Z321" s="3">
        <v>47</v>
      </c>
      <c r="AA321" s="3"/>
      <c r="AB321" s="3"/>
      <c r="AC321" s="3"/>
      <c r="AD321" s="3"/>
      <c r="AE321" s="3"/>
      <c r="AF321" s="3">
        <v>848</v>
      </c>
      <c r="AG321" s="3">
        <v>119</v>
      </c>
      <c r="AH321" s="3">
        <v>118</v>
      </c>
      <c r="AI321" s="3">
        <v>98</v>
      </c>
      <c r="AJ321" s="3">
        <v>39</v>
      </c>
      <c r="BC321" s="3"/>
      <c r="BS321" s="3"/>
      <c r="BT321" s="3"/>
      <c r="BU321" s="3"/>
      <c r="DF321" s="1">
        <v>43927</v>
      </c>
      <c r="DG321" s="3">
        <f t="shared" si="232"/>
        <v>6471</v>
      </c>
      <c r="EF321" s="1">
        <v>43926</v>
      </c>
      <c r="EG321" s="3">
        <f t="shared" si="233"/>
        <v>320</v>
      </c>
    </row>
    <row r="322" spans="7:137" x14ac:dyDescent="0.2">
      <c r="G322" s="3">
        <v>3003</v>
      </c>
      <c r="H322" s="3">
        <v>3400</v>
      </c>
      <c r="I322" s="3">
        <v>1917</v>
      </c>
      <c r="J322" s="3">
        <v>2242</v>
      </c>
      <c r="K322" s="3">
        <v>1085</v>
      </c>
      <c r="L322" s="3">
        <v>954</v>
      </c>
      <c r="M322" s="3">
        <v>655</v>
      </c>
      <c r="N322" s="3">
        <v>1019</v>
      </c>
      <c r="O322" s="3">
        <v>563</v>
      </c>
      <c r="P322" s="3">
        <v>416</v>
      </c>
      <c r="Q322" s="3">
        <v>391</v>
      </c>
      <c r="R322" s="3">
        <v>629</v>
      </c>
      <c r="S322" s="3">
        <v>336</v>
      </c>
      <c r="T322" s="3">
        <v>400</v>
      </c>
      <c r="U322" s="3">
        <v>183</v>
      </c>
      <c r="V322" s="3">
        <v>1560</v>
      </c>
      <c r="W322" s="3">
        <v>612</v>
      </c>
      <c r="X322" s="3">
        <v>517</v>
      </c>
      <c r="Y322" s="3">
        <v>157</v>
      </c>
      <c r="Z322" s="3">
        <v>50</v>
      </c>
      <c r="AA322" s="3">
        <v>466</v>
      </c>
      <c r="AB322" s="3">
        <v>214</v>
      </c>
      <c r="AC322" s="3">
        <v>142</v>
      </c>
      <c r="AD322" s="3">
        <v>50</v>
      </c>
      <c r="AE322" s="3">
        <v>21</v>
      </c>
      <c r="AF322" s="3">
        <v>895</v>
      </c>
      <c r="AG322" s="3">
        <v>119</v>
      </c>
      <c r="AH322" s="3">
        <v>118</v>
      </c>
      <c r="AI322" s="3">
        <v>99</v>
      </c>
      <c r="AJ322" s="3">
        <v>39</v>
      </c>
      <c r="AY322" t="s">
        <v>1</v>
      </c>
      <c r="AZ322" t="s">
        <v>35</v>
      </c>
      <c r="BB322" t="s">
        <v>1</v>
      </c>
      <c r="BC322" t="s">
        <v>36</v>
      </c>
      <c r="BE322" t="s">
        <v>1</v>
      </c>
      <c r="BF322" t="s">
        <v>37</v>
      </c>
      <c r="BH322" t="s">
        <v>1</v>
      </c>
      <c r="BI322" s="3" t="s">
        <v>38</v>
      </c>
      <c r="BJ322" s="3"/>
      <c r="BK322" t="s">
        <v>1</v>
      </c>
      <c r="BL322" t="s">
        <v>39</v>
      </c>
      <c r="BN322" t="s">
        <v>1</v>
      </c>
      <c r="BO322" t="s">
        <v>40</v>
      </c>
      <c r="BS322" s="3"/>
      <c r="BT322" s="3"/>
      <c r="BU322" s="3"/>
      <c r="DF322" s="1">
        <v>43928</v>
      </c>
      <c r="DG322" s="3">
        <f t="shared" si="232"/>
        <v>14975</v>
      </c>
      <c r="EF322" s="1">
        <v>43927</v>
      </c>
      <c r="EG322" s="3">
        <f t="shared" si="233"/>
        <v>609</v>
      </c>
    </row>
    <row r="323" spans="7:137" x14ac:dyDescent="0.2">
      <c r="G323" s="3">
        <v>3056</v>
      </c>
      <c r="H323" s="3">
        <v>3473</v>
      </c>
      <c r="I323" s="3">
        <v>1962</v>
      </c>
      <c r="J323" s="3">
        <v>2278</v>
      </c>
      <c r="K323" s="3">
        <v>1115</v>
      </c>
      <c r="L323" s="3">
        <v>955</v>
      </c>
      <c r="M323" s="3">
        <v>661</v>
      </c>
      <c r="N323" s="3">
        <v>1023</v>
      </c>
      <c r="O323" s="3">
        <v>571</v>
      </c>
      <c r="P323" s="3">
        <v>426</v>
      </c>
      <c r="Q323" s="3">
        <v>424</v>
      </c>
      <c r="R323" s="3">
        <v>670</v>
      </c>
      <c r="S323" s="3">
        <v>350</v>
      </c>
      <c r="T323" s="3">
        <v>418</v>
      </c>
      <c r="U323" s="3">
        <v>206</v>
      </c>
      <c r="V323" s="3">
        <v>1580</v>
      </c>
      <c r="W323" s="3">
        <v>620</v>
      </c>
      <c r="X323" s="3">
        <v>520</v>
      </c>
      <c r="Y323" s="3">
        <v>161</v>
      </c>
      <c r="Z323" s="3">
        <v>50</v>
      </c>
      <c r="AA323" s="3">
        <v>472</v>
      </c>
      <c r="AB323" s="3">
        <v>217</v>
      </c>
      <c r="AC323" s="3">
        <v>143</v>
      </c>
      <c r="AD323" s="3">
        <v>51</v>
      </c>
      <c r="AE323" s="3">
        <v>88</v>
      </c>
      <c r="AF323" s="3">
        <v>913</v>
      </c>
      <c r="AG323" s="3">
        <v>123</v>
      </c>
      <c r="AH323" s="3">
        <v>131</v>
      </c>
      <c r="AI323" s="3">
        <v>102</v>
      </c>
      <c r="AJ323" s="3">
        <v>40</v>
      </c>
      <c r="AY323" s="1">
        <v>43922</v>
      </c>
      <c r="BB323" s="1">
        <v>43922</v>
      </c>
      <c r="BE323" s="1">
        <v>43922</v>
      </c>
      <c r="BH323" s="1">
        <v>43922</v>
      </c>
      <c r="BI323" s="3"/>
      <c r="BJ323" s="3"/>
      <c r="BK323" s="1">
        <v>43922</v>
      </c>
      <c r="BN323" s="1">
        <v>43922</v>
      </c>
      <c r="DF323" s="1">
        <v>43929</v>
      </c>
      <c r="DG323" s="3">
        <f t="shared" si="232"/>
        <v>12912</v>
      </c>
      <c r="EF323" s="1">
        <v>43928</v>
      </c>
      <c r="EG323" s="3">
        <f t="shared" si="233"/>
        <v>1193</v>
      </c>
    </row>
    <row r="324" spans="7:137" x14ac:dyDescent="0.2">
      <c r="G324" s="3">
        <v>3105</v>
      </c>
      <c r="H324" s="3">
        <v>3538</v>
      </c>
      <c r="I324" s="3">
        <v>2003</v>
      </c>
      <c r="J324" s="3">
        <v>2325</v>
      </c>
      <c r="K324" s="3">
        <v>1147</v>
      </c>
      <c r="L324" s="3">
        <v>960</v>
      </c>
      <c r="M324" s="3">
        <v>673</v>
      </c>
      <c r="N324" s="3">
        <v>1028</v>
      </c>
      <c r="O324" s="3">
        <v>583</v>
      </c>
      <c r="P324" s="3">
        <v>438</v>
      </c>
      <c r="Q324" s="3">
        <v>448</v>
      </c>
      <c r="R324" s="3">
        <v>700</v>
      </c>
      <c r="S324" s="3">
        <v>359</v>
      </c>
      <c r="T324" s="3">
        <v>429</v>
      </c>
      <c r="U324" s="3">
        <v>215</v>
      </c>
      <c r="V324" s="3">
        <v>1622</v>
      </c>
      <c r="W324" s="3">
        <v>631</v>
      </c>
      <c r="X324" s="3">
        <v>527</v>
      </c>
      <c r="Y324" s="3">
        <v>165</v>
      </c>
      <c r="Z324" s="3">
        <v>55</v>
      </c>
      <c r="AA324" s="3">
        <v>484</v>
      </c>
      <c r="AB324" s="3">
        <v>232</v>
      </c>
      <c r="AC324" s="3">
        <v>145</v>
      </c>
      <c r="AD324" s="3">
        <v>56</v>
      </c>
      <c r="AE324" s="3">
        <v>89</v>
      </c>
      <c r="AF324" s="3">
        <v>942</v>
      </c>
      <c r="AG324" s="3">
        <v>128</v>
      </c>
      <c r="AH324" s="3">
        <v>138</v>
      </c>
      <c r="AI324" s="3">
        <v>105</v>
      </c>
      <c r="AJ324" s="3">
        <v>42</v>
      </c>
      <c r="AY324" s="1">
        <v>43923</v>
      </c>
      <c r="AZ324" s="3">
        <f t="shared" ref="AZ324:AZ355" si="234">SUM(BE215-BE214)</f>
        <v>18085</v>
      </c>
      <c r="BB324" s="1">
        <v>43923</v>
      </c>
      <c r="BC324" s="3">
        <f t="shared" ref="BC324:BC362" si="235">SUM(BF215-BF214)</f>
        <v>6468</v>
      </c>
      <c r="BE324" s="1">
        <v>43923</v>
      </c>
      <c r="BF324" s="3">
        <f t="shared" ref="BF324:BF355" si="236">SUM(BG215-BG214)</f>
        <v>4870</v>
      </c>
      <c r="BH324" s="1">
        <v>43923</v>
      </c>
      <c r="BI324" s="3">
        <f t="shared" ref="BI324:BI355" si="237">SUM(BH215-BH214)</f>
        <v>4360</v>
      </c>
      <c r="BJ324" s="3"/>
      <c r="BK324" s="1">
        <v>43923</v>
      </c>
      <c r="BL324" s="3">
        <f t="shared" ref="BL324:BL355" si="238">SUM(BI215-BI214)</f>
        <v>6482</v>
      </c>
      <c r="BN324" s="1">
        <v>43923</v>
      </c>
      <c r="BO324" s="3">
        <f t="shared" ref="BO324:BO355" si="239">SUM(BJ215-BJ214)</f>
        <v>3073</v>
      </c>
      <c r="DF324" s="1">
        <v>43930</v>
      </c>
      <c r="DG324" s="3">
        <f t="shared" si="232"/>
        <v>15460</v>
      </c>
      <c r="EF324" s="1">
        <v>43929</v>
      </c>
      <c r="EG324" s="3">
        <f t="shared" si="233"/>
        <v>1076</v>
      </c>
    </row>
    <row r="325" spans="7:137" x14ac:dyDescent="0.2">
      <c r="G325" s="3">
        <v>3153</v>
      </c>
      <c r="H325" s="3">
        <v>3598</v>
      </c>
      <c r="I325" s="3">
        <v>2039</v>
      </c>
      <c r="J325" s="3">
        <v>2367</v>
      </c>
      <c r="K325" s="3">
        <v>1179</v>
      </c>
      <c r="L325" s="3">
        <v>1002</v>
      </c>
      <c r="M325" s="3">
        <v>722</v>
      </c>
      <c r="N325" s="3">
        <v>1090</v>
      </c>
      <c r="O325" s="3">
        <v>627</v>
      </c>
      <c r="P325" s="3">
        <v>475</v>
      </c>
      <c r="Q325" s="3">
        <v>469</v>
      </c>
      <c r="R325" s="3">
        <v>731</v>
      </c>
      <c r="S325" s="3">
        <v>383</v>
      </c>
      <c r="T325" s="3">
        <v>448</v>
      </c>
      <c r="U325" s="3">
        <v>229</v>
      </c>
      <c r="V325" s="3">
        <v>1682</v>
      </c>
      <c r="W325" s="3">
        <v>654</v>
      </c>
      <c r="X325" s="3">
        <v>572</v>
      </c>
      <c r="Y325" s="3">
        <v>174</v>
      </c>
      <c r="Z325" s="3">
        <v>56</v>
      </c>
      <c r="AA325" s="3">
        <v>516</v>
      </c>
      <c r="AB325" s="3">
        <v>249</v>
      </c>
      <c r="AC325" s="3">
        <v>164</v>
      </c>
      <c r="AD325" s="3">
        <v>64</v>
      </c>
      <c r="AE325" s="3">
        <v>91</v>
      </c>
      <c r="AF325" s="3">
        <v>1000</v>
      </c>
      <c r="AG325" s="3">
        <v>133</v>
      </c>
      <c r="AH325" s="3">
        <v>142</v>
      </c>
      <c r="AI325" s="3">
        <v>106</v>
      </c>
      <c r="AJ325" s="3">
        <v>42</v>
      </c>
      <c r="AY325" s="1">
        <v>43924</v>
      </c>
      <c r="AZ325" s="3">
        <f t="shared" si="234"/>
        <v>21555</v>
      </c>
      <c r="BB325" s="1">
        <v>43924</v>
      </c>
      <c r="BC325" s="3">
        <f t="shared" si="235"/>
        <v>8393</v>
      </c>
      <c r="BE325" s="1">
        <v>43924</v>
      </c>
      <c r="BF325" s="3">
        <f t="shared" si="236"/>
        <v>6354</v>
      </c>
      <c r="BH325" s="1">
        <v>43924</v>
      </c>
      <c r="BI325" s="3">
        <f t="shared" si="237"/>
        <v>4437</v>
      </c>
      <c r="BJ325" s="3"/>
      <c r="BK325" s="1">
        <v>43924</v>
      </c>
      <c r="BL325" s="3">
        <f t="shared" si="238"/>
        <v>7401</v>
      </c>
      <c r="BN325" s="1">
        <v>43924</v>
      </c>
      <c r="BO325" s="3">
        <f t="shared" si="239"/>
        <v>2300</v>
      </c>
      <c r="DF325" s="1">
        <v>43931</v>
      </c>
      <c r="DG325" s="3">
        <f t="shared" si="232"/>
        <v>14621</v>
      </c>
      <c r="EF325" s="1">
        <v>43930</v>
      </c>
      <c r="EG325" s="3">
        <f t="shared" si="233"/>
        <v>845</v>
      </c>
    </row>
    <row r="326" spans="7:137" x14ac:dyDescent="0.2">
      <c r="G326" s="3">
        <v>3244</v>
      </c>
      <c r="H326" s="3">
        <v>3667</v>
      </c>
      <c r="I326" s="3">
        <v>2077</v>
      </c>
      <c r="J326" s="3">
        <v>2413</v>
      </c>
      <c r="K326" s="3">
        <v>1205</v>
      </c>
      <c r="L326" s="3">
        <v>1057</v>
      </c>
      <c r="M326" s="3">
        <v>758</v>
      </c>
      <c r="N326" s="3">
        <v>1139</v>
      </c>
      <c r="O326" s="3">
        <v>653</v>
      </c>
      <c r="P326" s="3">
        <v>516</v>
      </c>
      <c r="Q326" s="3">
        <v>504</v>
      </c>
      <c r="R326" s="3">
        <v>802</v>
      </c>
      <c r="S326" s="3">
        <v>425</v>
      </c>
      <c r="T326" s="3">
        <v>484</v>
      </c>
      <c r="U326" s="3">
        <v>253</v>
      </c>
      <c r="V326" s="3">
        <v>1727</v>
      </c>
      <c r="W326" s="3">
        <v>668</v>
      </c>
      <c r="X326" s="3">
        <v>597</v>
      </c>
      <c r="Y326" s="3">
        <v>180</v>
      </c>
      <c r="Z326" s="3">
        <v>59</v>
      </c>
      <c r="AA326" s="3">
        <v>516</v>
      </c>
      <c r="AB326" s="3">
        <v>329</v>
      </c>
      <c r="AC326" s="3">
        <v>224</v>
      </c>
      <c r="AD326" s="3">
        <v>72</v>
      </c>
      <c r="AE326" s="3">
        <v>116</v>
      </c>
      <c r="AF326" s="3">
        <v>1056</v>
      </c>
      <c r="AG326" s="3">
        <v>140</v>
      </c>
      <c r="AH326" s="3">
        <v>149</v>
      </c>
      <c r="AI326" s="3">
        <v>108</v>
      </c>
      <c r="AJ326" s="3">
        <v>44</v>
      </c>
      <c r="AY326" s="1">
        <v>43925</v>
      </c>
      <c r="AZ326" s="3">
        <f t="shared" si="234"/>
        <v>23101</v>
      </c>
      <c r="BB326" s="1">
        <v>43925</v>
      </c>
      <c r="BC326" s="3">
        <f t="shared" si="235"/>
        <v>7853</v>
      </c>
      <c r="BE326" s="1">
        <v>43925</v>
      </c>
      <c r="BF326" s="3">
        <f t="shared" si="236"/>
        <v>5838</v>
      </c>
      <c r="BH326" s="1">
        <v>43925</v>
      </c>
      <c r="BI326" s="3">
        <f t="shared" si="237"/>
        <v>4878</v>
      </c>
      <c r="BJ326" s="3"/>
      <c r="BK326" s="1">
        <v>43925</v>
      </c>
      <c r="BL326" s="3">
        <f t="shared" si="238"/>
        <v>7915</v>
      </c>
      <c r="BN326" s="1">
        <v>43925</v>
      </c>
      <c r="BO326" s="3">
        <f t="shared" si="239"/>
        <v>78400</v>
      </c>
      <c r="DF326" s="1">
        <v>43932</v>
      </c>
      <c r="DG326" s="3">
        <f t="shared" si="232"/>
        <v>6082</v>
      </c>
      <c r="EF326" s="1">
        <v>43931</v>
      </c>
      <c r="EG326" s="3">
        <f t="shared" si="233"/>
        <v>1116</v>
      </c>
    </row>
    <row r="327" spans="7:137" x14ac:dyDescent="0.2">
      <c r="G327" s="3">
        <v>3283</v>
      </c>
      <c r="H327" s="3">
        <v>3714</v>
      </c>
      <c r="I327" s="3">
        <v>2111</v>
      </c>
      <c r="J327" s="3">
        <v>2459</v>
      </c>
      <c r="K327" s="3">
        <v>1228</v>
      </c>
      <c r="L327" s="3">
        <v>1136</v>
      </c>
      <c r="M327" s="3">
        <v>798</v>
      </c>
      <c r="N327" s="3">
        <v>1186</v>
      </c>
      <c r="O327" s="3">
        <v>690</v>
      </c>
      <c r="P327" s="3">
        <v>573</v>
      </c>
      <c r="Q327" s="3">
        <v>524</v>
      </c>
      <c r="R327" s="3">
        <v>845</v>
      </c>
      <c r="S327" s="3">
        <v>448</v>
      </c>
      <c r="T327" s="3">
        <v>499</v>
      </c>
      <c r="U327" s="3">
        <v>265</v>
      </c>
      <c r="V327" s="3">
        <v>1782</v>
      </c>
      <c r="W327" s="3">
        <v>696</v>
      </c>
      <c r="X327" s="3">
        <v>603</v>
      </c>
      <c r="Y327" s="3">
        <v>188</v>
      </c>
      <c r="Z327" s="3">
        <v>61</v>
      </c>
      <c r="AA327" s="3">
        <v>607</v>
      </c>
      <c r="AB327" s="3">
        <v>351</v>
      </c>
      <c r="AC327" s="3">
        <v>235</v>
      </c>
      <c r="AD327" s="3">
        <v>74</v>
      </c>
      <c r="AE327" s="3">
        <v>117</v>
      </c>
      <c r="AF327" s="3">
        <v>1111</v>
      </c>
      <c r="AG327" s="3">
        <v>143</v>
      </c>
      <c r="AH327" s="3">
        <v>156</v>
      </c>
      <c r="AI327" s="3">
        <v>111</v>
      </c>
      <c r="AJ327" s="3">
        <v>46</v>
      </c>
      <c r="AY327" s="1">
        <v>43926</v>
      </c>
      <c r="AZ327" s="3">
        <f t="shared" si="234"/>
        <v>18659</v>
      </c>
      <c r="BB327" s="1">
        <v>43926</v>
      </c>
      <c r="BC327" s="3">
        <f t="shared" si="235"/>
        <v>6810</v>
      </c>
      <c r="BE327" s="1">
        <v>43926</v>
      </c>
      <c r="BF327" s="3">
        <f t="shared" si="236"/>
        <v>3137</v>
      </c>
      <c r="BH327" s="1">
        <v>43926</v>
      </c>
      <c r="BI327" s="3">
        <f t="shared" si="237"/>
        <v>4098</v>
      </c>
      <c r="BJ327" s="3"/>
      <c r="BK327" s="1">
        <v>43926</v>
      </c>
      <c r="BL327" s="3">
        <f t="shared" si="238"/>
        <v>7741</v>
      </c>
      <c r="BN327" s="1">
        <v>43926</v>
      </c>
      <c r="BO327" s="3">
        <f t="shared" si="239"/>
        <v>2833</v>
      </c>
      <c r="DF327" s="1">
        <v>43933</v>
      </c>
      <c r="DG327" s="3">
        <f t="shared" si="232"/>
        <v>12039</v>
      </c>
      <c r="EF327" s="1">
        <v>43932</v>
      </c>
      <c r="EG327" s="3">
        <f t="shared" si="233"/>
        <v>793</v>
      </c>
    </row>
    <row r="328" spans="7:137" x14ac:dyDescent="0.2">
      <c r="G328" s="3">
        <v>3328</v>
      </c>
      <c r="H328" s="3">
        <v>3764</v>
      </c>
      <c r="I328" s="3">
        <v>2140</v>
      </c>
      <c r="J328" s="3">
        <v>2489</v>
      </c>
      <c r="K328" s="3">
        <v>1252</v>
      </c>
      <c r="L328" s="3">
        <v>1187</v>
      </c>
      <c r="M328" s="3">
        <v>819</v>
      </c>
      <c r="N328" s="3">
        <v>1240</v>
      </c>
      <c r="O328" s="3">
        <v>714</v>
      </c>
      <c r="P328" s="3">
        <v>599</v>
      </c>
      <c r="Q328" s="3">
        <v>550</v>
      </c>
      <c r="R328" s="3">
        <v>885</v>
      </c>
      <c r="S328" s="3">
        <v>460</v>
      </c>
      <c r="T328" s="3">
        <v>522</v>
      </c>
      <c r="U328" s="3">
        <v>278</v>
      </c>
      <c r="V328" s="3">
        <v>1802</v>
      </c>
      <c r="W328" s="3">
        <v>705</v>
      </c>
      <c r="X328" s="3">
        <v>614</v>
      </c>
      <c r="Y328" s="3">
        <v>192</v>
      </c>
      <c r="Z328" s="3">
        <v>66</v>
      </c>
      <c r="AA328" s="3">
        <v>638</v>
      </c>
      <c r="AB328" s="3">
        <v>362</v>
      </c>
      <c r="AC328" s="3">
        <v>240</v>
      </c>
      <c r="AD328" s="3">
        <v>80</v>
      </c>
      <c r="AE328" s="3">
        <v>117</v>
      </c>
      <c r="AF328" s="3">
        <v>1172</v>
      </c>
      <c r="AG328" s="3">
        <v>150</v>
      </c>
      <c r="AH328" s="3">
        <v>167</v>
      </c>
      <c r="AI328" s="3">
        <v>113</v>
      </c>
      <c r="AJ328" s="3">
        <v>51</v>
      </c>
      <c r="AY328" s="1">
        <v>43927</v>
      </c>
      <c r="AZ328" s="3">
        <f t="shared" si="234"/>
        <v>18531</v>
      </c>
      <c r="BB328" s="1">
        <v>43927</v>
      </c>
      <c r="BC328" s="3">
        <f t="shared" si="235"/>
        <v>6866</v>
      </c>
      <c r="BE328" s="1">
        <v>43927</v>
      </c>
      <c r="BF328" s="3">
        <f t="shared" si="236"/>
        <v>4492</v>
      </c>
      <c r="BH328" s="1">
        <v>43927</v>
      </c>
      <c r="BI328" s="3">
        <f t="shared" si="237"/>
        <v>4072</v>
      </c>
      <c r="BJ328" s="3"/>
      <c r="BK328" s="1">
        <v>43927</v>
      </c>
      <c r="BL328" s="3">
        <f t="shared" si="238"/>
        <v>6083</v>
      </c>
      <c r="BN328" s="1">
        <v>43927</v>
      </c>
      <c r="BO328" s="3">
        <f t="shared" si="239"/>
        <v>898</v>
      </c>
      <c r="DF328" s="1">
        <v>43934</v>
      </c>
      <c r="DG328" s="3">
        <f t="shared" si="232"/>
        <v>9557</v>
      </c>
      <c r="EF328" s="1">
        <v>43933</v>
      </c>
      <c r="EG328" s="3">
        <f t="shared" si="233"/>
        <v>760</v>
      </c>
    </row>
    <row r="329" spans="7:137" x14ac:dyDescent="0.2">
      <c r="G329" s="3">
        <v>3377</v>
      </c>
      <c r="H329" s="3">
        <v>3820</v>
      </c>
      <c r="I329" s="3">
        <v>2167</v>
      </c>
      <c r="J329" s="3">
        <v>2534</v>
      </c>
      <c r="K329" s="3">
        <v>1277</v>
      </c>
      <c r="L329" s="3">
        <v>1202</v>
      </c>
      <c r="M329" s="3">
        <v>834</v>
      </c>
      <c r="N329" s="3">
        <v>1265</v>
      </c>
      <c r="O329" s="3">
        <v>731</v>
      </c>
      <c r="P329" s="3">
        <v>624</v>
      </c>
      <c r="Q329" s="3">
        <v>569</v>
      </c>
      <c r="R329" s="3">
        <v>923</v>
      </c>
      <c r="S329" s="3">
        <v>484</v>
      </c>
      <c r="T329" s="3">
        <v>535</v>
      </c>
      <c r="U329" s="3">
        <v>292</v>
      </c>
      <c r="V329" s="3">
        <v>1884</v>
      </c>
      <c r="W329" s="3">
        <v>745</v>
      </c>
      <c r="X329" s="3">
        <v>625</v>
      </c>
      <c r="Y329" s="3">
        <v>196</v>
      </c>
      <c r="Z329" s="3">
        <v>70</v>
      </c>
      <c r="AA329" s="3">
        <v>705</v>
      </c>
      <c r="AB329" s="3">
        <v>369</v>
      </c>
      <c r="AC329" s="3">
        <v>255</v>
      </c>
      <c r="AD329" s="3">
        <v>83</v>
      </c>
      <c r="AE329" s="3">
        <v>118</v>
      </c>
      <c r="AF329" s="3">
        <v>1209</v>
      </c>
      <c r="AG329" s="3">
        <v>150</v>
      </c>
      <c r="AH329" s="3">
        <v>167</v>
      </c>
      <c r="AI329" s="3">
        <v>115</v>
      </c>
      <c r="AJ329" s="3">
        <v>52</v>
      </c>
      <c r="AY329" s="1">
        <v>43928</v>
      </c>
      <c r="AZ329" s="3">
        <f t="shared" si="234"/>
        <v>19247</v>
      </c>
      <c r="BB329" s="1">
        <v>43928</v>
      </c>
      <c r="BC329" s="3">
        <f t="shared" si="235"/>
        <v>5942</v>
      </c>
      <c r="BE329" s="1">
        <v>43928</v>
      </c>
      <c r="BF329" s="3">
        <f t="shared" si="236"/>
        <v>4915</v>
      </c>
      <c r="BH329" s="1">
        <v>43928</v>
      </c>
      <c r="BI329" s="3">
        <f t="shared" si="237"/>
        <v>3403</v>
      </c>
      <c r="BJ329" s="3"/>
      <c r="BK329" s="1">
        <v>43928</v>
      </c>
      <c r="BL329" s="3">
        <f t="shared" si="238"/>
        <v>7424</v>
      </c>
      <c r="BN329" s="1">
        <v>43928</v>
      </c>
      <c r="BO329" s="3">
        <f t="shared" si="239"/>
        <v>13798</v>
      </c>
      <c r="DF329" s="1">
        <v>43935</v>
      </c>
      <c r="DG329" s="3">
        <f t="shared" si="232"/>
        <v>7868</v>
      </c>
      <c r="EF329" s="1">
        <v>43934</v>
      </c>
      <c r="EG329" s="3">
        <f t="shared" si="233"/>
        <v>778</v>
      </c>
    </row>
    <row r="330" spans="7:137" x14ac:dyDescent="0.2">
      <c r="G330" s="3">
        <v>3424</v>
      </c>
      <c r="H330" s="3">
        <v>3864</v>
      </c>
      <c r="I330" s="3">
        <v>2194</v>
      </c>
      <c r="J330" s="3">
        <v>2563</v>
      </c>
      <c r="K330" s="3">
        <v>1309</v>
      </c>
      <c r="L330" s="3">
        <v>1210</v>
      </c>
      <c r="M330" s="3">
        <v>845</v>
      </c>
      <c r="N330" s="3">
        <v>1282</v>
      </c>
      <c r="O330" s="3">
        <v>738</v>
      </c>
      <c r="P330" s="3">
        <v>632</v>
      </c>
      <c r="Q330" s="3">
        <v>588</v>
      </c>
      <c r="R330" s="3">
        <v>972</v>
      </c>
      <c r="S330" s="3">
        <v>499</v>
      </c>
      <c r="T330" s="3">
        <v>550</v>
      </c>
      <c r="U330" s="3">
        <v>312</v>
      </c>
      <c r="V330" s="3">
        <v>1893</v>
      </c>
      <c r="W330" s="3">
        <v>757</v>
      </c>
      <c r="X330" s="3">
        <v>628</v>
      </c>
      <c r="Y330" s="3">
        <v>196</v>
      </c>
      <c r="Z330" s="3">
        <v>71</v>
      </c>
      <c r="AA330" s="3">
        <v>727</v>
      </c>
      <c r="AB330" s="3">
        <v>381</v>
      </c>
      <c r="AC330" s="3">
        <v>255</v>
      </c>
      <c r="AD330" s="3">
        <v>83</v>
      </c>
      <c r="AE330" s="3">
        <v>118</v>
      </c>
      <c r="AF330" s="3">
        <v>1229</v>
      </c>
      <c r="AG330" s="3">
        <v>150</v>
      </c>
      <c r="AH330" s="3">
        <v>176</v>
      </c>
      <c r="AI330" s="3">
        <v>116</v>
      </c>
      <c r="AJ330" s="3">
        <v>55</v>
      </c>
      <c r="AY330" s="1">
        <v>43929</v>
      </c>
      <c r="AZ330" s="3">
        <f t="shared" si="234"/>
        <v>25095</v>
      </c>
      <c r="BB330" s="1">
        <v>43929</v>
      </c>
      <c r="BC330" s="3">
        <f t="shared" si="235"/>
        <v>5442</v>
      </c>
      <c r="BE330" s="1">
        <v>43929</v>
      </c>
      <c r="BF330" s="3">
        <f t="shared" si="236"/>
        <v>6167</v>
      </c>
      <c r="BH330" s="1">
        <v>43929</v>
      </c>
      <c r="BI330" s="3"/>
      <c r="BJ330" s="3"/>
      <c r="BK330" s="1">
        <v>43929</v>
      </c>
      <c r="BL330" s="3">
        <f t="shared" si="238"/>
        <v>7260</v>
      </c>
      <c r="BN330" s="1">
        <v>43929</v>
      </c>
      <c r="BO330" s="3">
        <f t="shared" si="239"/>
        <v>13035</v>
      </c>
      <c r="DF330" s="1">
        <v>43936</v>
      </c>
      <c r="DG330" s="3">
        <f t="shared" si="232"/>
        <v>15942</v>
      </c>
      <c r="EF330" s="1">
        <v>43935</v>
      </c>
      <c r="EG330" s="3">
        <f t="shared" si="233"/>
        <v>765</v>
      </c>
    </row>
    <row r="331" spans="7:137" x14ac:dyDescent="0.2">
      <c r="G331" s="3">
        <v>3458</v>
      </c>
      <c r="H331" s="3">
        <v>3895</v>
      </c>
      <c r="I331" s="3">
        <v>2221</v>
      </c>
      <c r="J331" s="3">
        <v>2604</v>
      </c>
      <c r="K331" s="3">
        <v>1325</v>
      </c>
      <c r="L331" s="3">
        <v>1215</v>
      </c>
      <c r="M331" s="3">
        <v>845</v>
      </c>
      <c r="N331" s="3">
        <v>1292</v>
      </c>
      <c r="O331" s="3">
        <v>737</v>
      </c>
      <c r="P331" s="3">
        <v>633</v>
      </c>
      <c r="Q331" s="3">
        <v>596</v>
      </c>
      <c r="R331" s="3">
        <v>997</v>
      </c>
      <c r="S331" s="3">
        <v>512</v>
      </c>
      <c r="T331" s="3">
        <v>555</v>
      </c>
      <c r="U331" s="3">
        <v>320</v>
      </c>
      <c r="V331" s="3">
        <v>1924</v>
      </c>
      <c r="W331" s="3">
        <v>762</v>
      </c>
      <c r="X331" s="3">
        <v>643</v>
      </c>
      <c r="Y331" s="3">
        <v>199</v>
      </c>
      <c r="Z331" s="3">
        <v>76</v>
      </c>
      <c r="AA331" s="3">
        <v>726</v>
      </c>
      <c r="AB331" s="3">
        <v>382</v>
      </c>
      <c r="AC331" s="3">
        <v>258</v>
      </c>
      <c r="AD331" s="3">
        <v>83</v>
      </c>
      <c r="AE331" s="3">
        <v>118</v>
      </c>
      <c r="AF331" s="3">
        <v>1256</v>
      </c>
      <c r="AG331" s="3">
        <v>162</v>
      </c>
      <c r="AH331" s="3">
        <v>184</v>
      </c>
      <c r="AI331" s="3">
        <v>119</v>
      </c>
      <c r="AJ331" s="3">
        <v>57</v>
      </c>
      <c r="AY331" s="1">
        <v>43930</v>
      </c>
      <c r="AZ331" s="3">
        <f t="shared" si="234"/>
        <v>26396</v>
      </c>
      <c r="BB331" s="1">
        <v>43930</v>
      </c>
      <c r="BC331" s="3">
        <f t="shared" si="235"/>
        <v>6776</v>
      </c>
      <c r="BE331" s="1">
        <v>43930</v>
      </c>
      <c r="BF331" s="3">
        <f t="shared" si="236"/>
        <v>7447</v>
      </c>
      <c r="BH331" s="1">
        <v>43930</v>
      </c>
      <c r="BI331" s="3"/>
      <c r="BJ331" s="3"/>
      <c r="BK331" s="1">
        <v>43930</v>
      </c>
      <c r="BL331" s="3">
        <f t="shared" si="238"/>
        <v>7064</v>
      </c>
      <c r="BN331" s="1">
        <v>43930</v>
      </c>
      <c r="BO331" s="3">
        <f t="shared" si="239"/>
        <v>19236</v>
      </c>
      <c r="DF331" s="2">
        <v>43937</v>
      </c>
      <c r="DG331" s="3">
        <f t="shared" si="232"/>
        <v>12472</v>
      </c>
      <c r="EF331" s="1">
        <v>43936</v>
      </c>
      <c r="EG331" s="3">
        <f t="shared" si="233"/>
        <v>994</v>
      </c>
    </row>
    <row r="332" spans="7:137" x14ac:dyDescent="0.2">
      <c r="G332" s="3">
        <v>3476</v>
      </c>
      <c r="H332" s="3">
        <v>3933</v>
      </c>
      <c r="I332" s="3">
        <v>2250</v>
      </c>
      <c r="J332" s="3">
        <v>2627</v>
      </c>
      <c r="K332" s="3">
        <v>1347</v>
      </c>
      <c r="L332" s="3">
        <v>1261</v>
      </c>
      <c r="M332" s="3">
        <v>870</v>
      </c>
      <c r="N332" s="3">
        <v>1319</v>
      </c>
      <c r="O332" s="3">
        <v>768</v>
      </c>
      <c r="P332" s="3">
        <v>663</v>
      </c>
      <c r="Q332" s="3">
        <v>609</v>
      </c>
      <c r="R332" s="3">
        <v>1028</v>
      </c>
      <c r="S332" s="3">
        <v>527</v>
      </c>
      <c r="T332" s="3">
        <v>575</v>
      </c>
      <c r="U332" s="3">
        <v>331</v>
      </c>
      <c r="V332" s="3">
        <v>1945</v>
      </c>
      <c r="W332" s="3">
        <v>772</v>
      </c>
      <c r="X332" s="3">
        <v>647</v>
      </c>
      <c r="Y332" s="3">
        <v>200</v>
      </c>
      <c r="Z332" s="3">
        <v>76</v>
      </c>
      <c r="AA332" s="3">
        <v>743</v>
      </c>
      <c r="AB332" s="3">
        <v>443</v>
      </c>
      <c r="AC332" s="3">
        <v>320</v>
      </c>
      <c r="AD332" s="3">
        <v>94</v>
      </c>
      <c r="AE332" s="3">
        <v>147</v>
      </c>
      <c r="AF332" s="3">
        <v>1313</v>
      </c>
      <c r="AG332" s="3">
        <v>173</v>
      </c>
      <c r="AH332" s="3">
        <v>190</v>
      </c>
      <c r="AI332" s="3">
        <v>122</v>
      </c>
      <c r="AJ332" s="3">
        <v>61</v>
      </c>
      <c r="AY332" s="1">
        <v>43931</v>
      </c>
      <c r="AZ332" s="3">
        <f t="shared" si="234"/>
        <v>26336</v>
      </c>
      <c r="BB332" s="1">
        <v>43931</v>
      </c>
      <c r="BC332" s="3">
        <f t="shared" si="235"/>
        <v>6331</v>
      </c>
      <c r="BE332" s="1">
        <v>43931</v>
      </c>
      <c r="BF332" s="3">
        <f t="shared" si="236"/>
        <v>7414</v>
      </c>
      <c r="BH332" s="1">
        <v>43931</v>
      </c>
      <c r="BI332" s="3">
        <f t="shared" si="237"/>
        <v>4990</v>
      </c>
      <c r="BJ332" s="3"/>
      <c r="BK332" s="1">
        <v>43931</v>
      </c>
      <c r="BL332" s="3">
        <f t="shared" si="238"/>
        <v>7417</v>
      </c>
      <c r="BN332" s="1">
        <v>43931</v>
      </c>
      <c r="BO332" s="3">
        <f t="shared" si="239"/>
        <v>1363</v>
      </c>
      <c r="DF332" s="1">
        <v>43938</v>
      </c>
      <c r="DG332" s="3">
        <f t="shared" si="232"/>
        <v>12443</v>
      </c>
      <c r="EF332" s="2">
        <v>43937</v>
      </c>
      <c r="EG332" s="3">
        <f t="shared" si="233"/>
        <v>1186</v>
      </c>
    </row>
    <row r="333" spans="7:137" x14ac:dyDescent="0.2">
      <c r="G333" s="3">
        <v>3590</v>
      </c>
      <c r="H333" s="3">
        <v>3937</v>
      </c>
      <c r="I333" s="3">
        <v>2325</v>
      </c>
      <c r="J333" s="3">
        <v>2664</v>
      </c>
      <c r="K333" s="3">
        <v>1347</v>
      </c>
      <c r="L333" s="3">
        <v>1289</v>
      </c>
      <c r="M333" s="3">
        <v>903</v>
      </c>
      <c r="N333" s="3">
        <v>1349</v>
      </c>
      <c r="O333" s="3">
        <v>800</v>
      </c>
      <c r="P333" s="3">
        <v>690</v>
      </c>
      <c r="Q333" s="3">
        <v>642</v>
      </c>
      <c r="R333" s="3">
        <v>1070</v>
      </c>
      <c r="S333" s="3">
        <v>561</v>
      </c>
      <c r="T333" s="3">
        <v>596</v>
      </c>
      <c r="U333" s="3">
        <v>365</v>
      </c>
      <c r="V333" s="3">
        <v>1973</v>
      </c>
      <c r="W333" s="3">
        <v>774</v>
      </c>
      <c r="X333" s="3">
        <v>662</v>
      </c>
      <c r="Y333" s="3">
        <v>208</v>
      </c>
      <c r="Z333" s="3">
        <v>77</v>
      </c>
      <c r="AA333" s="3">
        <v>803</v>
      </c>
      <c r="AB333" s="3">
        <v>471</v>
      </c>
      <c r="AC333" s="3">
        <v>326</v>
      </c>
      <c r="AD333" s="3">
        <v>102</v>
      </c>
      <c r="AE333" s="3">
        <v>148</v>
      </c>
      <c r="AF333" s="3">
        <v>1367</v>
      </c>
      <c r="AG333" s="3">
        <v>186</v>
      </c>
      <c r="AH333" s="3">
        <v>194</v>
      </c>
      <c r="AI333" s="3">
        <v>126</v>
      </c>
      <c r="AJ333" s="3">
        <v>65</v>
      </c>
      <c r="AY333" s="1">
        <v>43932</v>
      </c>
      <c r="AZ333" s="3">
        <f t="shared" si="234"/>
        <v>23095</v>
      </c>
      <c r="BB333" s="1">
        <v>43932</v>
      </c>
      <c r="BC333" s="3">
        <f t="shared" si="235"/>
        <v>6670</v>
      </c>
      <c r="BE333" s="1">
        <v>43932</v>
      </c>
      <c r="BF333" s="3">
        <f t="shared" si="236"/>
        <v>6404</v>
      </c>
      <c r="BH333" s="1">
        <v>43932</v>
      </c>
      <c r="BI333" s="3">
        <f t="shared" si="237"/>
        <v>3970</v>
      </c>
      <c r="BJ333" s="3"/>
      <c r="BK333" s="1">
        <v>43932</v>
      </c>
      <c r="BL333" s="3">
        <f t="shared" si="238"/>
        <v>7134</v>
      </c>
      <c r="BN333" s="1">
        <v>43932</v>
      </c>
      <c r="BO333" s="3">
        <f t="shared" si="239"/>
        <v>8356</v>
      </c>
      <c r="BZ333" s="1"/>
      <c r="DF333" s="1">
        <v>43939</v>
      </c>
      <c r="DG333" s="3">
        <f t="shared" si="232"/>
        <v>8809</v>
      </c>
      <c r="EF333" s="1">
        <v>43938</v>
      </c>
      <c r="EG333" s="3">
        <f t="shared" si="233"/>
        <v>692</v>
      </c>
    </row>
    <row r="334" spans="7:137" x14ac:dyDescent="0.2">
      <c r="G334" s="3">
        <v>3622</v>
      </c>
      <c r="H334" s="3">
        <v>3977</v>
      </c>
      <c r="I334" s="3">
        <v>2340</v>
      </c>
      <c r="J334" s="3">
        <v>2678</v>
      </c>
      <c r="K334" s="3">
        <v>1599</v>
      </c>
      <c r="L334" s="3">
        <v>1319</v>
      </c>
      <c r="M334" s="3">
        <v>923</v>
      </c>
      <c r="N334" s="3">
        <v>1381</v>
      </c>
      <c r="O334" s="3">
        <v>829</v>
      </c>
      <c r="P334" s="3">
        <v>703</v>
      </c>
      <c r="Q334" s="3">
        <v>663</v>
      </c>
      <c r="R334" s="3">
        <v>1103</v>
      </c>
      <c r="S334" s="3">
        <v>578</v>
      </c>
      <c r="T334" s="3">
        <v>608</v>
      </c>
      <c r="U334" s="3">
        <v>385</v>
      </c>
      <c r="V334" s="3">
        <v>2012</v>
      </c>
      <c r="W334" s="3">
        <v>789</v>
      </c>
      <c r="X334" s="3">
        <v>678</v>
      </c>
      <c r="Y334" s="3">
        <v>213</v>
      </c>
      <c r="Z334" s="3">
        <v>77</v>
      </c>
      <c r="AA334" s="3">
        <v>816</v>
      </c>
      <c r="AB334" s="3">
        <v>506</v>
      </c>
      <c r="AC334" s="3">
        <v>376</v>
      </c>
      <c r="AD334" s="3">
        <v>111</v>
      </c>
      <c r="AE334" s="3">
        <v>168</v>
      </c>
      <c r="AF334" s="3">
        <v>1418</v>
      </c>
      <c r="AG334" s="3">
        <v>189</v>
      </c>
      <c r="AH334" s="3">
        <v>203</v>
      </c>
      <c r="AI334" s="3">
        <v>127</v>
      </c>
      <c r="AJ334" s="3">
        <v>66</v>
      </c>
      <c r="AY334" s="1">
        <v>43933</v>
      </c>
      <c r="AZ334" s="3">
        <f t="shared" si="234"/>
        <v>20621</v>
      </c>
      <c r="BB334" s="1">
        <v>43933</v>
      </c>
      <c r="BC334" s="3">
        <f t="shared" si="235"/>
        <v>6542</v>
      </c>
      <c r="BE334" s="1">
        <v>43933</v>
      </c>
      <c r="BF334" s="3">
        <f t="shared" si="236"/>
        <v>7954</v>
      </c>
      <c r="BH334" s="1">
        <v>43933</v>
      </c>
      <c r="BI334" s="3">
        <f t="shared" si="237"/>
        <v>3423</v>
      </c>
      <c r="BJ334" s="3"/>
      <c r="BK334" s="1">
        <v>43933</v>
      </c>
      <c r="BL334" s="3">
        <f t="shared" si="238"/>
        <v>4737</v>
      </c>
      <c r="BN334" s="1">
        <v>43933</v>
      </c>
      <c r="BO334" s="3">
        <f t="shared" si="239"/>
        <v>17109</v>
      </c>
      <c r="BZ334" s="1"/>
      <c r="DF334" s="2">
        <v>43940</v>
      </c>
      <c r="DG334" s="3">
        <f t="shared" si="232"/>
        <v>5228</v>
      </c>
      <c r="EF334" s="1">
        <v>43939</v>
      </c>
      <c r="EG334" s="3">
        <f t="shared" si="233"/>
        <v>715</v>
      </c>
    </row>
    <row r="335" spans="7:137" x14ac:dyDescent="0.2">
      <c r="G335" s="3">
        <v>3659</v>
      </c>
      <c r="H335" s="3">
        <v>4012</v>
      </c>
      <c r="I335" s="3">
        <v>2362</v>
      </c>
      <c r="J335" s="3">
        <v>2702</v>
      </c>
      <c r="K335" s="3">
        <v>1616</v>
      </c>
      <c r="L335" s="3">
        <v>1329</v>
      </c>
      <c r="M335" s="3">
        <v>940</v>
      </c>
      <c r="N335" s="3">
        <v>1398</v>
      </c>
      <c r="O335" s="3">
        <v>844</v>
      </c>
      <c r="P335" s="3">
        <v>715</v>
      </c>
      <c r="Q335" s="3">
        <v>683</v>
      </c>
      <c r="R335" s="3">
        <v>1132</v>
      </c>
      <c r="S335" s="3">
        <v>601</v>
      </c>
      <c r="T335" s="3">
        <v>623</v>
      </c>
      <c r="U335" s="3">
        <v>404</v>
      </c>
      <c r="V335" s="3">
        <v>2028</v>
      </c>
      <c r="W335" s="3">
        <v>805</v>
      </c>
      <c r="X335" s="3">
        <v>682</v>
      </c>
      <c r="Y335" s="3">
        <v>214</v>
      </c>
      <c r="Z335" s="3">
        <v>80</v>
      </c>
      <c r="AA335" s="3">
        <v>875</v>
      </c>
      <c r="AB335" s="3">
        <v>515</v>
      </c>
      <c r="AC335" s="3">
        <v>382</v>
      </c>
      <c r="AD335" s="3">
        <v>114</v>
      </c>
      <c r="AE335" s="3">
        <v>168</v>
      </c>
      <c r="AF335" s="3">
        <v>1468</v>
      </c>
      <c r="AG335" s="3">
        <v>194</v>
      </c>
      <c r="AH335" s="3">
        <v>210</v>
      </c>
      <c r="AI335" s="3">
        <v>130</v>
      </c>
      <c r="AJ335" s="3">
        <v>72</v>
      </c>
      <c r="AY335" s="1">
        <v>43934</v>
      </c>
      <c r="AZ335" s="3">
        <f t="shared" si="234"/>
        <v>16756</v>
      </c>
      <c r="BB335" s="1">
        <v>43934</v>
      </c>
      <c r="BC335" s="3">
        <f t="shared" si="235"/>
        <v>2734</v>
      </c>
      <c r="BE335" s="1">
        <v>43934</v>
      </c>
      <c r="BF335" s="3">
        <f t="shared" si="236"/>
        <v>5319</v>
      </c>
      <c r="BH335" s="1">
        <v>43934</v>
      </c>
      <c r="BI335" s="3">
        <f t="shared" si="237"/>
        <v>3207</v>
      </c>
      <c r="BJ335" s="3"/>
      <c r="BK335" s="1">
        <v>43934</v>
      </c>
      <c r="BL335" s="3">
        <f t="shared" si="238"/>
        <v>4902</v>
      </c>
      <c r="BN335" s="1">
        <v>43934</v>
      </c>
      <c r="BO335" s="3">
        <f t="shared" si="239"/>
        <v>554</v>
      </c>
      <c r="BZ335" s="1"/>
      <c r="DF335" s="1">
        <v>43941</v>
      </c>
      <c r="DG335" s="3">
        <f t="shared" si="232"/>
        <v>5409</v>
      </c>
      <c r="EF335" s="2">
        <v>43940</v>
      </c>
      <c r="EG335" s="3">
        <f t="shared" si="233"/>
        <v>913</v>
      </c>
    </row>
    <row r="336" spans="7:137" x14ac:dyDescent="0.2">
      <c r="G336" s="3">
        <v>3680</v>
      </c>
      <c r="H336" s="3">
        <v>4049</v>
      </c>
      <c r="I336" s="3">
        <v>2388</v>
      </c>
      <c r="J336" s="3">
        <v>2723</v>
      </c>
      <c r="K336" s="3">
        <v>1647</v>
      </c>
      <c r="L336" s="3">
        <v>1348</v>
      </c>
      <c r="M336" s="3">
        <v>954</v>
      </c>
      <c r="N336" s="3">
        <v>1414</v>
      </c>
      <c r="O336" s="3">
        <v>852</v>
      </c>
      <c r="P336" s="3">
        <v>734</v>
      </c>
      <c r="Q336" s="3">
        <v>703</v>
      </c>
      <c r="R336" s="3">
        <v>1169</v>
      </c>
      <c r="S336" s="3">
        <v>625</v>
      </c>
      <c r="T336" s="3">
        <v>635</v>
      </c>
      <c r="U336" s="3">
        <v>420</v>
      </c>
      <c r="V336" s="3">
        <v>2082</v>
      </c>
      <c r="W336" s="3">
        <v>841</v>
      </c>
      <c r="X336" s="3">
        <v>697</v>
      </c>
      <c r="Y336" s="3">
        <v>223</v>
      </c>
      <c r="Z336" s="3">
        <v>81</v>
      </c>
      <c r="AA336" s="3">
        <v>891</v>
      </c>
      <c r="AB336" s="3">
        <v>523</v>
      </c>
      <c r="AC336" s="3">
        <v>394</v>
      </c>
      <c r="AD336" s="3">
        <v>120</v>
      </c>
      <c r="AE336" s="3">
        <v>169</v>
      </c>
      <c r="AF336" s="3">
        <v>1512</v>
      </c>
      <c r="AG336" s="3">
        <v>194</v>
      </c>
      <c r="AH336" s="3">
        <v>212</v>
      </c>
      <c r="AI336" s="3">
        <v>130</v>
      </c>
      <c r="AJ336" s="3">
        <v>75</v>
      </c>
      <c r="AY336" s="1">
        <v>43935</v>
      </c>
      <c r="AZ336" s="3">
        <f t="shared" si="234"/>
        <v>20786</v>
      </c>
      <c r="BB336" s="1">
        <v>43935</v>
      </c>
      <c r="BC336" s="3">
        <f t="shared" si="235"/>
        <v>10305</v>
      </c>
      <c r="BE336" s="1">
        <v>43935</v>
      </c>
      <c r="BF336" s="3">
        <f t="shared" si="236"/>
        <v>4502</v>
      </c>
      <c r="BH336" s="1">
        <v>43935</v>
      </c>
      <c r="BI336" s="3">
        <f t="shared" si="237"/>
        <v>3582</v>
      </c>
      <c r="BJ336" s="3"/>
      <c r="BK336" s="1">
        <v>43935</v>
      </c>
      <c r="BL336" s="3">
        <f t="shared" si="238"/>
        <v>3839</v>
      </c>
      <c r="BN336" s="1">
        <v>43935</v>
      </c>
      <c r="BO336" s="3">
        <f t="shared" si="239"/>
        <v>11326</v>
      </c>
      <c r="BZ336" s="1"/>
      <c r="DF336" s="1">
        <v>43942</v>
      </c>
      <c r="DG336" s="3">
        <f t="shared" si="232"/>
        <v>8482</v>
      </c>
      <c r="EF336" s="1">
        <v>43941</v>
      </c>
      <c r="EG336" s="3">
        <f t="shared" si="233"/>
        <v>352</v>
      </c>
    </row>
    <row r="337" spans="7:137" x14ac:dyDescent="0.2">
      <c r="G337" s="3">
        <v>3708</v>
      </c>
      <c r="H337" s="3">
        <v>4081</v>
      </c>
      <c r="I337" s="3">
        <v>2413</v>
      </c>
      <c r="J337" s="3">
        <v>2740</v>
      </c>
      <c r="K337" s="3">
        <v>1667</v>
      </c>
      <c r="L337" s="3">
        <v>1355</v>
      </c>
      <c r="M337" s="3">
        <v>969</v>
      </c>
      <c r="N337" s="3">
        <v>1423</v>
      </c>
      <c r="O337" s="3">
        <v>867</v>
      </c>
      <c r="P337" s="3">
        <v>744</v>
      </c>
      <c r="Q337" s="3">
        <v>718</v>
      </c>
      <c r="R337" s="3">
        <v>1207</v>
      </c>
      <c r="S337" s="3">
        <v>644</v>
      </c>
      <c r="T337" s="3">
        <v>650</v>
      </c>
      <c r="U337" s="3">
        <v>444</v>
      </c>
      <c r="V337" s="3">
        <v>2097</v>
      </c>
      <c r="W337" s="3">
        <v>843</v>
      </c>
      <c r="X337" s="3">
        <v>698</v>
      </c>
      <c r="Y337" s="3">
        <v>224</v>
      </c>
      <c r="Z337" s="3">
        <v>81</v>
      </c>
      <c r="AA337" s="3">
        <v>894</v>
      </c>
      <c r="AB337" s="3">
        <v>525</v>
      </c>
      <c r="AC337" s="3">
        <v>395</v>
      </c>
      <c r="AD337" s="3">
        <v>121</v>
      </c>
      <c r="AE337" s="3">
        <v>170</v>
      </c>
      <c r="AF337" s="3">
        <v>1530</v>
      </c>
      <c r="AG337" s="3">
        <v>194</v>
      </c>
      <c r="AH337" s="3">
        <v>215</v>
      </c>
      <c r="AI337" s="3">
        <v>130</v>
      </c>
      <c r="AJ337" s="3">
        <v>76</v>
      </c>
      <c r="AY337" s="1">
        <v>43936</v>
      </c>
      <c r="AZ337" s="3">
        <f t="shared" si="234"/>
        <v>26869</v>
      </c>
      <c r="BB337" s="1">
        <v>43936</v>
      </c>
      <c r="BC337" s="3">
        <f t="shared" si="235"/>
        <v>4247</v>
      </c>
      <c r="BE337" s="1">
        <v>43936</v>
      </c>
      <c r="BF337" s="3">
        <f t="shared" si="236"/>
        <v>5472</v>
      </c>
      <c r="BH337" s="1">
        <v>43936</v>
      </c>
      <c r="BI337" s="3">
        <f t="shared" si="237"/>
        <v>3471</v>
      </c>
      <c r="BJ337" s="3"/>
      <c r="BK337" s="1">
        <v>43936</v>
      </c>
      <c r="BL337" s="3">
        <f t="shared" si="238"/>
        <v>3953</v>
      </c>
      <c r="BN337" s="1">
        <v>43936</v>
      </c>
      <c r="BO337" s="3">
        <f t="shared" si="239"/>
        <v>14278</v>
      </c>
      <c r="BZ337" s="1"/>
      <c r="DF337" s="1">
        <v>43943</v>
      </c>
      <c r="DG337" s="3">
        <f t="shared" si="232"/>
        <v>9739</v>
      </c>
      <c r="EF337" s="1">
        <v>43942</v>
      </c>
      <c r="EG337" s="3">
        <f t="shared" si="233"/>
        <v>315</v>
      </c>
    </row>
    <row r="338" spans="7:137" x14ac:dyDescent="0.2">
      <c r="G338" s="3">
        <v>3724</v>
      </c>
      <c r="H338" s="3">
        <v>4108</v>
      </c>
      <c r="I338" s="3">
        <v>2425</v>
      </c>
      <c r="J338" s="3">
        <v>2758</v>
      </c>
      <c r="K338" s="3">
        <v>1689</v>
      </c>
      <c r="L338" s="3">
        <v>1358</v>
      </c>
      <c r="M338" s="3">
        <v>971</v>
      </c>
      <c r="N338" s="3">
        <v>1426</v>
      </c>
      <c r="O338" s="3">
        <v>875</v>
      </c>
      <c r="P338" s="3">
        <v>747</v>
      </c>
      <c r="Q338" s="3">
        <v>731</v>
      </c>
      <c r="R338" s="3">
        <v>1235</v>
      </c>
      <c r="S338" s="3">
        <v>669</v>
      </c>
      <c r="T338" s="3">
        <v>661</v>
      </c>
      <c r="U338" s="3">
        <v>457</v>
      </c>
      <c r="V338" s="3">
        <v>2105</v>
      </c>
      <c r="W338" s="3">
        <v>849</v>
      </c>
      <c r="X338" s="3">
        <v>699</v>
      </c>
      <c r="Y338" s="3">
        <v>224</v>
      </c>
      <c r="Z338" s="3">
        <v>81</v>
      </c>
      <c r="AA338" s="3"/>
      <c r="AB338" s="3">
        <v>525</v>
      </c>
      <c r="AC338" s="3">
        <v>399</v>
      </c>
      <c r="AD338" s="3">
        <v>121</v>
      </c>
      <c r="AE338" s="3">
        <v>171</v>
      </c>
      <c r="AF338" s="3">
        <v>1569</v>
      </c>
      <c r="AG338" s="3">
        <v>204</v>
      </c>
      <c r="AH338" s="3">
        <v>228</v>
      </c>
      <c r="AI338" s="3">
        <v>133</v>
      </c>
      <c r="AJ338" s="3">
        <v>78</v>
      </c>
      <c r="AY338" s="2">
        <v>43937</v>
      </c>
      <c r="AZ338" s="3">
        <f t="shared" si="234"/>
        <v>24567</v>
      </c>
      <c r="BB338" s="2">
        <v>43937</v>
      </c>
      <c r="BC338" s="3">
        <f t="shared" si="235"/>
        <v>7809</v>
      </c>
      <c r="BE338" s="2">
        <v>43937</v>
      </c>
      <c r="BF338" s="3">
        <f t="shared" si="236"/>
        <v>8750</v>
      </c>
      <c r="BH338" s="2">
        <v>43937</v>
      </c>
      <c r="BI338" s="3">
        <f t="shared" si="237"/>
        <v>4589</v>
      </c>
      <c r="BJ338" s="3"/>
      <c r="BK338" s="2">
        <v>43937</v>
      </c>
      <c r="BL338" s="3">
        <f t="shared" si="238"/>
        <v>3886</v>
      </c>
      <c r="BN338" s="2">
        <v>43937</v>
      </c>
      <c r="BO338" s="3">
        <f t="shared" si="239"/>
        <v>29914</v>
      </c>
      <c r="BZ338" s="1"/>
      <c r="DF338" s="1">
        <v>43944</v>
      </c>
      <c r="DG338" s="3">
        <f t="shared" si="232"/>
        <v>12113</v>
      </c>
      <c r="EF338" s="1">
        <v>43943</v>
      </c>
      <c r="EG338" s="3">
        <f t="shared" si="233"/>
        <v>900</v>
      </c>
    </row>
    <row r="339" spans="7:137" x14ac:dyDescent="0.2">
      <c r="G339" s="3">
        <v>3746</v>
      </c>
      <c r="H339" s="3">
        <v>4132</v>
      </c>
      <c r="I339" s="3">
        <v>2453</v>
      </c>
      <c r="J339" s="3">
        <v>2777</v>
      </c>
      <c r="K339" s="3">
        <v>1704</v>
      </c>
      <c r="L339" s="3">
        <v>1388</v>
      </c>
      <c r="M339" s="3">
        <v>981</v>
      </c>
      <c r="N339" s="3">
        <v>1444</v>
      </c>
      <c r="O339" s="3">
        <v>899</v>
      </c>
      <c r="P339" s="3">
        <v>765</v>
      </c>
      <c r="Q339" s="3">
        <v>732</v>
      </c>
      <c r="R339" s="3">
        <v>1244</v>
      </c>
      <c r="S339" s="3">
        <v>678</v>
      </c>
      <c r="T339" s="3">
        <v>663</v>
      </c>
      <c r="U339" s="3">
        <v>459</v>
      </c>
      <c r="V339" s="3">
        <v>2140</v>
      </c>
      <c r="W339" s="3">
        <v>872</v>
      </c>
      <c r="X339" s="3">
        <v>710</v>
      </c>
      <c r="Y339" s="3">
        <v>225</v>
      </c>
      <c r="Z339" s="3">
        <v>82</v>
      </c>
      <c r="AA339" s="3">
        <v>908</v>
      </c>
      <c r="AB339" s="3">
        <v>534</v>
      </c>
      <c r="AC339" s="3">
        <v>405</v>
      </c>
      <c r="AD339" s="3">
        <v>123</v>
      </c>
      <c r="AE339" s="3">
        <v>172</v>
      </c>
      <c r="AF339" s="3">
        <v>1613</v>
      </c>
      <c r="AG339" s="3">
        <v>217</v>
      </c>
      <c r="AH339" s="3">
        <v>238</v>
      </c>
      <c r="AI339" s="3">
        <v>133</v>
      </c>
      <c r="AJ339" s="3">
        <v>78</v>
      </c>
      <c r="AY339" s="1">
        <v>43938</v>
      </c>
      <c r="AZ339" s="3">
        <f t="shared" si="234"/>
        <v>22644</v>
      </c>
      <c r="BB339" s="1">
        <v>43938</v>
      </c>
      <c r="BC339" s="3">
        <f t="shared" si="235"/>
        <v>5619</v>
      </c>
      <c r="BE339" s="1">
        <v>43938</v>
      </c>
      <c r="BF339" s="3">
        <f t="shared" si="236"/>
        <v>7971</v>
      </c>
      <c r="BH339" s="1">
        <v>43938</v>
      </c>
      <c r="BI339" s="3">
        <f t="shared" si="237"/>
        <v>4673</v>
      </c>
      <c r="BJ339" s="3"/>
      <c r="BK339" s="1">
        <v>43938</v>
      </c>
      <c r="BL339" s="3">
        <f t="shared" si="238"/>
        <v>5903</v>
      </c>
      <c r="BN339" s="1">
        <v>43938</v>
      </c>
      <c r="BO339" s="3">
        <f t="shared" si="239"/>
        <v>5214</v>
      </c>
      <c r="BZ339" s="1"/>
      <c r="DF339" s="1">
        <v>43945</v>
      </c>
      <c r="DG339" s="3">
        <f t="shared" si="232"/>
        <v>13895</v>
      </c>
      <c r="EF339" s="1">
        <v>43944</v>
      </c>
      <c r="EG339" s="3">
        <f t="shared" si="233"/>
        <v>805</v>
      </c>
    </row>
    <row r="340" spans="7:137" x14ac:dyDescent="0.2">
      <c r="G340" s="3">
        <v>3762</v>
      </c>
      <c r="H340" s="3">
        <v>4155</v>
      </c>
      <c r="I340" s="3">
        <v>2468</v>
      </c>
      <c r="J340" s="3">
        <v>2797</v>
      </c>
      <c r="K340" s="3">
        <v>1729</v>
      </c>
      <c r="L340" s="3">
        <v>1409</v>
      </c>
      <c r="M340" s="3">
        <v>1007</v>
      </c>
      <c r="N340" s="3">
        <v>1471</v>
      </c>
      <c r="O340" s="3">
        <v>908</v>
      </c>
      <c r="P340" s="3">
        <v>785</v>
      </c>
      <c r="Q340" s="3">
        <v>749</v>
      </c>
      <c r="R340" s="3">
        <v>1282</v>
      </c>
      <c r="S340" s="3">
        <v>704</v>
      </c>
      <c r="T340" s="3">
        <v>676</v>
      </c>
      <c r="U340" s="3">
        <v>489</v>
      </c>
      <c r="V340" s="3">
        <v>2156</v>
      </c>
      <c r="W340" s="3">
        <v>874</v>
      </c>
      <c r="X340" s="3">
        <v>717</v>
      </c>
      <c r="Y340" s="3">
        <v>227</v>
      </c>
      <c r="Z340" s="3">
        <v>83</v>
      </c>
      <c r="AA340" s="3">
        <v>986</v>
      </c>
      <c r="AB340" s="3">
        <v>556</v>
      </c>
      <c r="AC340" s="3">
        <v>419</v>
      </c>
      <c r="AD340" s="3">
        <v>129</v>
      </c>
      <c r="AE340" s="3">
        <v>179</v>
      </c>
      <c r="AF340" s="3">
        <v>1659</v>
      </c>
      <c r="AG340" s="3">
        <v>223</v>
      </c>
      <c r="AH340" s="3">
        <v>246</v>
      </c>
      <c r="AI340" s="3">
        <v>135</v>
      </c>
      <c r="AJ340" s="3">
        <v>80</v>
      </c>
      <c r="AY340" s="1">
        <v>43939</v>
      </c>
      <c r="AZ340" s="3">
        <f t="shared" si="234"/>
        <v>23309</v>
      </c>
      <c r="BB340" s="1">
        <v>43939</v>
      </c>
      <c r="BC340" s="3">
        <f t="shared" si="235"/>
        <v>5087</v>
      </c>
      <c r="BE340" s="1">
        <v>43939</v>
      </c>
      <c r="BF340" s="3">
        <f t="shared" si="236"/>
        <v>8062</v>
      </c>
      <c r="BH340" s="1">
        <v>43939</v>
      </c>
      <c r="BI340" s="3"/>
      <c r="BJ340" s="3"/>
      <c r="BK340" s="1">
        <v>43939</v>
      </c>
      <c r="BL340" s="3">
        <f t="shared" si="238"/>
        <v>6592</v>
      </c>
      <c r="BN340" s="1">
        <v>43939</v>
      </c>
      <c r="BO340" s="3">
        <f t="shared" si="239"/>
        <v>8052</v>
      </c>
      <c r="BZ340" s="1"/>
      <c r="DF340" s="1">
        <v>43946</v>
      </c>
      <c r="DG340" s="3">
        <f t="shared" si="232"/>
        <v>11570</v>
      </c>
      <c r="EF340" s="1">
        <v>43945</v>
      </c>
      <c r="EG340" s="3">
        <f t="shared" si="233"/>
        <v>755</v>
      </c>
    </row>
    <row r="341" spans="7:137" x14ac:dyDescent="0.2">
      <c r="G341" s="3">
        <v>3770</v>
      </c>
      <c r="H341" s="3">
        <v>4183</v>
      </c>
      <c r="I341" s="3">
        <v>2485</v>
      </c>
      <c r="J341" s="3">
        <v>2819</v>
      </c>
      <c r="K341" s="3">
        <v>1745</v>
      </c>
      <c r="L341" s="3">
        <v>1423</v>
      </c>
      <c r="M341" s="3">
        <v>1032</v>
      </c>
      <c r="N341" s="3">
        <v>1496</v>
      </c>
      <c r="O341" s="3">
        <v>930</v>
      </c>
      <c r="P341" s="3">
        <v>802</v>
      </c>
      <c r="Q341" s="3">
        <v>759</v>
      </c>
      <c r="R341" s="3">
        <v>1327</v>
      </c>
      <c r="S341" s="3">
        <v>725</v>
      </c>
      <c r="T341" s="3">
        <v>696</v>
      </c>
      <c r="U341" s="3">
        <v>524</v>
      </c>
      <c r="V341" s="3">
        <v>2183</v>
      </c>
      <c r="W341" s="3">
        <v>888</v>
      </c>
      <c r="X341" s="3">
        <v>728</v>
      </c>
      <c r="Y341" s="3">
        <v>228</v>
      </c>
      <c r="Z341" s="3">
        <v>86</v>
      </c>
      <c r="AA341" s="3">
        <v>1008</v>
      </c>
      <c r="AB341" s="3">
        <v>587</v>
      </c>
      <c r="AC341" s="3">
        <v>448</v>
      </c>
      <c r="AD341" s="3">
        <v>133</v>
      </c>
      <c r="AE341" s="3">
        <v>196</v>
      </c>
      <c r="AF341" s="3">
        <v>1709</v>
      </c>
      <c r="AG341" s="3">
        <v>231</v>
      </c>
      <c r="AH341" s="3">
        <v>249</v>
      </c>
      <c r="AI341" s="3">
        <v>135</v>
      </c>
      <c r="AJ341" s="3">
        <v>80</v>
      </c>
      <c r="AY341" s="2">
        <v>43940</v>
      </c>
      <c r="AZ341" s="3">
        <f t="shared" si="234"/>
        <v>21023</v>
      </c>
      <c r="BB341" s="2">
        <v>43940</v>
      </c>
      <c r="BC341" s="3">
        <f t="shared" si="235"/>
        <v>7882</v>
      </c>
      <c r="BE341" s="2">
        <v>43940</v>
      </c>
      <c r="BF341" s="3">
        <f t="shared" si="236"/>
        <v>5435</v>
      </c>
      <c r="BH341" s="2">
        <v>43940</v>
      </c>
      <c r="BI341" s="3">
        <f t="shared" si="237"/>
        <v>9934</v>
      </c>
      <c r="BJ341" s="3"/>
      <c r="BK341" s="2">
        <v>43940</v>
      </c>
      <c r="BL341" s="3">
        <f t="shared" si="238"/>
        <v>4889</v>
      </c>
      <c r="BN341" s="2">
        <v>43940</v>
      </c>
      <c r="BO341" s="3">
        <f t="shared" si="239"/>
        <v>21234</v>
      </c>
      <c r="BZ341" s="1"/>
      <c r="DF341" s="1">
        <v>43947</v>
      </c>
      <c r="DG341" s="3">
        <f t="shared" si="232"/>
        <v>8301</v>
      </c>
      <c r="EF341" s="1">
        <v>43946</v>
      </c>
      <c r="EG341" s="3">
        <f t="shared" si="233"/>
        <v>591</v>
      </c>
    </row>
    <row r="342" spans="7:137" x14ac:dyDescent="0.2">
      <c r="G342" s="3">
        <v>3781</v>
      </c>
      <c r="H342" s="3">
        <v>4200</v>
      </c>
      <c r="I342" s="3">
        <v>2499</v>
      </c>
      <c r="J342" s="3">
        <v>2832</v>
      </c>
      <c r="K342" s="3">
        <v>1757</v>
      </c>
      <c r="L342" s="3">
        <v>1443</v>
      </c>
      <c r="M342" s="3">
        <v>1042</v>
      </c>
      <c r="N342" s="3">
        <v>1510</v>
      </c>
      <c r="O342" s="3">
        <v>939</v>
      </c>
      <c r="P342" s="3">
        <v>816</v>
      </c>
      <c r="Q342" s="3">
        <v>768</v>
      </c>
      <c r="R342" s="3">
        <v>1347</v>
      </c>
      <c r="S342" s="3">
        <v>751</v>
      </c>
      <c r="T342" s="3">
        <v>710</v>
      </c>
      <c r="U342" s="3">
        <v>538</v>
      </c>
      <c r="V342" s="3">
        <v>2192</v>
      </c>
      <c r="W342" s="3">
        <v>896</v>
      </c>
      <c r="X342" s="3">
        <v>729</v>
      </c>
      <c r="Y342" s="3">
        <v>229</v>
      </c>
      <c r="Z342" s="3">
        <v>87</v>
      </c>
      <c r="AA342" s="3">
        <v>1021</v>
      </c>
      <c r="AB342" s="3">
        <v>608</v>
      </c>
      <c r="AC342" s="3">
        <v>466</v>
      </c>
      <c r="AD342" s="3">
        <v>136</v>
      </c>
      <c r="AE342" s="3">
        <v>207</v>
      </c>
      <c r="AF342" s="3">
        <v>1755</v>
      </c>
      <c r="AG342" s="3">
        <v>235</v>
      </c>
      <c r="AH342" s="3">
        <v>255</v>
      </c>
      <c r="AI342" s="3">
        <v>136</v>
      </c>
      <c r="AJ342" s="3">
        <v>84</v>
      </c>
      <c r="AY342" s="1">
        <v>43941</v>
      </c>
      <c r="AZ342" s="3">
        <f t="shared" si="234"/>
        <v>16306</v>
      </c>
      <c r="BB342" s="1">
        <v>43941</v>
      </c>
      <c r="BC342" s="3">
        <f t="shared" si="235"/>
        <v>7639</v>
      </c>
      <c r="BE342" s="1">
        <v>43941</v>
      </c>
      <c r="BF342" s="3">
        <f t="shared" si="236"/>
        <v>7157</v>
      </c>
      <c r="BH342" s="1">
        <v>43941</v>
      </c>
      <c r="BI342" s="3">
        <f t="shared" si="237"/>
        <v>4137</v>
      </c>
      <c r="BJ342" s="3"/>
      <c r="BK342" s="1">
        <v>43941</v>
      </c>
      <c r="BL342" s="3">
        <f t="shared" si="238"/>
        <v>4098</v>
      </c>
      <c r="BN342" s="1">
        <v>43941</v>
      </c>
      <c r="BO342" s="3">
        <f t="shared" si="239"/>
        <v>9600</v>
      </c>
      <c r="BZ342" s="1"/>
      <c r="DF342" s="1">
        <v>43948</v>
      </c>
      <c r="DG342" s="3">
        <f t="shared" si="232"/>
        <v>5020</v>
      </c>
      <c r="EF342" s="1">
        <v>43947</v>
      </c>
      <c r="EG342" s="3">
        <f t="shared" si="233"/>
        <v>547</v>
      </c>
    </row>
    <row r="343" spans="7:137" x14ac:dyDescent="0.2">
      <c r="G343" s="3">
        <v>3800</v>
      </c>
      <c r="H343" s="3">
        <v>4222</v>
      </c>
      <c r="I343" s="3">
        <v>2507</v>
      </c>
      <c r="J343" s="3">
        <v>2843</v>
      </c>
      <c r="K343" s="3">
        <v>1783</v>
      </c>
      <c r="L343" s="3">
        <v>1450</v>
      </c>
      <c r="M343" s="3">
        <v>1045</v>
      </c>
      <c r="N343" s="3">
        <v>1522</v>
      </c>
      <c r="O343" s="3">
        <v>946</v>
      </c>
      <c r="P343" s="3">
        <v>831</v>
      </c>
      <c r="Q343" s="3">
        <v>778</v>
      </c>
      <c r="R343" s="3">
        <v>1370</v>
      </c>
      <c r="S343" s="3">
        <v>766</v>
      </c>
      <c r="T343" s="3">
        <v>719</v>
      </c>
      <c r="U343" s="3">
        <v>554</v>
      </c>
      <c r="V343" s="3">
        <f>SUM(957+1255)</f>
        <v>2212</v>
      </c>
      <c r="W343" s="3">
        <v>910</v>
      </c>
      <c r="X343" s="3">
        <v>739</v>
      </c>
      <c r="Y343" s="3">
        <v>230</v>
      </c>
      <c r="Z343" s="3">
        <v>88</v>
      </c>
      <c r="AA343" s="3">
        <v>1031</v>
      </c>
      <c r="AB343" s="3">
        <v>614</v>
      </c>
      <c r="AC343" s="3">
        <v>478</v>
      </c>
      <c r="AD343" s="3">
        <v>139</v>
      </c>
      <c r="AE343" s="3">
        <v>208</v>
      </c>
      <c r="AF343" s="3">
        <v>1793</v>
      </c>
      <c r="AG343" s="3">
        <v>235</v>
      </c>
      <c r="AH343" s="3">
        <v>259</v>
      </c>
      <c r="AI343" s="3">
        <v>136</v>
      </c>
      <c r="AJ343" s="3">
        <v>87</v>
      </c>
      <c r="AY343" s="1">
        <v>43942</v>
      </c>
      <c r="AZ343" s="3">
        <f t="shared" si="234"/>
        <v>15464</v>
      </c>
      <c r="BB343" s="1">
        <v>43942</v>
      </c>
      <c r="BC343" s="3">
        <f t="shared" si="235"/>
        <v>6769</v>
      </c>
      <c r="BE343" s="1">
        <v>43942</v>
      </c>
      <c r="BF343" s="3">
        <f t="shared" si="236"/>
        <v>5974</v>
      </c>
      <c r="BH343" s="1">
        <v>43942</v>
      </c>
      <c r="BI343" s="3">
        <f t="shared" si="237"/>
        <v>3428</v>
      </c>
      <c r="BJ343" s="3"/>
      <c r="BK343" s="1">
        <v>43942</v>
      </c>
      <c r="BL343" s="3">
        <f t="shared" si="238"/>
        <v>3899</v>
      </c>
      <c r="BN343" s="1">
        <v>43942</v>
      </c>
      <c r="BO343" s="3">
        <f t="shared" si="239"/>
        <v>18200</v>
      </c>
      <c r="BZ343" s="1"/>
      <c r="DF343" s="1">
        <v>43949</v>
      </c>
      <c r="DG343" s="3">
        <f t="shared" si="232"/>
        <v>5380</v>
      </c>
      <c r="EF343" s="1">
        <v>43948</v>
      </c>
      <c r="EG343" s="3">
        <f t="shared" si="233"/>
        <v>513</v>
      </c>
    </row>
    <row r="344" spans="7:137" x14ac:dyDescent="0.2">
      <c r="G344" s="3">
        <v>3816</v>
      </c>
      <c r="H344" s="3">
        <v>4241</v>
      </c>
      <c r="I344" s="3">
        <v>2517</v>
      </c>
      <c r="J344" s="3">
        <v>2854</v>
      </c>
      <c r="K344" s="3">
        <v>1799</v>
      </c>
      <c r="L344" s="3">
        <v>1455</v>
      </c>
      <c r="M344" s="3">
        <v>1057</v>
      </c>
      <c r="N344" s="3">
        <v>1528</v>
      </c>
      <c r="O344" s="3">
        <v>957</v>
      </c>
      <c r="P344" s="3">
        <v>838</v>
      </c>
      <c r="Q344" s="3">
        <v>787</v>
      </c>
      <c r="R344" s="3">
        <v>1394</v>
      </c>
      <c r="S344" s="3">
        <v>776</v>
      </c>
      <c r="T344" s="3">
        <v>725</v>
      </c>
      <c r="U344" s="3">
        <v>569</v>
      </c>
      <c r="V344" s="3">
        <v>2213</v>
      </c>
      <c r="W344" s="3">
        <v>912</v>
      </c>
      <c r="X344" s="3">
        <v>740</v>
      </c>
      <c r="Y344" s="3">
        <v>230</v>
      </c>
      <c r="Z344" s="3">
        <v>88</v>
      </c>
      <c r="AA344" s="3">
        <v>1031</v>
      </c>
      <c r="AB344" s="3">
        <v>620</v>
      </c>
      <c r="AC344" s="3">
        <v>478</v>
      </c>
      <c r="AD344" s="3">
        <v>139</v>
      </c>
      <c r="AE344" s="3">
        <v>208</v>
      </c>
      <c r="AF344" s="3">
        <v>1821</v>
      </c>
      <c r="AG344" s="3">
        <v>242</v>
      </c>
      <c r="AH344" s="3">
        <v>263</v>
      </c>
      <c r="AI344" s="3">
        <v>136</v>
      </c>
      <c r="AJ344" s="3">
        <v>88</v>
      </c>
      <c r="AY344" s="1">
        <v>43943</v>
      </c>
      <c r="AZ344" s="3">
        <f t="shared" si="234"/>
        <v>20657</v>
      </c>
      <c r="BB344" s="1">
        <v>43943</v>
      </c>
      <c r="BC344" s="3">
        <f t="shared" si="235"/>
        <v>6833</v>
      </c>
      <c r="BE344" s="1">
        <v>43943</v>
      </c>
      <c r="BF344" s="3">
        <f t="shared" si="236"/>
        <v>5090</v>
      </c>
      <c r="BH344" s="1">
        <v>43943</v>
      </c>
      <c r="BI344" s="3"/>
      <c r="BJ344" s="3"/>
      <c r="BK344" s="1">
        <v>43943</v>
      </c>
      <c r="BL344" s="3">
        <f t="shared" si="238"/>
        <v>5105</v>
      </c>
      <c r="BN344" s="1">
        <v>43943</v>
      </c>
      <c r="BO344" s="3">
        <f t="shared" si="239"/>
        <v>173397</v>
      </c>
      <c r="BZ344" s="1"/>
      <c r="DF344" s="1">
        <v>43950</v>
      </c>
      <c r="DG344" s="3">
        <f t="shared" si="232"/>
        <v>9072</v>
      </c>
      <c r="EF344" s="1">
        <v>43949</v>
      </c>
      <c r="EG344" s="3">
        <f t="shared" si="233"/>
        <v>845</v>
      </c>
    </row>
    <row r="345" spans="7:137" x14ac:dyDescent="0.2">
      <c r="G345" s="3">
        <v>3826</v>
      </c>
      <c r="H345" s="3">
        <v>4261</v>
      </c>
      <c r="I345" s="3">
        <v>2530</v>
      </c>
      <c r="J345" s="3">
        <v>2871</v>
      </c>
      <c r="K345" s="3">
        <v>1804</v>
      </c>
      <c r="L345" s="3">
        <v>1460</v>
      </c>
      <c r="M345" s="3">
        <v>1068</v>
      </c>
      <c r="N345" s="3">
        <v>1546</v>
      </c>
      <c r="O345" s="3">
        <v>962</v>
      </c>
      <c r="P345" s="3">
        <v>839</v>
      </c>
      <c r="Q345" s="3">
        <v>793</v>
      </c>
      <c r="R345" s="3">
        <v>1412</v>
      </c>
      <c r="S345" s="3">
        <v>790</v>
      </c>
      <c r="T345" s="3">
        <v>728</v>
      </c>
      <c r="U345" s="3">
        <v>581</v>
      </c>
      <c r="V345" s="3">
        <v>2226</v>
      </c>
      <c r="W345" s="3">
        <v>913</v>
      </c>
      <c r="X345" s="3">
        <v>740</v>
      </c>
      <c r="Y345" s="3">
        <v>231</v>
      </c>
      <c r="Z345" s="3">
        <v>89</v>
      </c>
      <c r="AA345" s="3">
        <v>1080</v>
      </c>
      <c r="AB345" s="3"/>
      <c r="AC345" s="3">
        <v>478</v>
      </c>
      <c r="AD345" s="3">
        <v>173</v>
      </c>
      <c r="AE345" s="3">
        <v>248</v>
      </c>
      <c r="AF345" s="3">
        <v>1839</v>
      </c>
      <c r="AG345" s="3">
        <v>242</v>
      </c>
      <c r="AH345" s="3">
        <v>268</v>
      </c>
      <c r="AI345" s="3">
        <v>136</v>
      </c>
      <c r="AJ345" s="3">
        <v>88</v>
      </c>
      <c r="AY345" s="1">
        <v>43944</v>
      </c>
      <c r="AZ345" s="3">
        <f t="shared" si="234"/>
        <v>25938</v>
      </c>
      <c r="BB345" s="1">
        <v>43944</v>
      </c>
      <c r="BC345" s="3">
        <f t="shared" si="235"/>
        <v>8489</v>
      </c>
      <c r="BE345" s="1">
        <v>43944</v>
      </c>
      <c r="BF345" s="3">
        <f t="shared" si="236"/>
        <v>14614</v>
      </c>
      <c r="BH345" s="1">
        <v>43944</v>
      </c>
      <c r="BI345" s="3">
        <f t="shared" si="237"/>
        <v>10096</v>
      </c>
      <c r="BJ345" s="3"/>
      <c r="BK345" s="1">
        <v>43944</v>
      </c>
      <c r="BL345" s="3">
        <f t="shared" si="238"/>
        <v>7158</v>
      </c>
      <c r="BN345" s="1">
        <v>43944</v>
      </c>
      <c r="BO345" s="3">
        <f t="shared" si="239"/>
        <v>12076</v>
      </c>
      <c r="BZ345" s="1"/>
      <c r="DF345" s="1">
        <v>43951</v>
      </c>
      <c r="DG345" s="3">
        <f t="shared" si="232"/>
        <v>7998</v>
      </c>
      <c r="EF345" s="1">
        <v>43950</v>
      </c>
      <c r="EG345" s="3">
        <f t="shared" si="233"/>
        <v>1025</v>
      </c>
    </row>
    <row r="346" spans="7:137" x14ac:dyDescent="0.2">
      <c r="G346" s="3">
        <v>3841</v>
      </c>
      <c r="H346" s="3">
        <v>4274</v>
      </c>
      <c r="I346" s="3">
        <v>2541</v>
      </c>
      <c r="J346" s="3">
        <v>2884</v>
      </c>
      <c r="K346" s="3">
        <v>1822</v>
      </c>
      <c r="L346" s="3">
        <v>1474</v>
      </c>
      <c r="M346" s="3">
        <v>1082</v>
      </c>
      <c r="N346" s="3">
        <v>1565</v>
      </c>
      <c r="O346" s="3">
        <v>977</v>
      </c>
      <c r="P346" s="3">
        <v>842</v>
      </c>
      <c r="Q346" s="3">
        <v>797</v>
      </c>
      <c r="R346" s="3">
        <v>1436</v>
      </c>
      <c r="S346" s="3">
        <v>797</v>
      </c>
      <c r="T346" s="3">
        <v>735</v>
      </c>
      <c r="U346" s="3">
        <v>597</v>
      </c>
      <c r="V346" s="3">
        <v>2275</v>
      </c>
      <c r="W346" s="3">
        <v>928</v>
      </c>
      <c r="X346" s="3">
        <v>753</v>
      </c>
      <c r="Y346" s="3">
        <v>235</v>
      </c>
      <c r="Z346" s="3">
        <v>89</v>
      </c>
      <c r="AA346" s="3">
        <v>1109</v>
      </c>
      <c r="AB346" s="3">
        <v>575</v>
      </c>
      <c r="AC346" s="3">
        <v>491</v>
      </c>
      <c r="AD346" s="3">
        <v>182</v>
      </c>
      <c r="AE346" s="3">
        <v>262</v>
      </c>
      <c r="AF346" s="3">
        <v>1913</v>
      </c>
      <c r="AG346" s="3">
        <v>242</v>
      </c>
      <c r="AH346" s="3">
        <v>274</v>
      </c>
      <c r="AI346" s="3">
        <v>139</v>
      </c>
      <c r="AJ346" s="3">
        <v>88</v>
      </c>
      <c r="AY346" s="1">
        <v>43945</v>
      </c>
      <c r="AZ346" s="3">
        <f t="shared" si="234"/>
        <v>34736</v>
      </c>
      <c r="BB346" s="1">
        <v>43945</v>
      </c>
      <c r="BC346" s="3">
        <f t="shared" si="235"/>
        <v>5814</v>
      </c>
      <c r="BE346" s="1">
        <v>43945</v>
      </c>
      <c r="BF346" s="3">
        <f t="shared" si="236"/>
        <v>20137</v>
      </c>
      <c r="BH346" s="1">
        <v>43945</v>
      </c>
      <c r="BI346" s="3">
        <f t="shared" si="237"/>
        <v>7975</v>
      </c>
      <c r="BJ346" s="3"/>
      <c r="BK346" s="1">
        <v>43945</v>
      </c>
      <c r="BL346" s="3">
        <f t="shared" si="238"/>
        <v>7029</v>
      </c>
      <c r="BN346" s="1">
        <v>43945</v>
      </c>
      <c r="BO346" s="3">
        <f t="shared" si="239"/>
        <v>11862</v>
      </c>
      <c r="BZ346" s="1"/>
      <c r="DF346" s="1">
        <v>43952</v>
      </c>
      <c r="DG346" s="3">
        <f t="shared" si="232"/>
        <v>7865</v>
      </c>
      <c r="EF346" s="1">
        <v>43951</v>
      </c>
      <c r="EG346" s="3">
        <f t="shared" si="233"/>
        <v>858</v>
      </c>
    </row>
    <row r="347" spans="7:137" x14ac:dyDescent="0.2">
      <c r="G347" s="3">
        <v>3852</v>
      </c>
      <c r="H347" s="3">
        <v>4311</v>
      </c>
      <c r="I347" s="3">
        <v>2550</v>
      </c>
      <c r="J347" s="3">
        <v>2891</v>
      </c>
      <c r="K347" s="3">
        <v>1840</v>
      </c>
      <c r="L347" s="3">
        <v>1500</v>
      </c>
      <c r="M347" s="3">
        <v>1106</v>
      </c>
      <c r="N347" s="3">
        <v>1569</v>
      </c>
      <c r="O347" s="3">
        <v>994</v>
      </c>
      <c r="P347" s="3">
        <v>855</v>
      </c>
      <c r="Q347" s="3">
        <v>807</v>
      </c>
      <c r="R347" s="3">
        <v>1462</v>
      </c>
      <c r="S347" s="3">
        <v>817</v>
      </c>
      <c r="T347" s="3">
        <v>749</v>
      </c>
      <c r="U347" s="3">
        <v>625</v>
      </c>
      <c r="V347" s="3">
        <v>2284</v>
      </c>
      <c r="W347" s="3">
        <v>935</v>
      </c>
      <c r="X347" s="3">
        <v>763</v>
      </c>
      <c r="Y347" s="3">
        <v>238</v>
      </c>
      <c r="Z347" s="3">
        <v>90</v>
      </c>
      <c r="AA347" s="3">
        <v>1152</v>
      </c>
      <c r="AB347" s="3">
        <v>596</v>
      </c>
      <c r="AC347" s="3">
        <v>491</v>
      </c>
      <c r="AD347" s="3">
        <v>188</v>
      </c>
      <c r="AE347" s="3">
        <v>273</v>
      </c>
      <c r="AF347" s="3">
        <v>1970</v>
      </c>
      <c r="AG347" s="3">
        <v>262</v>
      </c>
      <c r="AH347" s="3">
        <v>283</v>
      </c>
      <c r="AI347" s="3">
        <v>139</v>
      </c>
      <c r="AJ347" s="3">
        <v>98</v>
      </c>
      <c r="AY347" s="1">
        <v>43946</v>
      </c>
      <c r="AZ347" s="3">
        <f t="shared" si="234"/>
        <v>46912</v>
      </c>
      <c r="BB347" s="1">
        <v>43946</v>
      </c>
      <c r="BC347" s="3">
        <f t="shared" si="235"/>
        <v>7724</v>
      </c>
      <c r="BE347" s="1">
        <v>43946</v>
      </c>
      <c r="BF347" s="3">
        <f t="shared" si="236"/>
        <v>11632</v>
      </c>
      <c r="BH347" s="1">
        <v>43946</v>
      </c>
      <c r="BI347" s="3">
        <f t="shared" si="237"/>
        <v>7748</v>
      </c>
      <c r="BJ347" s="3"/>
      <c r="BK347" s="1">
        <v>43946</v>
      </c>
      <c r="BL347" s="3">
        <f t="shared" si="238"/>
        <v>6792</v>
      </c>
      <c r="BN347" s="1">
        <v>43946</v>
      </c>
      <c r="BO347" s="3">
        <f t="shared" si="239"/>
        <v>20049</v>
      </c>
      <c r="BZ347" s="1"/>
      <c r="DF347" s="1">
        <v>43953</v>
      </c>
      <c r="DG347" s="3">
        <f t="shared" si="232"/>
        <v>7701</v>
      </c>
      <c r="EF347" s="1">
        <v>43952</v>
      </c>
      <c r="EG347" s="3">
        <f t="shared" si="233"/>
        <v>656</v>
      </c>
    </row>
    <row r="348" spans="7:137" x14ac:dyDescent="0.2">
      <c r="G348" s="3">
        <v>3862</v>
      </c>
      <c r="H348" s="3">
        <v>4324</v>
      </c>
      <c r="I348" s="3">
        <v>2558</v>
      </c>
      <c r="J348" s="3">
        <v>2901</v>
      </c>
      <c r="K348" s="3">
        <v>1851</v>
      </c>
      <c r="L348" s="3">
        <v>1508</v>
      </c>
      <c r="M348" s="3">
        <v>1121</v>
      </c>
      <c r="N348" s="3">
        <v>1576</v>
      </c>
      <c r="O348" s="3">
        <v>1005</v>
      </c>
      <c r="P348" s="3">
        <v>864</v>
      </c>
      <c r="Q348" s="3">
        <v>813</v>
      </c>
      <c r="R348" s="3">
        <v>1478</v>
      </c>
      <c r="S348" s="3">
        <v>831</v>
      </c>
      <c r="T348" s="3">
        <v>759</v>
      </c>
      <c r="U348" s="3">
        <v>640</v>
      </c>
      <c r="V348" s="3">
        <v>2313</v>
      </c>
      <c r="W348" s="3">
        <v>945</v>
      </c>
      <c r="X348" s="3">
        <v>772</v>
      </c>
      <c r="Y348" s="3">
        <v>240</v>
      </c>
      <c r="Z348" s="3">
        <v>95</v>
      </c>
      <c r="AA348" s="3">
        <v>1178</v>
      </c>
      <c r="AB348" s="3">
        <v>607</v>
      </c>
      <c r="AC348" s="3">
        <v>491</v>
      </c>
      <c r="AD348" s="3">
        <v>192</v>
      </c>
      <c r="AE348" s="3">
        <v>279</v>
      </c>
      <c r="AF348" s="3">
        <v>2016</v>
      </c>
      <c r="AG348" s="3">
        <v>262</v>
      </c>
      <c r="AH348" s="3">
        <v>289</v>
      </c>
      <c r="AI348" s="3">
        <v>139</v>
      </c>
      <c r="AJ348" s="3">
        <v>112</v>
      </c>
      <c r="AY348" s="1">
        <v>43947</v>
      </c>
      <c r="AZ348" s="3">
        <f t="shared" si="234"/>
        <v>27782</v>
      </c>
      <c r="BB348" s="1">
        <v>43947</v>
      </c>
      <c r="BC348" s="3">
        <f t="shared" si="235"/>
        <v>9458</v>
      </c>
      <c r="BE348" s="1">
        <v>43947</v>
      </c>
      <c r="BF348" s="3">
        <f t="shared" si="236"/>
        <v>9255</v>
      </c>
      <c r="BH348" s="1">
        <v>43947</v>
      </c>
      <c r="BI348" s="3">
        <f t="shared" si="237"/>
        <v>6962</v>
      </c>
      <c r="BJ348" s="3"/>
      <c r="BK348" s="1">
        <v>43947</v>
      </c>
      <c r="BL348" s="3">
        <f t="shared" si="238"/>
        <v>5658</v>
      </c>
      <c r="BN348" s="1">
        <v>43947</v>
      </c>
      <c r="BO348" s="3">
        <f t="shared" si="239"/>
        <v>27425</v>
      </c>
      <c r="BZ348" s="2"/>
      <c r="DF348" s="1">
        <v>43954</v>
      </c>
      <c r="DG348" s="3">
        <f t="shared" si="232"/>
        <v>6414</v>
      </c>
      <c r="EF348" s="1">
        <v>43953</v>
      </c>
      <c r="EG348" s="3">
        <f t="shared" si="233"/>
        <v>681</v>
      </c>
    </row>
    <row r="349" spans="7:137" x14ac:dyDescent="0.2">
      <c r="G349" s="3">
        <v>3870</v>
      </c>
      <c r="H349" s="3">
        <v>4336</v>
      </c>
      <c r="I349" s="3">
        <v>2572</v>
      </c>
      <c r="J349" s="3">
        <v>2909</v>
      </c>
      <c r="K349" s="3">
        <v>1863</v>
      </c>
      <c r="L349" s="3">
        <v>1515</v>
      </c>
      <c r="M349" s="3">
        <v>1134</v>
      </c>
      <c r="N349" s="3">
        <v>1585</v>
      </c>
      <c r="O349" s="3">
        <v>1018</v>
      </c>
      <c r="P349" s="3">
        <v>881</v>
      </c>
      <c r="Q349" s="3">
        <v>818</v>
      </c>
      <c r="R349" s="3">
        <v>1496</v>
      </c>
      <c r="S349" s="3">
        <v>842</v>
      </c>
      <c r="T349" s="3">
        <v>771</v>
      </c>
      <c r="U349" s="3">
        <v>652</v>
      </c>
      <c r="V349" s="3">
        <v>2323</v>
      </c>
      <c r="W349" s="3"/>
      <c r="X349" s="3">
        <v>776</v>
      </c>
      <c r="Y349" s="3">
        <v>240</v>
      </c>
      <c r="Z349" s="3">
        <v>96</v>
      </c>
      <c r="AA349" s="3">
        <v>1221</v>
      </c>
      <c r="AB349" s="3">
        <v>619</v>
      </c>
      <c r="AC349" s="3">
        <v>518</v>
      </c>
      <c r="AD349" s="3">
        <v>197</v>
      </c>
      <c r="AE349" s="3">
        <v>283</v>
      </c>
      <c r="AF349" s="3">
        <v>2049</v>
      </c>
      <c r="AG349" s="3">
        <v>271</v>
      </c>
      <c r="AH349" s="3">
        <v>298</v>
      </c>
      <c r="AI349" s="3">
        <v>139</v>
      </c>
      <c r="AJ349" s="3">
        <v>118</v>
      </c>
      <c r="AY349" s="1">
        <v>43948</v>
      </c>
      <c r="AZ349" s="3">
        <f t="shared" si="234"/>
        <v>20745</v>
      </c>
      <c r="BB349" s="1">
        <v>43948</v>
      </c>
      <c r="BC349" s="3">
        <f t="shared" si="235"/>
        <v>4631</v>
      </c>
      <c r="BE349" s="1">
        <v>43948</v>
      </c>
      <c r="BF349" s="3">
        <f t="shared" si="236"/>
        <v>8787</v>
      </c>
      <c r="BH349" s="1">
        <v>43948</v>
      </c>
      <c r="BI349" s="3">
        <f t="shared" si="237"/>
        <v>6754</v>
      </c>
      <c r="BJ349" s="3"/>
      <c r="BK349" s="1">
        <v>43948</v>
      </c>
      <c r="BL349" s="3">
        <f t="shared" si="238"/>
        <v>4829</v>
      </c>
      <c r="BN349" s="1">
        <v>43948</v>
      </c>
      <c r="BO349" s="3">
        <f t="shared" si="239"/>
        <v>24099</v>
      </c>
      <c r="BZ349" s="1"/>
      <c r="DF349" s="1">
        <v>43955</v>
      </c>
      <c r="DG349" s="3">
        <f t="shared" ref="DG349:DG380" si="240">SUM(DI244+DJ244+DK244+DL244+DM244+DN244)</f>
        <v>4375</v>
      </c>
      <c r="EF349" s="1">
        <v>43954</v>
      </c>
      <c r="EG349" s="3">
        <f t="shared" si="233"/>
        <v>440</v>
      </c>
    </row>
    <row r="350" spans="7:137" x14ac:dyDescent="0.2">
      <c r="G350" s="3">
        <v>3879</v>
      </c>
      <c r="H350" s="3">
        <v>4346</v>
      </c>
      <c r="I350" s="3">
        <v>2578</v>
      </c>
      <c r="J350" s="3">
        <v>2916</v>
      </c>
      <c r="K350" s="3">
        <v>1871</v>
      </c>
      <c r="L350" s="3">
        <v>1521</v>
      </c>
      <c r="M350" s="3">
        <v>1138</v>
      </c>
      <c r="N350" s="3">
        <v>1588</v>
      </c>
      <c r="O350" s="3">
        <v>1022</v>
      </c>
      <c r="P350" s="3">
        <v>888</v>
      </c>
      <c r="Q350" s="3">
        <v>827</v>
      </c>
      <c r="R350" s="3">
        <v>1512</v>
      </c>
      <c r="S350" s="3">
        <v>848</v>
      </c>
      <c r="T350" s="3">
        <v>774</v>
      </c>
      <c r="U350" s="3">
        <v>667</v>
      </c>
      <c r="V350" s="3">
        <v>2361</v>
      </c>
      <c r="W350" s="3">
        <v>954</v>
      </c>
      <c r="X350" s="3">
        <v>778</v>
      </c>
      <c r="Y350" s="3">
        <v>240</v>
      </c>
      <c r="Z350" s="3">
        <v>96</v>
      </c>
      <c r="AA350" s="3">
        <v>1233</v>
      </c>
      <c r="AB350" s="3">
        <v>633</v>
      </c>
      <c r="AC350" s="3">
        <v>521</v>
      </c>
      <c r="AD350" s="3">
        <v>202</v>
      </c>
      <c r="AE350" s="3">
        <v>292</v>
      </c>
      <c r="AF350" s="3">
        <v>2090</v>
      </c>
      <c r="AG350" s="3">
        <v>275</v>
      </c>
      <c r="AH350" s="3">
        <v>299</v>
      </c>
      <c r="AI350" s="3">
        <v>139</v>
      </c>
      <c r="AJ350" s="3">
        <v>130</v>
      </c>
      <c r="AY350" s="1">
        <v>43949</v>
      </c>
      <c r="AZ350" s="3">
        <f t="shared" si="234"/>
        <v>18899</v>
      </c>
      <c r="BB350" s="1">
        <v>43949</v>
      </c>
      <c r="BC350" s="3">
        <f t="shared" si="235"/>
        <v>6584</v>
      </c>
      <c r="BE350" s="1">
        <v>43949</v>
      </c>
      <c r="BF350" s="3">
        <f t="shared" si="236"/>
        <v>9613</v>
      </c>
      <c r="BH350" s="1">
        <v>43949</v>
      </c>
      <c r="BI350" s="3">
        <f t="shared" si="237"/>
        <v>7045</v>
      </c>
      <c r="BJ350" s="3"/>
      <c r="BK350" s="1">
        <v>43949</v>
      </c>
      <c r="BL350" s="3">
        <f t="shared" si="238"/>
        <v>5666</v>
      </c>
      <c r="BN350" s="1">
        <v>43949</v>
      </c>
      <c r="BO350" s="3">
        <f t="shared" si="239"/>
        <v>25531</v>
      </c>
      <c r="BZ350" s="1"/>
      <c r="DF350" s="1">
        <v>43956</v>
      </c>
      <c r="DG350" s="3">
        <f t="shared" si="240"/>
        <v>5312</v>
      </c>
      <c r="EF350" s="1">
        <v>43955</v>
      </c>
      <c r="EG350" s="3">
        <f t="shared" ref="EG350:EG381" si="241">SUM(EH244+EI244+EJ244+EK244+EL244+EM244)</f>
        <v>322</v>
      </c>
    </row>
    <row r="351" spans="7:137" x14ac:dyDescent="0.2">
      <c r="G351" s="3">
        <v>3888</v>
      </c>
      <c r="H351" s="3">
        <v>4360</v>
      </c>
      <c r="I351" s="3">
        <v>2586</v>
      </c>
      <c r="J351" s="3">
        <v>2921</v>
      </c>
      <c r="K351" s="3">
        <v>1883</v>
      </c>
      <c r="L351" s="3">
        <v>1525</v>
      </c>
      <c r="M351" s="3">
        <v>1139</v>
      </c>
      <c r="N351" s="3">
        <v>1595</v>
      </c>
      <c r="O351" s="3">
        <v>1025</v>
      </c>
      <c r="P351" s="3">
        <v>890</v>
      </c>
      <c r="Q351" s="3">
        <v>838</v>
      </c>
      <c r="R351" s="3">
        <v>1518</v>
      </c>
      <c r="S351" s="3">
        <v>859</v>
      </c>
      <c r="T351" s="3">
        <v>782</v>
      </c>
      <c r="U351" s="3">
        <v>679</v>
      </c>
      <c r="V351" s="3"/>
      <c r="W351" s="3">
        <v>955</v>
      </c>
      <c r="X351" s="3">
        <v>778</v>
      </c>
      <c r="Y351" s="3">
        <v>240</v>
      </c>
      <c r="Z351" s="3">
        <v>96</v>
      </c>
      <c r="AA351" s="3">
        <v>1233</v>
      </c>
      <c r="AB351" s="3">
        <v>633</v>
      </c>
      <c r="AC351" s="3">
        <v>521</v>
      </c>
      <c r="AD351" s="3">
        <v>206</v>
      </c>
      <c r="AE351" s="3">
        <v>296</v>
      </c>
      <c r="AF351" s="3">
        <v>2104</v>
      </c>
      <c r="AG351" s="3">
        <v>275</v>
      </c>
      <c r="AH351" s="3">
        <v>304</v>
      </c>
      <c r="AI351" s="3">
        <v>139</v>
      </c>
      <c r="AJ351" s="3">
        <v>131</v>
      </c>
      <c r="AY351" s="1">
        <v>43950</v>
      </c>
      <c r="AZ351" s="3">
        <f t="shared" si="234"/>
        <v>27487</v>
      </c>
      <c r="BB351" s="1">
        <v>43950</v>
      </c>
      <c r="BC351" s="3">
        <f t="shared" si="235"/>
        <v>6959</v>
      </c>
      <c r="BE351" s="1">
        <v>43950</v>
      </c>
      <c r="BF351" s="3">
        <f t="shared" si="236"/>
        <v>11118</v>
      </c>
      <c r="BH351" s="1">
        <v>43950</v>
      </c>
      <c r="BI351" s="3">
        <f t="shared" si="237"/>
        <v>7547</v>
      </c>
      <c r="BJ351" s="3"/>
      <c r="BK351" s="1">
        <v>43950</v>
      </c>
      <c r="BL351" s="3">
        <f t="shared" si="238"/>
        <v>5795</v>
      </c>
      <c r="BN351" s="1">
        <v>43950</v>
      </c>
      <c r="BO351" s="3">
        <f t="shared" si="239"/>
        <v>22198</v>
      </c>
      <c r="BZ351" s="2"/>
      <c r="DF351" s="1">
        <v>43957</v>
      </c>
      <c r="DG351" s="3">
        <f t="shared" si="240"/>
        <v>4303</v>
      </c>
      <c r="EF351" s="1">
        <v>43956</v>
      </c>
      <c r="EG351" s="3">
        <f t="shared" si="241"/>
        <v>676</v>
      </c>
    </row>
    <row r="352" spans="7:137" x14ac:dyDescent="0.2">
      <c r="G352" s="3">
        <v>3900</v>
      </c>
      <c r="H352" s="3">
        <v>4375</v>
      </c>
      <c r="I352" s="3">
        <v>2597</v>
      </c>
      <c r="J352" s="3">
        <v>2932</v>
      </c>
      <c r="K352" s="3">
        <v>1888</v>
      </c>
      <c r="L352" s="3">
        <v>1525</v>
      </c>
      <c r="M352" s="3"/>
      <c r="N352" s="3">
        <v>1595</v>
      </c>
      <c r="O352" s="3"/>
      <c r="P352" s="3">
        <v>891</v>
      </c>
      <c r="Q352" s="3">
        <v>838</v>
      </c>
      <c r="R352" s="3">
        <v>1518</v>
      </c>
      <c r="S352" s="3">
        <v>859</v>
      </c>
      <c r="T352" s="3">
        <v>782</v>
      </c>
      <c r="U352" s="3">
        <v>679</v>
      </c>
      <c r="V352" s="3">
        <v>2364</v>
      </c>
      <c r="W352" s="3">
        <v>955</v>
      </c>
      <c r="X352" s="3">
        <v>778</v>
      </c>
      <c r="Y352" s="3">
        <v>242</v>
      </c>
      <c r="Z352" s="3">
        <v>96</v>
      </c>
      <c r="AA352" s="3">
        <v>1235</v>
      </c>
      <c r="AB352" s="3">
        <v>633</v>
      </c>
      <c r="AC352" s="3">
        <v>524</v>
      </c>
      <c r="AD352" s="3">
        <v>209</v>
      </c>
      <c r="AE352" s="3">
        <v>296</v>
      </c>
      <c r="AF352" s="3">
        <v>2116</v>
      </c>
      <c r="AG352" s="3">
        <v>275</v>
      </c>
      <c r="AH352" s="3">
        <v>309</v>
      </c>
      <c r="AI352" s="3">
        <v>140</v>
      </c>
      <c r="AJ352" s="3">
        <v>131</v>
      </c>
      <c r="AY352" s="1">
        <v>43951</v>
      </c>
      <c r="AZ352" s="3">
        <f t="shared" si="234"/>
        <v>28155</v>
      </c>
      <c r="BB352" s="1">
        <v>43951</v>
      </c>
      <c r="BC352" s="3">
        <f t="shared" si="235"/>
        <v>6600</v>
      </c>
      <c r="BE352" s="1">
        <v>43951</v>
      </c>
      <c r="BF352" s="3">
        <f t="shared" si="236"/>
        <v>10029</v>
      </c>
      <c r="BH352" s="1">
        <v>43951</v>
      </c>
      <c r="BI352" s="3">
        <f t="shared" si="237"/>
        <v>7915</v>
      </c>
      <c r="BJ352" s="3"/>
      <c r="BK352" s="1">
        <v>43951</v>
      </c>
      <c r="BL352" s="3">
        <f t="shared" si="238"/>
        <v>6482</v>
      </c>
      <c r="BN352" s="1">
        <v>43951</v>
      </c>
      <c r="BO352" s="3">
        <f t="shared" si="239"/>
        <v>29648</v>
      </c>
      <c r="BZ352" s="1"/>
      <c r="DF352" s="1">
        <v>43958</v>
      </c>
      <c r="DG352" s="3">
        <f t="shared" si="240"/>
        <v>3566</v>
      </c>
      <c r="EF352" s="1">
        <v>43957</v>
      </c>
      <c r="EG352" s="3">
        <f t="shared" si="241"/>
        <v>780</v>
      </c>
    </row>
    <row r="353" spans="7:137" x14ac:dyDescent="0.2">
      <c r="G353" s="3">
        <v>3905</v>
      </c>
      <c r="H353" s="3">
        <v>4384</v>
      </c>
      <c r="I353" s="3">
        <v>2601</v>
      </c>
      <c r="J353" s="3">
        <v>2938</v>
      </c>
      <c r="K353" s="3">
        <v>1900</v>
      </c>
      <c r="L353" s="3">
        <v>1528</v>
      </c>
      <c r="M353" s="3">
        <v>1143</v>
      </c>
      <c r="N353" s="3">
        <v>1605</v>
      </c>
      <c r="O353" s="3">
        <v>1030</v>
      </c>
      <c r="P353" s="3">
        <v>892</v>
      </c>
      <c r="Q353" s="3">
        <v>844</v>
      </c>
      <c r="R353" s="3">
        <v>1535</v>
      </c>
      <c r="S353" s="3">
        <v>870</v>
      </c>
      <c r="T353" s="3">
        <v>791</v>
      </c>
      <c r="U353" s="3">
        <v>700</v>
      </c>
      <c r="V353" s="3">
        <v>2368</v>
      </c>
      <c r="W353" s="3">
        <v>958</v>
      </c>
      <c r="X353" s="3">
        <v>779</v>
      </c>
      <c r="Y353" s="3">
        <v>245</v>
      </c>
      <c r="Z353" s="3">
        <v>96</v>
      </c>
      <c r="AA353" s="3">
        <v>1243</v>
      </c>
      <c r="AB353" s="3">
        <v>635</v>
      </c>
      <c r="AC353" s="3">
        <v>524</v>
      </c>
      <c r="AD353" s="3">
        <v>210</v>
      </c>
      <c r="AE353" s="3">
        <v>296</v>
      </c>
      <c r="AF353" s="3">
        <v>2143</v>
      </c>
      <c r="AG353" s="3">
        <v>290</v>
      </c>
      <c r="AH353" s="3">
        <v>314</v>
      </c>
      <c r="AI353" s="3">
        <v>140</v>
      </c>
      <c r="AJ353" s="3">
        <v>131</v>
      </c>
      <c r="AY353" s="1">
        <v>43952</v>
      </c>
      <c r="AZ353" s="3">
        <f t="shared" si="234"/>
        <v>26802</v>
      </c>
      <c r="BB353" s="1">
        <v>43952</v>
      </c>
      <c r="BC353" s="3">
        <f t="shared" si="235"/>
        <v>8627</v>
      </c>
      <c r="BE353" s="1">
        <v>43952</v>
      </c>
      <c r="BF353" s="3">
        <f t="shared" si="236"/>
        <v>13989</v>
      </c>
      <c r="BH353" s="1">
        <v>43952</v>
      </c>
      <c r="BI353" s="3">
        <f t="shared" si="237"/>
        <v>10238</v>
      </c>
      <c r="BJ353" s="3"/>
      <c r="BK353" s="1">
        <v>43952</v>
      </c>
      <c r="BL353" s="3">
        <f t="shared" si="238"/>
        <v>6083</v>
      </c>
      <c r="BN353" s="1">
        <v>43952</v>
      </c>
      <c r="BO353" s="3">
        <f t="shared" si="239"/>
        <v>30063</v>
      </c>
      <c r="BZ353" s="1"/>
      <c r="DF353" s="1">
        <v>43959</v>
      </c>
      <c r="DG353" s="3">
        <f t="shared" si="240"/>
        <v>6128</v>
      </c>
      <c r="EF353" s="1">
        <v>43958</v>
      </c>
      <c r="EG353" s="3">
        <f t="shared" si="241"/>
        <v>847</v>
      </c>
    </row>
    <row r="354" spans="7:137" x14ac:dyDescent="0.2">
      <c r="G354" s="3">
        <v>3909</v>
      </c>
      <c r="H354" s="3">
        <v>4392</v>
      </c>
      <c r="I354" s="3">
        <v>2604</v>
      </c>
      <c r="J354" s="3">
        <v>2943</v>
      </c>
      <c r="K354" s="3">
        <v>1910</v>
      </c>
      <c r="L354" s="3">
        <v>1547</v>
      </c>
      <c r="M354" s="3">
        <v>1158</v>
      </c>
      <c r="N354" s="3">
        <v>1624</v>
      </c>
      <c r="O354" s="3">
        <v>1042</v>
      </c>
      <c r="P354" s="3">
        <v>899</v>
      </c>
      <c r="Q354" s="3">
        <v>850</v>
      </c>
      <c r="R354" s="3">
        <v>1549</v>
      </c>
      <c r="S354" s="3">
        <v>878</v>
      </c>
      <c r="T354" s="3">
        <v>794</v>
      </c>
      <c r="U354" s="3">
        <v>716</v>
      </c>
      <c r="V354" s="3">
        <v>2406</v>
      </c>
      <c r="W354" s="3">
        <v>961</v>
      </c>
      <c r="X354" s="3">
        <v>784</v>
      </c>
      <c r="Y354" s="3">
        <v>247</v>
      </c>
      <c r="Z354" s="3">
        <v>97</v>
      </c>
      <c r="AA354" s="3">
        <v>1262</v>
      </c>
      <c r="AB354" s="3">
        <v>662</v>
      </c>
      <c r="AC354" s="3">
        <v>536</v>
      </c>
      <c r="AD354" s="3">
        <v>215</v>
      </c>
      <c r="AE354" s="3">
        <v>301</v>
      </c>
      <c r="AF354" s="3">
        <v>2195</v>
      </c>
      <c r="AG354" s="3">
        <v>297</v>
      </c>
      <c r="AH354" s="3">
        <v>320</v>
      </c>
      <c r="AI354" s="3">
        <v>141</v>
      </c>
      <c r="AJ354" s="3">
        <v>136</v>
      </c>
      <c r="AY354" s="1">
        <v>43953</v>
      </c>
      <c r="AZ354" s="3">
        <f t="shared" si="234"/>
        <v>31579</v>
      </c>
      <c r="BB354" s="1">
        <v>43953</v>
      </c>
      <c r="BC354" s="3">
        <f t="shared" si="235"/>
        <v>5767</v>
      </c>
      <c r="BE354" s="1">
        <v>43953</v>
      </c>
      <c r="BF354" s="3">
        <f t="shared" si="236"/>
        <v>9358</v>
      </c>
      <c r="BH354" s="1">
        <v>43953</v>
      </c>
      <c r="BI354" s="3">
        <f t="shared" si="237"/>
        <v>11204</v>
      </c>
      <c r="BJ354" s="3"/>
      <c r="BK354" s="1">
        <v>43953</v>
      </c>
      <c r="BL354" s="3">
        <f t="shared" si="238"/>
        <v>7928</v>
      </c>
      <c r="BN354" s="1">
        <v>43953</v>
      </c>
      <c r="BO354" s="3">
        <f t="shared" si="239"/>
        <v>30703</v>
      </c>
      <c r="BZ354" s="1"/>
      <c r="DF354" s="1">
        <v>43960</v>
      </c>
      <c r="DG354" s="3">
        <f t="shared" si="240"/>
        <v>4906</v>
      </c>
      <c r="EF354" s="1">
        <v>43959</v>
      </c>
      <c r="EG354" s="3">
        <f t="shared" si="241"/>
        <v>500</v>
      </c>
    </row>
    <row r="355" spans="7:137" x14ac:dyDescent="0.2">
      <c r="G355" s="3">
        <v>3918</v>
      </c>
      <c r="H355" s="3">
        <v>4398</v>
      </c>
      <c r="I355" s="3">
        <v>2608</v>
      </c>
      <c r="J355" s="3">
        <v>2947</v>
      </c>
      <c r="K355" s="3">
        <v>1920</v>
      </c>
      <c r="L355" s="3">
        <v>1553</v>
      </c>
      <c r="M355" s="3">
        <v>1161</v>
      </c>
      <c r="N355" s="3">
        <v>1628</v>
      </c>
      <c r="O355" s="3">
        <v>1047</v>
      </c>
      <c r="P355" s="3">
        <v>903</v>
      </c>
      <c r="Q355" s="3">
        <v>859</v>
      </c>
      <c r="R355" s="3">
        <v>1564</v>
      </c>
      <c r="S355" s="3">
        <v>895</v>
      </c>
      <c r="T355" s="3">
        <v>799</v>
      </c>
      <c r="U355" s="3">
        <v>738</v>
      </c>
      <c r="V355" s="3">
        <v>2410</v>
      </c>
      <c r="W355" s="3">
        <v>971</v>
      </c>
      <c r="X355" s="3">
        <v>787</v>
      </c>
      <c r="Y355" s="3">
        <v>249</v>
      </c>
      <c r="Z355" s="3">
        <v>100</v>
      </c>
      <c r="AA355" s="3">
        <v>1282</v>
      </c>
      <c r="AB355" s="3">
        <v>675</v>
      </c>
      <c r="AC355" s="3">
        <v>544</v>
      </c>
      <c r="AD355" s="3">
        <v>218</v>
      </c>
      <c r="AE355" s="3">
        <v>308</v>
      </c>
      <c r="AF355" s="3">
        <v>2241</v>
      </c>
      <c r="AG355" s="3">
        <v>307</v>
      </c>
      <c r="AH355" s="3">
        <v>331</v>
      </c>
      <c r="AI355" s="3">
        <v>141</v>
      </c>
      <c r="AJ355" s="3">
        <v>142</v>
      </c>
      <c r="AY355" s="1">
        <v>43954</v>
      </c>
      <c r="AZ355" s="3">
        <f t="shared" si="234"/>
        <v>26894</v>
      </c>
      <c r="BB355" s="1">
        <v>43954</v>
      </c>
      <c r="BC355" s="3">
        <f t="shared" si="235"/>
        <v>12754</v>
      </c>
      <c r="BE355" s="1">
        <v>43954</v>
      </c>
      <c r="BF355" s="3">
        <f t="shared" si="236"/>
        <v>15652</v>
      </c>
      <c r="BH355" s="1">
        <v>43954</v>
      </c>
      <c r="BI355" s="3">
        <f t="shared" si="237"/>
        <v>10823</v>
      </c>
      <c r="BJ355" s="3"/>
      <c r="BK355" s="1">
        <v>43954</v>
      </c>
      <c r="BL355" s="3">
        <f t="shared" si="238"/>
        <v>5265</v>
      </c>
      <c r="BN355" s="1">
        <v>43954</v>
      </c>
      <c r="BO355" s="3">
        <f t="shared" si="239"/>
        <v>32123</v>
      </c>
      <c r="BZ355" s="1"/>
      <c r="DF355" s="1">
        <v>43961</v>
      </c>
      <c r="DG355" s="3">
        <f t="shared" si="240"/>
        <v>3911</v>
      </c>
      <c r="EF355" s="1">
        <v>43960</v>
      </c>
      <c r="EG355" s="3">
        <f t="shared" si="241"/>
        <v>528</v>
      </c>
    </row>
    <row r="356" spans="7:137" x14ac:dyDescent="0.2">
      <c r="G356" s="3">
        <v>3918</v>
      </c>
      <c r="H356" s="3">
        <v>4405</v>
      </c>
      <c r="I356" s="3">
        <v>2611</v>
      </c>
      <c r="J356" s="3">
        <v>2952</v>
      </c>
      <c r="K356" s="3">
        <v>1928</v>
      </c>
      <c r="L356" s="3">
        <v>1567</v>
      </c>
      <c r="M356" s="3">
        <v>1168</v>
      </c>
      <c r="N356" s="3">
        <v>1647</v>
      </c>
      <c r="O356" s="3">
        <v>1060</v>
      </c>
      <c r="P356" s="3">
        <v>917</v>
      </c>
      <c r="Q356" s="3">
        <v>861</v>
      </c>
      <c r="R356" s="3">
        <v>1583</v>
      </c>
      <c r="S356" s="3">
        <v>906</v>
      </c>
      <c r="T356" s="3">
        <v>811</v>
      </c>
      <c r="U356" s="3">
        <v>746</v>
      </c>
      <c r="V356" s="3">
        <v>2425</v>
      </c>
      <c r="W356" s="3">
        <v>975</v>
      </c>
      <c r="X356" s="3">
        <v>793</v>
      </c>
      <c r="Y356" s="3">
        <v>250</v>
      </c>
      <c r="Z356" s="3">
        <v>100</v>
      </c>
      <c r="AA356" s="3">
        <v>1300</v>
      </c>
      <c r="AB356" s="3">
        <v>677</v>
      </c>
      <c r="AC356" s="3">
        <v>550</v>
      </c>
      <c r="AD356" s="3">
        <v>222</v>
      </c>
      <c r="AE356" s="3">
        <v>311</v>
      </c>
      <c r="AF356" s="3">
        <v>2290</v>
      </c>
      <c r="AG356" s="3">
        <v>312</v>
      </c>
      <c r="AH356" s="3">
        <v>339</v>
      </c>
      <c r="AI356" s="3">
        <v>141</v>
      </c>
      <c r="AJ356" s="3">
        <v>145</v>
      </c>
      <c r="AY356" s="1">
        <v>43955</v>
      </c>
      <c r="AZ356" s="3">
        <f t="shared" ref="AZ356:AZ387" si="242">SUM(BE247-BE246)</f>
        <v>21399</v>
      </c>
      <c r="BB356" s="1">
        <v>43955</v>
      </c>
      <c r="BC356" s="3">
        <f t="shared" si="235"/>
        <v>2154</v>
      </c>
      <c r="BE356" s="1">
        <v>43955</v>
      </c>
      <c r="BF356" s="3">
        <f t="shared" ref="BF356:BF387" si="243">SUM(BG247-BG246)</f>
        <v>9622</v>
      </c>
      <c r="BH356" s="1">
        <v>43955</v>
      </c>
      <c r="BI356" s="3">
        <f t="shared" ref="BI356:BI374" si="244">SUM(BH247-BH246)</f>
        <v>9857</v>
      </c>
      <c r="BJ356" s="3"/>
      <c r="BK356" s="1">
        <v>43955</v>
      </c>
      <c r="BL356" s="3">
        <f t="shared" ref="BL356:BL382" si="245">SUM(BI247-BI246)</f>
        <v>4949</v>
      </c>
      <c r="BN356" s="1">
        <v>43955</v>
      </c>
      <c r="BO356" s="3">
        <f t="shared" ref="BO356:BO387" si="246">SUM(BJ247-BJ246)</f>
        <v>32028</v>
      </c>
      <c r="BZ356" s="1"/>
      <c r="DF356" s="1">
        <v>43962</v>
      </c>
      <c r="DG356" s="3">
        <f t="shared" si="240"/>
        <v>2352</v>
      </c>
      <c r="EF356" s="1">
        <v>43961</v>
      </c>
      <c r="EG356" s="3">
        <f t="shared" si="241"/>
        <v>338</v>
      </c>
    </row>
    <row r="357" spans="7:137" x14ac:dyDescent="0.2">
      <c r="G357" s="3">
        <v>3920</v>
      </c>
      <c r="H357" s="3">
        <v>4413</v>
      </c>
      <c r="I357" s="3">
        <v>2615</v>
      </c>
      <c r="J357" s="3">
        <v>2956</v>
      </c>
      <c r="K357" s="3">
        <v>1941</v>
      </c>
      <c r="L357" s="3">
        <v>1573</v>
      </c>
      <c r="M357" s="3">
        <v>1173</v>
      </c>
      <c r="N357" s="3">
        <v>1657</v>
      </c>
      <c r="O357" s="3"/>
      <c r="P357" s="3">
        <v>925</v>
      </c>
      <c r="Q357" s="3">
        <v>868</v>
      </c>
      <c r="R357" s="3">
        <v>1596</v>
      </c>
      <c r="S357" s="3">
        <v>909</v>
      </c>
      <c r="T357" s="3">
        <v>815</v>
      </c>
      <c r="U357" s="3">
        <v>753</v>
      </c>
      <c r="V357" s="3">
        <f>SUM(1082+1370)</f>
        <v>2452</v>
      </c>
      <c r="W357" s="3">
        <v>983</v>
      </c>
      <c r="X357" s="3">
        <v>802</v>
      </c>
      <c r="Y357" s="3">
        <v>252</v>
      </c>
      <c r="Z357" s="3">
        <v>99</v>
      </c>
      <c r="AA357" s="3">
        <v>1308</v>
      </c>
      <c r="AB357" s="3">
        <v>682</v>
      </c>
      <c r="AC357" s="3">
        <v>558</v>
      </c>
      <c r="AD357" s="3">
        <v>228</v>
      </c>
      <c r="AE357" s="3">
        <v>316</v>
      </c>
      <c r="AF357" s="3">
        <v>2338</v>
      </c>
      <c r="AG357" s="3">
        <v>312</v>
      </c>
      <c r="AH357" s="3">
        <v>339</v>
      </c>
      <c r="AI357" s="3">
        <v>141</v>
      </c>
      <c r="AJ357" s="3">
        <v>146</v>
      </c>
      <c r="AY357" s="1">
        <v>43956</v>
      </c>
      <c r="AZ357" s="3">
        <f t="shared" si="242"/>
        <v>21589</v>
      </c>
      <c r="BB357" s="1">
        <v>43956</v>
      </c>
      <c r="BC357" s="3">
        <f t="shared" si="235"/>
        <v>10403</v>
      </c>
      <c r="BE357" s="1">
        <v>43956</v>
      </c>
      <c r="BF357" s="3">
        <f t="shared" si="243"/>
        <v>9081</v>
      </c>
      <c r="BH357" s="1">
        <v>43956</v>
      </c>
      <c r="BI357" s="3"/>
      <c r="BJ357" s="3"/>
      <c r="BK357" s="1">
        <v>43956</v>
      </c>
      <c r="BL357" s="3">
        <f t="shared" si="245"/>
        <v>5292</v>
      </c>
      <c r="BN357" s="1">
        <v>43956</v>
      </c>
      <c r="BO357" s="3">
        <f t="shared" si="246"/>
        <v>29134</v>
      </c>
      <c r="BZ357" s="1"/>
      <c r="DF357" s="1">
        <v>43963</v>
      </c>
      <c r="DG357" s="3">
        <f t="shared" si="240"/>
        <v>2387</v>
      </c>
      <c r="EF357" s="1">
        <v>43962</v>
      </c>
      <c r="EG357" s="3">
        <f t="shared" si="241"/>
        <v>286</v>
      </c>
    </row>
    <row r="358" spans="7:137" x14ac:dyDescent="0.2">
      <c r="G358" s="3">
        <v>3929</v>
      </c>
      <c r="H358" s="3">
        <v>4416</v>
      </c>
      <c r="I358" s="3">
        <v>2615</v>
      </c>
      <c r="J358" s="3">
        <v>2960</v>
      </c>
      <c r="K358" s="3">
        <v>1949</v>
      </c>
      <c r="L358" s="3">
        <v>1579</v>
      </c>
      <c r="M358" s="3">
        <v>1183</v>
      </c>
      <c r="N358" s="3">
        <v>1664</v>
      </c>
      <c r="O358" s="3">
        <v>1073</v>
      </c>
      <c r="P358" s="3">
        <v>928</v>
      </c>
      <c r="Q358" s="3">
        <v>871</v>
      </c>
      <c r="R358" s="3">
        <v>1615</v>
      </c>
      <c r="S358" s="3">
        <v>925</v>
      </c>
      <c r="T358" s="3">
        <v>821</v>
      </c>
      <c r="U358" s="3">
        <v>767</v>
      </c>
      <c r="V358" s="3">
        <f>SUM(1087+1374)</f>
        <v>2461</v>
      </c>
      <c r="W358" s="3">
        <v>988</v>
      </c>
      <c r="X358" s="3">
        <v>810</v>
      </c>
      <c r="Y358" s="3">
        <v>252</v>
      </c>
      <c r="Z358" s="3">
        <v>99</v>
      </c>
      <c r="AA358" s="3">
        <v>1316</v>
      </c>
      <c r="AB358" s="3">
        <v>684</v>
      </c>
      <c r="AC358" s="3">
        <v>558</v>
      </c>
      <c r="AD358" s="3">
        <v>228</v>
      </c>
      <c r="AE358" s="3">
        <v>317</v>
      </c>
      <c r="AF358" s="3">
        <v>2362</v>
      </c>
      <c r="AG358" s="3">
        <v>312</v>
      </c>
      <c r="AH358" s="3">
        <v>344</v>
      </c>
      <c r="AI358" s="3">
        <v>144</v>
      </c>
      <c r="AJ358" s="3">
        <v>147</v>
      </c>
      <c r="AY358" s="1">
        <v>43957</v>
      </c>
      <c r="AZ358" s="3">
        <f t="shared" si="242"/>
        <v>27022</v>
      </c>
      <c r="BB358" s="1">
        <v>43957</v>
      </c>
      <c r="BC358" s="3">
        <f t="shared" si="235"/>
        <v>1297</v>
      </c>
      <c r="BE358" s="1">
        <v>43957</v>
      </c>
      <c r="BF358" s="3">
        <f t="shared" si="243"/>
        <v>6290</v>
      </c>
      <c r="BH358" s="1">
        <v>43957</v>
      </c>
      <c r="BI358" s="3">
        <f t="shared" si="244"/>
        <v>10395</v>
      </c>
      <c r="BJ358" s="3"/>
      <c r="BK358" s="1">
        <v>43957</v>
      </c>
      <c r="BL358" s="3">
        <f t="shared" si="245"/>
        <v>5458</v>
      </c>
      <c r="BN358" s="1">
        <v>43957</v>
      </c>
      <c r="BO358" s="3">
        <f t="shared" si="246"/>
        <v>33838</v>
      </c>
      <c r="BZ358" s="1"/>
      <c r="DF358" s="1">
        <v>43964</v>
      </c>
      <c r="DG358" s="3">
        <f t="shared" si="240"/>
        <v>4772</v>
      </c>
      <c r="EF358" s="1">
        <v>43963</v>
      </c>
      <c r="EG358" s="3">
        <f t="shared" si="241"/>
        <v>369</v>
      </c>
    </row>
    <row r="359" spans="7:137" x14ac:dyDescent="0.2">
      <c r="G359" s="3">
        <v>3936</v>
      </c>
      <c r="H359" s="3">
        <v>4422</v>
      </c>
      <c r="I359" s="3">
        <v>2619</v>
      </c>
      <c r="J359" s="3">
        <v>2966</v>
      </c>
      <c r="K359" s="3">
        <v>1954</v>
      </c>
      <c r="L359" s="3">
        <v>1580</v>
      </c>
      <c r="M359" s="3"/>
      <c r="N359" s="3">
        <v>1667</v>
      </c>
      <c r="O359" s="3">
        <v>1074</v>
      </c>
      <c r="P359" s="3">
        <v>929</v>
      </c>
      <c r="Q359" s="3">
        <v>896</v>
      </c>
      <c r="R359" s="3">
        <v>1650</v>
      </c>
      <c r="S359" s="3">
        <v>968</v>
      </c>
      <c r="T359" s="3">
        <v>841</v>
      </c>
      <c r="U359" s="3">
        <v>779</v>
      </c>
      <c r="V359" s="3">
        <v>2463</v>
      </c>
      <c r="W359" s="3">
        <v>992</v>
      </c>
      <c r="X359" s="3">
        <v>814</v>
      </c>
      <c r="Y359" s="3">
        <v>252</v>
      </c>
      <c r="Z359" s="3">
        <v>99</v>
      </c>
      <c r="AA359" s="3">
        <v>1320</v>
      </c>
      <c r="AB359" s="3">
        <v>693</v>
      </c>
      <c r="AC359" s="3">
        <v>559</v>
      </c>
      <c r="AD359" s="3">
        <v>228</v>
      </c>
      <c r="AE359" s="3">
        <v>317</v>
      </c>
      <c r="AF359" s="3">
        <v>2384</v>
      </c>
      <c r="AG359" s="3">
        <v>312</v>
      </c>
      <c r="AH359" s="3">
        <v>344</v>
      </c>
      <c r="AI359" s="3">
        <v>144</v>
      </c>
      <c r="AJ359" s="3">
        <v>147</v>
      </c>
      <c r="AY359" s="1">
        <v>43958</v>
      </c>
      <c r="AZ359" s="3">
        <f t="shared" si="242"/>
        <v>33995</v>
      </c>
      <c r="BB359" s="1">
        <v>43958</v>
      </c>
      <c r="BC359" s="3">
        <f t="shared" si="235"/>
        <v>3738</v>
      </c>
      <c r="BE359" s="1">
        <v>43958</v>
      </c>
      <c r="BF359" s="3">
        <f t="shared" si="243"/>
        <v>11993</v>
      </c>
      <c r="BH359" s="1">
        <v>43958</v>
      </c>
      <c r="BI359" s="3">
        <f t="shared" si="244"/>
        <v>13831</v>
      </c>
      <c r="BJ359" s="3"/>
      <c r="BK359" s="1">
        <v>43958</v>
      </c>
      <c r="BL359" s="3">
        <f t="shared" si="245"/>
        <v>6448</v>
      </c>
      <c r="BM359" s="3"/>
      <c r="BN359" s="1">
        <v>43958</v>
      </c>
      <c r="BO359" s="3">
        <f t="shared" si="246"/>
        <v>32398</v>
      </c>
      <c r="BZ359" s="1"/>
      <c r="DF359" s="1">
        <v>43965</v>
      </c>
      <c r="DG359" s="3">
        <f t="shared" si="240"/>
        <v>4523</v>
      </c>
      <c r="EF359" s="1">
        <v>43964</v>
      </c>
      <c r="EG359" s="3">
        <f t="shared" si="241"/>
        <v>545</v>
      </c>
    </row>
    <row r="360" spans="7:137" x14ac:dyDescent="0.2">
      <c r="G360" s="3">
        <v>3942</v>
      </c>
      <c r="H360" s="3">
        <v>4427</v>
      </c>
      <c r="I360" s="3">
        <v>2622</v>
      </c>
      <c r="J360" s="3">
        <v>2970</v>
      </c>
      <c r="K360" s="3">
        <v>1957</v>
      </c>
      <c r="L360" s="3">
        <v>1584</v>
      </c>
      <c r="M360" s="3">
        <v>1188</v>
      </c>
      <c r="N360" s="3">
        <v>1672</v>
      </c>
      <c r="O360" s="3">
        <v>1078</v>
      </c>
      <c r="P360" s="3">
        <v>931</v>
      </c>
      <c r="Q360" s="3">
        <v>902</v>
      </c>
      <c r="R360" s="3">
        <v>1663</v>
      </c>
      <c r="S360" s="3">
        <v>971</v>
      </c>
      <c r="T360" s="3">
        <v>845</v>
      </c>
      <c r="U360" s="3">
        <v>790</v>
      </c>
      <c r="V360" s="3">
        <v>2475</v>
      </c>
      <c r="W360" s="3">
        <v>999</v>
      </c>
      <c r="X360" s="3">
        <v>818</v>
      </c>
      <c r="Y360" s="3">
        <v>252</v>
      </c>
      <c r="Z360" s="3">
        <v>99</v>
      </c>
      <c r="AA360" s="3">
        <v>1346</v>
      </c>
      <c r="AB360" s="3">
        <v>699</v>
      </c>
      <c r="AC360" s="3">
        <v>567</v>
      </c>
      <c r="AD360" s="3">
        <v>235</v>
      </c>
      <c r="AE360" s="3">
        <v>321</v>
      </c>
      <c r="AF360" s="3">
        <v>2443</v>
      </c>
      <c r="AG360" s="3">
        <v>312</v>
      </c>
      <c r="AH360" s="3">
        <v>344</v>
      </c>
      <c r="AI360" s="3">
        <v>144</v>
      </c>
      <c r="AJ360" s="3">
        <v>150</v>
      </c>
      <c r="AY360" s="1">
        <v>43959</v>
      </c>
      <c r="AZ360" s="3">
        <f t="shared" si="242"/>
        <v>31627</v>
      </c>
      <c r="BB360" s="1">
        <v>43959</v>
      </c>
      <c r="BC360" s="3">
        <f t="shared" si="235"/>
        <v>6101</v>
      </c>
      <c r="BE360" s="1">
        <v>43959</v>
      </c>
      <c r="BF360" s="3">
        <f t="shared" si="243"/>
        <v>14400</v>
      </c>
      <c r="BH360" s="1">
        <v>43959</v>
      </c>
      <c r="BI360" s="3">
        <f t="shared" si="244"/>
        <v>13191</v>
      </c>
      <c r="BJ360" s="3"/>
      <c r="BK360" s="1">
        <v>43959</v>
      </c>
      <c r="BL360" s="3">
        <f t="shared" si="245"/>
        <v>7771</v>
      </c>
      <c r="BN360" s="1">
        <v>43959</v>
      </c>
      <c r="BO360" s="3">
        <f t="shared" si="246"/>
        <v>37298</v>
      </c>
      <c r="BZ360" s="1"/>
      <c r="DF360" s="1">
        <v>43966</v>
      </c>
      <c r="DG360" s="3">
        <f t="shared" si="240"/>
        <v>4190</v>
      </c>
      <c r="EF360" s="1">
        <v>43965</v>
      </c>
      <c r="EG360" s="3">
        <f t="shared" si="241"/>
        <v>545</v>
      </c>
    </row>
    <row r="361" spans="7:137" x14ac:dyDescent="0.2">
      <c r="G361" s="3">
        <v>3946</v>
      </c>
      <c r="H361" s="3">
        <v>4436</v>
      </c>
      <c r="I361" s="3">
        <v>2626</v>
      </c>
      <c r="J361" s="3">
        <v>2973</v>
      </c>
      <c r="K361" s="3">
        <v>1963</v>
      </c>
      <c r="L361" s="3">
        <v>1595</v>
      </c>
      <c r="M361" s="3">
        <v>1192</v>
      </c>
      <c r="N361" s="3">
        <v>1687</v>
      </c>
      <c r="O361" s="3">
        <v>1086</v>
      </c>
      <c r="P361" s="3">
        <v>940</v>
      </c>
      <c r="Q361" s="3">
        <v>908</v>
      </c>
      <c r="R361" s="3">
        <v>1676</v>
      </c>
      <c r="S361" s="3">
        <v>979</v>
      </c>
      <c r="T361" s="3">
        <v>850</v>
      </c>
      <c r="U361" s="3">
        <v>804</v>
      </c>
      <c r="V361" s="3">
        <v>2479</v>
      </c>
      <c r="W361" s="3">
        <v>1003</v>
      </c>
      <c r="X361" s="3">
        <v>826</v>
      </c>
      <c r="Y361" s="3">
        <v>252</v>
      </c>
      <c r="Z361" s="3">
        <v>100</v>
      </c>
      <c r="AA361" s="3">
        <v>1359</v>
      </c>
      <c r="AB361" s="3">
        <v>702</v>
      </c>
      <c r="AC361" s="3">
        <v>576</v>
      </c>
      <c r="AD361" s="3">
        <v>239</v>
      </c>
      <c r="AE361" s="3">
        <v>322</v>
      </c>
      <c r="AF361" s="3">
        <v>2489</v>
      </c>
      <c r="AG361" s="3">
        <v>312</v>
      </c>
      <c r="AH361" s="3">
        <v>345</v>
      </c>
      <c r="AI361" s="3">
        <v>144</v>
      </c>
      <c r="AJ361" s="3">
        <v>158</v>
      </c>
      <c r="AY361" s="1">
        <v>43960</v>
      </c>
      <c r="AZ361" s="3">
        <f t="shared" si="242"/>
        <v>32225</v>
      </c>
      <c r="BB361" s="1">
        <v>43960</v>
      </c>
      <c r="BC361" s="3">
        <f t="shared" si="235"/>
        <v>6447</v>
      </c>
      <c r="BE361" s="1">
        <v>43960</v>
      </c>
      <c r="BF361" s="3">
        <f t="shared" si="243"/>
        <v>10505</v>
      </c>
      <c r="BH361" s="1">
        <v>43960</v>
      </c>
      <c r="BI361" s="3">
        <f t="shared" si="244"/>
        <v>13233</v>
      </c>
      <c r="BJ361" s="3"/>
      <c r="BK361" s="1">
        <v>43960</v>
      </c>
      <c r="BL361" s="3">
        <f t="shared" si="245"/>
        <v>6548</v>
      </c>
      <c r="BN361" s="1">
        <v>43960</v>
      </c>
      <c r="BO361" s="3">
        <f t="shared" si="246"/>
        <v>43094</v>
      </c>
      <c r="BZ361" s="1"/>
      <c r="DF361" s="1">
        <v>43967</v>
      </c>
      <c r="DG361" s="3">
        <f t="shared" si="240"/>
        <v>5108</v>
      </c>
      <c r="EF361" s="1">
        <v>43966</v>
      </c>
      <c r="EG361" s="3">
        <f t="shared" si="241"/>
        <v>364</v>
      </c>
    </row>
    <row r="362" spans="7:137" x14ac:dyDescent="0.2">
      <c r="G362" s="3">
        <v>3952</v>
      </c>
      <c r="H362" s="3">
        <v>4442</v>
      </c>
      <c r="I362" s="3">
        <v>2629</v>
      </c>
      <c r="J362" s="3">
        <v>2982</v>
      </c>
      <c r="K362" s="3">
        <v>1963</v>
      </c>
      <c r="L362" s="3">
        <v>1603</v>
      </c>
      <c r="M362" s="3">
        <v>1199</v>
      </c>
      <c r="N362" s="3">
        <v>1694</v>
      </c>
      <c r="O362" s="3">
        <v>1088</v>
      </c>
      <c r="P362" s="3">
        <v>954</v>
      </c>
      <c r="Q362" s="3">
        <v>913</v>
      </c>
      <c r="R362" s="3">
        <v>1689</v>
      </c>
      <c r="S362" s="3">
        <v>986</v>
      </c>
      <c r="T362" s="3">
        <v>854</v>
      </c>
      <c r="U362" s="3">
        <v>808</v>
      </c>
      <c r="V362" s="3">
        <f>SUM(1104+1388)</f>
        <v>2492</v>
      </c>
      <c r="W362" s="3">
        <v>1006</v>
      </c>
      <c r="X362" s="3">
        <v>828</v>
      </c>
      <c r="Y362" s="3">
        <v>253</v>
      </c>
      <c r="Z362" s="3">
        <v>100</v>
      </c>
      <c r="AA362" s="3">
        <v>1394</v>
      </c>
      <c r="AB362" s="3">
        <v>713</v>
      </c>
      <c r="AC362" s="3">
        <v>614</v>
      </c>
      <c r="AD362" s="3">
        <v>242</v>
      </c>
      <c r="AE362" s="3">
        <v>323</v>
      </c>
      <c r="AF362" s="3">
        <v>2531</v>
      </c>
      <c r="AG362" s="3">
        <v>312</v>
      </c>
      <c r="AH362" s="3">
        <v>345</v>
      </c>
      <c r="AI362" s="3">
        <v>144</v>
      </c>
      <c r="AJ362" s="3">
        <v>165</v>
      </c>
      <c r="AY362" s="1">
        <v>43961</v>
      </c>
      <c r="AZ362" s="3">
        <f t="shared" si="242"/>
        <v>29230</v>
      </c>
      <c r="BB362" s="1">
        <v>43961</v>
      </c>
      <c r="BC362" s="3">
        <f t="shared" si="235"/>
        <v>7241</v>
      </c>
      <c r="BE362" s="1">
        <v>43961</v>
      </c>
      <c r="BF362" s="3">
        <f t="shared" si="243"/>
        <v>11852</v>
      </c>
      <c r="BH362" s="1">
        <v>43961</v>
      </c>
      <c r="BI362" s="3">
        <f t="shared" si="244"/>
        <v>12192</v>
      </c>
      <c r="BJ362" s="3"/>
      <c r="BK362" s="1">
        <v>43961</v>
      </c>
      <c r="BL362" s="3">
        <f t="shared" si="245"/>
        <v>7276</v>
      </c>
      <c r="BN362" s="1">
        <v>43961</v>
      </c>
      <c r="BO362" s="3">
        <f t="shared" si="246"/>
        <v>36233</v>
      </c>
      <c r="BZ362" s="1"/>
      <c r="DF362" s="1">
        <v>43968</v>
      </c>
      <c r="DG362" s="3">
        <f t="shared" si="240"/>
        <v>4018</v>
      </c>
      <c r="EF362" s="1">
        <v>43967</v>
      </c>
      <c r="EG362" s="3">
        <f t="shared" si="241"/>
        <v>326</v>
      </c>
    </row>
    <row r="363" spans="7:137" x14ac:dyDescent="0.2">
      <c r="G363" s="3">
        <v>3953</v>
      </c>
      <c r="H363" s="3">
        <v>4447</v>
      </c>
      <c r="I363" s="3">
        <v>2631</v>
      </c>
      <c r="J363" s="3">
        <v>2983</v>
      </c>
      <c r="K363" s="3">
        <v>1965</v>
      </c>
      <c r="L363" s="3">
        <v>1611</v>
      </c>
      <c r="M363" s="3">
        <v>1205</v>
      </c>
      <c r="N363" s="3">
        <v>1702</v>
      </c>
      <c r="O363" s="3">
        <v>1092</v>
      </c>
      <c r="P363" s="3">
        <v>957</v>
      </c>
      <c r="Q363" s="3">
        <v>922</v>
      </c>
      <c r="R363" s="3">
        <v>1695</v>
      </c>
      <c r="S363" s="3">
        <v>990</v>
      </c>
      <c r="T363" s="3">
        <v>855</v>
      </c>
      <c r="U363" s="3">
        <v>813</v>
      </c>
      <c r="V363" s="3">
        <v>2498</v>
      </c>
      <c r="W363" s="3">
        <v>1007</v>
      </c>
      <c r="X363" s="3">
        <v>828</v>
      </c>
      <c r="Y363" s="3">
        <v>254</v>
      </c>
      <c r="Z363" s="3">
        <v>100</v>
      </c>
      <c r="AA363" s="3">
        <v>1411</v>
      </c>
      <c r="AB363" s="3">
        <v>721</v>
      </c>
      <c r="AC363" s="3">
        <v>645</v>
      </c>
      <c r="AD363" s="3">
        <v>245</v>
      </c>
      <c r="AE363" s="3">
        <v>329</v>
      </c>
      <c r="AF363" s="3">
        <v>2565</v>
      </c>
      <c r="AG363" s="3">
        <v>312</v>
      </c>
      <c r="AH363" s="3">
        <v>355</v>
      </c>
      <c r="AI363" s="3">
        <v>144</v>
      </c>
      <c r="AJ363" s="3">
        <v>174</v>
      </c>
      <c r="AY363" s="1">
        <v>43962</v>
      </c>
      <c r="AZ363" s="3">
        <f t="shared" si="242"/>
        <v>21652</v>
      </c>
      <c r="BB363" s="1">
        <v>43962</v>
      </c>
      <c r="BC363" s="3"/>
      <c r="BE363" s="1">
        <v>43962</v>
      </c>
      <c r="BF363" s="3">
        <f t="shared" si="243"/>
        <v>6339</v>
      </c>
      <c r="BH363" s="1">
        <v>43962</v>
      </c>
      <c r="BI363" s="3">
        <f t="shared" si="244"/>
        <v>13270</v>
      </c>
      <c r="BK363" s="1">
        <v>43962</v>
      </c>
      <c r="BL363" s="3">
        <f t="shared" si="245"/>
        <v>4475</v>
      </c>
      <c r="BN363" s="1">
        <v>43962</v>
      </c>
      <c r="BO363" s="3">
        <f t="shared" si="246"/>
        <v>41473</v>
      </c>
      <c r="BZ363" s="1"/>
      <c r="DF363" s="1">
        <v>43969</v>
      </c>
      <c r="DG363" s="3">
        <f t="shared" si="240"/>
        <v>2840</v>
      </c>
      <c r="EF363" s="1">
        <v>43968</v>
      </c>
      <c r="EG363" s="3">
        <f t="shared" si="241"/>
        <v>227</v>
      </c>
    </row>
    <row r="364" spans="7:137" x14ac:dyDescent="0.2">
      <c r="G364" s="3">
        <v>3957</v>
      </c>
      <c r="H364" s="3">
        <v>4449</v>
      </c>
      <c r="I364" s="3">
        <v>2635</v>
      </c>
      <c r="J364" s="3">
        <v>2984</v>
      </c>
      <c r="K364" s="3">
        <v>1970</v>
      </c>
      <c r="L364" s="3">
        <v>1612</v>
      </c>
      <c r="M364" s="3">
        <v>1210</v>
      </c>
      <c r="N364" s="3"/>
      <c r="O364" s="3">
        <v>1095</v>
      </c>
      <c r="P364" s="3">
        <v>969</v>
      </c>
      <c r="Q364" s="3">
        <v>923</v>
      </c>
      <c r="R364" s="3">
        <v>1701</v>
      </c>
      <c r="S364" s="3">
        <v>998</v>
      </c>
      <c r="T364" s="3">
        <v>859</v>
      </c>
      <c r="U364" s="3">
        <v>820</v>
      </c>
      <c r="V364" s="3">
        <v>2513</v>
      </c>
      <c r="W364" s="3">
        <v>1014</v>
      </c>
      <c r="X364" s="3">
        <v>833</v>
      </c>
      <c r="Y364" s="3">
        <v>255</v>
      </c>
      <c r="Z364" s="3">
        <v>100</v>
      </c>
      <c r="AA364" s="3">
        <v>1414</v>
      </c>
      <c r="AB364" s="3">
        <v>724</v>
      </c>
      <c r="AC364" s="3">
        <v>651</v>
      </c>
      <c r="AD364" s="3">
        <v>248</v>
      </c>
      <c r="AE364" s="3">
        <v>333</v>
      </c>
      <c r="AF364" s="3">
        <v>2620</v>
      </c>
      <c r="AG364" s="3">
        <v>312</v>
      </c>
      <c r="AH364" s="3">
        <v>355</v>
      </c>
      <c r="AI364" s="3">
        <v>144</v>
      </c>
      <c r="AJ364" s="3">
        <v>176</v>
      </c>
      <c r="AY364" s="1">
        <v>43963</v>
      </c>
      <c r="AZ364" s="3">
        <f t="shared" si="242"/>
        <v>20463</v>
      </c>
      <c r="BB364" s="1">
        <v>43963</v>
      </c>
      <c r="BC364" s="3"/>
      <c r="BE364" s="1">
        <v>43963</v>
      </c>
      <c r="BF364" s="3">
        <f t="shared" si="243"/>
        <v>6768</v>
      </c>
      <c r="BH364" s="1">
        <v>43963</v>
      </c>
      <c r="BI364" s="3">
        <f t="shared" si="244"/>
        <v>8942</v>
      </c>
      <c r="BK364" s="1">
        <v>43963</v>
      </c>
      <c r="BL364" s="3">
        <f t="shared" si="245"/>
        <v>7122</v>
      </c>
      <c r="BN364" s="1">
        <v>43963</v>
      </c>
      <c r="BO364" s="3">
        <f t="shared" si="246"/>
        <v>32222</v>
      </c>
      <c r="BZ364" s="1"/>
      <c r="DF364" s="1">
        <v>43970</v>
      </c>
      <c r="DG364" s="3">
        <f t="shared" si="240"/>
        <v>3435</v>
      </c>
      <c r="EF364" s="1">
        <v>43969</v>
      </c>
      <c r="EG364" s="3">
        <f t="shared" si="241"/>
        <v>320</v>
      </c>
    </row>
    <row r="365" spans="7:137" x14ac:dyDescent="0.2">
      <c r="G365" s="3">
        <v>3958</v>
      </c>
      <c r="H365" s="3">
        <v>4452</v>
      </c>
      <c r="I365" s="3">
        <v>2642</v>
      </c>
      <c r="J365" s="3">
        <v>2990</v>
      </c>
      <c r="K365" s="3">
        <v>1978</v>
      </c>
      <c r="L365" s="3">
        <v>1618</v>
      </c>
      <c r="M365" s="3">
        <v>1218</v>
      </c>
      <c r="N365" s="3">
        <v>1707</v>
      </c>
      <c r="O365" s="3">
        <v>1098</v>
      </c>
      <c r="P365" s="3">
        <v>972</v>
      </c>
      <c r="Q365" s="3">
        <v>924</v>
      </c>
      <c r="R365" s="3">
        <v>1705</v>
      </c>
      <c r="S365" s="3">
        <v>1003</v>
      </c>
      <c r="T365" s="3">
        <v>863</v>
      </c>
      <c r="U365" s="3">
        <v>823</v>
      </c>
      <c r="V365" s="3">
        <v>2514</v>
      </c>
      <c r="W365" s="3">
        <v>1014</v>
      </c>
      <c r="X365" s="3">
        <v>833</v>
      </c>
      <c r="Y365" s="3">
        <v>255</v>
      </c>
      <c r="Z365" s="3">
        <v>100</v>
      </c>
      <c r="AA365" s="3">
        <v>1420</v>
      </c>
      <c r="AB365" s="3">
        <v>725</v>
      </c>
      <c r="AC365" s="3">
        <v>651</v>
      </c>
      <c r="AD365" s="3">
        <v>248</v>
      </c>
      <c r="AE365" s="3">
        <v>333</v>
      </c>
      <c r="AF365" s="3">
        <v>2645</v>
      </c>
      <c r="AG365" s="3">
        <v>312</v>
      </c>
      <c r="AH365" s="3">
        <v>355</v>
      </c>
      <c r="AI365" s="3">
        <v>144</v>
      </c>
      <c r="AJ365" s="3">
        <v>177</v>
      </c>
      <c r="AY365" s="1">
        <v>43964</v>
      </c>
      <c r="AZ365" s="3">
        <f t="shared" si="242"/>
        <v>33794</v>
      </c>
      <c r="BB365" s="1">
        <v>43964</v>
      </c>
      <c r="BC365" s="3">
        <f t="shared" ref="BC365:BC395" si="247">SUM(BF256-BF255)</f>
        <v>8390</v>
      </c>
      <c r="BE365" s="1">
        <v>43964</v>
      </c>
      <c r="BF365" s="3">
        <f t="shared" si="243"/>
        <v>8536</v>
      </c>
      <c r="BH365" s="1">
        <v>43964</v>
      </c>
      <c r="BI365" s="3"/>
      <c r="BK365" s="1">
        <v>43964</v>
      </c>
      <c r="BL365" s="3">
        <f t="shared" si="245"/>
        <v>6889</v>
      </c>
      <c r="BN365" s="1">
        <v>43964</v>
      </c>
      <c r="BO365" s="3">
        <f t="shared" si="246"/>
        <v>39059</v>
      </c>
      <c r="BZ365" s="1"/>
      <c r="DF365" s="1">
        <v>43971</v>
      </c>
      <c r="DG365" s="3">
        <f t="shared" si="240"/>
        <v>3782</v>
      </c>
      <c r="EF365" s="1">
        <v>43970</v>
      </c>
      <c r="EG365" s="3">
        <f t="shared" si="241"/>
        <v>357</v>
      </c>
    </row>
    <row r="366" spans="7:137" x14ac:dyDescent="0.2">
      <c r="G366" s="3">
        <v>3963</v>
      </c>
      <c r="H366" s="3">
        <v>4458</v>
      </c>
      <c r="I366" s="3">
        <v>2645</v>
      </c>
      <c r="J366" s="3">
        <v>2994</v>
      </c>
      <c r="K366" s="3">
        <v>1983</v>
      </c>
      <c r="L366" s="3">
        <v>1621</v>
      </c>
      <c r="M366" s="3">
        <v>1226</v>
      </c>
      <c r="N366" s="3">
        <v>1710</v>
      </c>
      <c r="O366" s="3">
        <v>1100</v>
      </c>
      <c r="P366" s="3">
        <v>975</v>
      </c>
      <c r="Q366" s="3">
        <v>931</v>
      </c>
      <c r="R366" s="3">
        <v>1711</v>
      </c>
      <c r="S366" s="3">
        <v>1006</v>
      </c>
      <c r="T366" s="3">
        <v>866</v>
      </c>
      <c r="U366" s="3">
        <v>827</v>
      </c>
      <c r="V366" s="3">
        <v>2519</v>
      </c>
      <c r="W366" s="3">
        <v>1015</v>
      </c>
      <c r="X366" s="3">
        <v>833</v>
      </c>
      <c r="Y366" s="3">
        <v>255</v>
      </c>
      <c r="Z366" s="3">
        <v>101</v>
      </c>
      <c r="AA366" s="3">
        <v>1421</v>
      </c>
      <c r="AB366" s="3">
        <v>727</v>
      </c>
      <c r="AC366" s="3">
        <v>651</v>
      </c>
      <c r="AD366" s="3">
        <v>249</v>
      </c>
      <c r="AE366" s="3">
        <v>334</v>
      </c>
      <c r="AF366" s="3">
        <v>2655</v>
      </c>
      <c r="AG366" s="3">
        <v>312</v>
      </c>
      <c r="AH366" s="3">
        <v>364</v>
      </c>
      <c r="AI366" s="3">
        <v>149</v>
      </c>
      <c r="AJ366" s="3">
        <v>177</v>
      </c>
      <c r="AY366" s="1">
        <v>43965</v>
      </c>
      <c r="AZ366" s="3">
        <f t="shared" si="242"/>
        <v>39850</v>
      </c>
      <c r="BB366" s="1">
        <v>43965</v>
      </c>
      <c r="BC366" s="3">
        <f t="shared" si="247"/>
        <v>10246</v>
      </c>
      <c r="BE366" s="1">
        <v>43965</v>
      </c>
      <c r="BF366" s="3">
        <f t="shared" si="243"/>
        <v>14329</v>
      </c>
      <c r="BH366" s="1">
        <v>43965</v>
      </c>
      <c r="BI366" s="3">
        <f t="shared" si="244"/>
        <v>27623</v>
      </c>
      <c r="BK366" s="1">
        <v>43965</v>
      </c>
      <c r="BL366" s="3">
        <f t="shared" si="245"/>
        <v>8326</v>
      </c>
      <c r="BN366" s="1">
        <v>43965</v>
      </c>
      <c r="BO366" s="3">
        <f t="shared" si="246"/>
        <v>29255</v>
      </c>
      <c r="BZ366" s="1"/>
      <c r="DF366" s="1">
        <v>43972</v>
      </c>
      <c r="DG366" s="3">
        <f t="shared" si="240"/>
        <v>4238</v>
      </c>
      <c r="EF366" s="1">
        <v>43971</v>
      </c>
      <c r="EG366" s="3">
        <f t="shared" si="241"/>
        <v>471</v>
      </c>
    </row>
    <row r="367" spans="7:137" x14ac:dyDescent="0.2">
      <c r="G367" s="3">
        <v>3970</v>
      </c>
      <c r="H367" s="3">
        <v>4463</v>
      </c>
      <c r="I367" s="3">
        <v>2650</v>
      </c>
      <c r="J367" s="3">
        <v>2997</v>
      </c>
      <c r="K367" s="3">
        <v>1988</v>
      </c>
      <c r="L367" s="3">
        <v>1628</v>
      </c>
      <c r="M367" s="3">
        <v>1235</v>
      </c>
      <c r="N367" s="3">
        <v>1722</v>
      </c>
      <c r="O367" s="3">
        <v>1100</v>
      </c>
      <c r="P367" s="3">
        <v>977</v>
      </c>
      <c r="Q367" s="3">
        <v>935</v>
      </c>
      <c r="R367" s="3">
        <v>1720</v>
      </c>
      <c r="S367" s="3">
        <v>1016</v>
      </c>
      <c r="T367" s="3">
        <v>870</v>
      </c>
      <c r="U367" s="3">
        <v>834</v>
      </c>
      <c r="V367" s="3">
        <v>2532</v>
      </c>
      <c r="W367" s="3">
        <v>1015</v>
      </c>
      <c r="X367" s="3">
        <v>835</v>
      </c>
      <c r="Y367" s="3">
        <v>256</v>
      </c>
      <c r="Z367" s="3">
        <v>101</v>
      </c>
      <c r="AA367" s="3">
        <v>1436</v>
      </c>
      <c r="AB367" s="3">
        <v>740</v>
      </c>
      <c r="AC367" s="3">
        <v>652</v>
      </c>
      <c r="AD367" s="3">
        <v>253</v>
      </c>
      <c r="AE367" s="3">
        <v>334</v>
      </c>
      <c r="AF367" s="3">
        <v>2707</v>
      </c>
      <c r="AG367" s="3">
        <v>312</v>
      </c>
      <c r="AH367" s="3">
        <v>365</v>
      </c>
      <c r="AI367" s="3">
        <v>149</v>
      </c>
      <c r="AJ367" s="3">
        <v>185</v>
      </c>
      <c r="AY367" s="1">
        <v>43966</v>
      </c>
      <c r="AZ367" s="3">
        <f t="shared" si="242"/>
        <v>39291</v>
      </c>
      <c r="BB367" s="1">
        <v>43966</v>
      </c>
      <c r="BC367" s="3">
        <f t="shared" si="247"/>
        <v>11276</v>
      </c>
      <c r="BE367" s="1">
        <v>43966</v>
      </c>
      <c r="BF367" s="3">
        <f t="shared" si="243"/>
        <v>11318</v>
      </c>
      <c r="BH367" s="1">
        <v>43966</v>
      </c>
      <c r="BI367" s="3">
        <f t="shared" si="244"/>
        <v>21613</v>
      </c>
      <c r="BK367" s="1">
        <v>43966</v>
      </c>
      <c r="BL367" s="3">
        <f t="shared" si="245"/>
        <v>8637</v>
      </c>
      <c r="BN367" s="1">
        <v>43966</v>
      </c>
      <c r="BO367" s="3">
        <f t="shared" si="246"/>
        <v>45220</v>
      </c>
      <c r="BZ367" s="1"/>
      <c r="DF367" s="1">
        <v>43973</v>
      </c>
      <c r="DG367" s="3">
        <f t="shared" si="240"/>
        <v>3760</v>
      </c>
      <c r="EF367" s="1">
        <v>43972</v>
      </c>
      <c r="EG367" s="3">
        <f t="shared" si="241"/>
        <v>331</v>
      </c>
    </row>
    <row r="368" spans="7:137" x14ac:dyDescent="0.2">
      <c r="G368" s="3">
        <v>3979</v>
      </c>
      <c r="H368" s="3">
        <v>4472</v>
      </c>
      <c r="I368" s="3">
        <v>2653</v>
      </c>
      <c r="J368" s="3">
        <v>3003</v>
      </c>
      <c r="K368" s="3">
        <v>1990</v>
      </c>
      <c r="L368" s="3">
        <v>1635</v>
      </c>
      <c r="M368" s="3">
        <v>1242</v>
      </c>
      <c r="N368" s="3">
        <v>1723</v>
      </c>
      <c r="O368" s="3">
        <v>1103</v>
      </c>
      <c r="P368" s="3">
        <v>982</v>
      </c>
      <c r="Q368" s="3">
        <v>936</v>
      </c>
      <c r="R368" s="3">
        <v>1725</v>
      </c>
      <c r="S368" s="3">
        <v>1024</v>
      </c>
      <c r="T368" s="3">
        <v>873</v>
      </c>
      <c r="U368" s="3">
        <v>844</v>
      </c>
      <c r="V368" s="3">
        <v>2535</v>
      </c>
      <c r="W368" s="3">
        <v>1017</v>
      </c>
      <c r="X368" s="3">
        <v>838</v>
      </c>
      <c r="Y368" s="3">
        <v>257</v>
      </c>
      <c r="Z368" s="3">
        <v>101</v>
      </c>
      <c r="AA368" s="3">
        <v>1454</v>
      </c>
      <c r="AB368" s="3">
        <v>762</v>
      </c>
      <c r="AC368" s="3">
        <v>662</v>
      </c>
      <c r="AD368" s="3">
        <v>259</v>
      </c>
      <c r="AE368" s="3">
        <v>334</v>
      </c>
      <c r="AF368" s="3">
        <v>2768</v>
      </c>
      <c r="AG368" s="3">
        <v>312</v>
      </c>
      <c r="AH368" s="3">
        <v>380</v>
      </c>
      <c r="AI368" s="3">
        <v>149</v>
      </c>
      <c r="AJ368" s="3">
        <v>198</v>
      </c>
      <c r="AY368" s="1">
        <v>43967</v>
      </c>
      <c r="AZ368" s="3">
        <f t="shared" si="242"/>
        <v>40669</v>
      </c>
      <c r="BB368" s="1">
        <v>43967</v>
      </c>
      <c r="BC368" s="3">
        <f t="shared" si="247"/>
        <v>12252</v>
      </c>
      <c r="BE368" s="1">
        <v>43967</v>
      </c>
      <c r="BF368" s="3">
        <f t="shared" si="243"/>
        <v>12410</v>
      </c>
      <c r="BH368" s="1">
        <v>43967</v>
      </c>
      <c r="BI368" s="3"/>
      <c r="BK368" s="1">
        <v>43967</v>
      </c>
      <c r="BL368" s="3">
        <f t="shared" si="245"/>
        <v>8004</v>
      </c>
      <c r="BN368" s="1">
        <v>43967</v>
      </c>
      <c r="BO368" s="3">
        <f t="shared" si="246"/>
        <v>56117</v>
      </c>
      <c r="BZ368" s="1"/>
      <c r="DF368" s="1">
        <v>43974</v>
      </c>
      <c r="DG368" s="3">
        <f t="shared" si="240"/>
        <v>3403</v>
      </c>
      <c r="EF368" s="1">
        <v>43973</v>
      </c>
      <c r="EG368" s="3">
        <f t="shared" si="241"/>
        <v>319</v>
      </c>
    </row>
    <row r="369" spans="7:137" x14ac:dyDescent="0.2">
      <c r="G369" s="3">
        <v>3983</v>
      </c>
      <c r="H369" s="3">
        <v>4476</v>
      </c>
      <c r="I369" s="3">
        <v>2654</v>
      </c>
      <c r="J369" s="3">
        <v>3006</v>
      </c>
      <c r="K369" s="3">
        <v>1994</v>
      </c>
      <c r="L369" s="3">
        <v>1646</v>
      </c>
      <c r="M369" s="3">
        <v>1242</v>
      </c>
      <c r="N369" s="3">
        <v>1723</v>
      </c>
      <c r="O369" s="3">
        <v>1104</v>
      </c>
      <c r="P369" s="3">
        <v>984</v>
      </c>
      <c r="Q369" s="3">
        <v>938</v>
      </c>
      <c r="R369" s="3">
        <v>1733</v>
      </c>
      <c r="S369" s="3">
        <v>1031</v>
      </c>
      <c r="T369" s="3">
        <v>876</v>
      </c>
      <c r="U369" s="3">
        <v>849</v>
      </c>
      <c r="V369" s="3">
        <v>2543</v>
      </c>
      <c r="W369" s="3">
        <v>1020</v>
      </c>
      <c r="X369" s="3">
        <v>842</v>
      </c>
      <c r="Y369" s="3">
        <v>258</v>
      </c>
      <c r="Z369" s="3">
        <v>101</v>
      </c>
      <c r="AA369" s="3">
        <v>1471</v>
      </c>
      <c r="AB369" s="3">
        <v>765</v>
      </c>
      <c r="AC369" s="3">
        <v>662</v>
      </c>
      <c r="AD369" s="3">
        <v>263</v>
      </c>
      <c r="AE369" s="3">
        <v>335</v>
      </c>
      <c r="AF369" s="3">
        <v>2813</v>
      </c>
      <c r="AG369" s="3">
        <v>312</v>
      </c>
      <c r="AH369" s="3">
        <v>380</v>
      </c>
      <c r="AI369" s="3">
        <v>149</v>
      </c>
      <c r="AJ369" s="3">
        <v>202</v>
      </c>
      <c r="AY369" s="1">
        <v>43968</v>
      </c>
      <c r="AZ369" s="3">
        <f t="shared" si="242"/>
        <v>34679</v>
      </c>
      <c r="BB369" s="1">
        <v>43968</v>
      </c>
      <c r="BC369" s="3">
        <f t="shared" si="247"/>
        <v>12341</v>
      </c>
      <c r="BE369" s="1">
        <v>43968</v>
      </c>
      <c r="BF369" s="3">
        <f t="shared" si="243"/>
        <v>12737</v>
      </c>
      <c r="BH369" s="1">
        <v>43968</v>
      </c>
      <c r="BI369" s="3">
        <f t="shared" si="244"/>
        <v>39037</v>
      </c>
      <c r="BK369" s="1">
        <v>43968</v>
      </c>
      <c r="BL369" s="3">
        <f t="shared" si="245"/>
        <v>5068</v>
      </c>
      <c r="BN369" s="1">
        <v>43968</v>
      </c>
      <c r="BO369" s="3">
        <f t="shared" si="246"/>
        <v>57429</v>
      </c>
      <c r="BZ369" s="1"/>
      <c r="DF369" s="1">
        <v>43975</v>
      </c>
      <c r="DG369" s="3">
        <f t="shared" si="240"/>
        <v>3500</v>
      </c>
      <c r="EF369" s="1">
        <v>43974</v>
      </c>
      <c r="EG369" s="3">
        <f t="shared" si="241"/>
        <v>214</v>
      </c>
    </row>
    <row r="370" spans="7:137" x14ac:dyDescent="0.2">
      <c r="G370" s="3">
        <v>3988</v>
      </c>
      <c r="H370" s="3">
        <v>4484</v>
      </c>
      <c r="I370" s="3">
        <v>2667</v>
      </c>
      <c r="J370" s="3">
        <v>3013</v>
      </c>
      <c r="K370" s="3">
        <v>1994</v>
      </c>
      <c r="L370" s="3">
        <v>1649</v>
      </c>
      <c r="M370" s="3">
        <v>1246</v>
      </c>
      <c r="N370" s="3">
        <v>1728</v>
      </c>
      <c r="O370" s="3">
        <v>1112</v>
      </c>
      <c r="P370" s="3">
        <v>988</v>
      </c>
      <c r="Q370" s="3">
        <v>941</v>
      </c>
      <c r="R370" s="3">
        <v>1744</v>
      </c>
      <c r="S370" s="3">
        <v>1035</v>
      </c>
      <c r="T370" s="3">
        <v>882</v>
      </c>
      <c r="U370" s="3">
        <v>856</v>
      </c>
      <c r="V370" s="3">
        <v>2547</v>
      </c>
      <c r="W370" s="3">
        <v>1021</v>
      </c>
      <c r="X370" s="3">
        <v>844</v>
      </c>
      <c r="Y370" s="3">
        <v>256</v>
      </c>
      <c r="Z370" s="3">
        <v>101</v>
      </c>
      <c r="AA370" s="3">
        <v>1487</v>
      </c>
      <c r="AB370" s="3">
        <v>768</v>
      </c>
      <c r="AC370" s="3">
        <v>664</v>
      </c>
      <c r="AD370" s="3">
        <v>264</v>
      </c>
      <c r="AE370" s="3">
        <v>338</v>
      </c>
      <c r="AF370" s="3">
        <v>2834</v>
      </c>
      <c r="AG370" s="3">
        <v>312</v>
      </c>
      <c r="AH370" s="3">
        <v>383</v>
      </c>
      <c r="AI370" s="3">
        <v>150</v>
      </c>
      <c r="AJ370" s="3">
        <v>210</v>
      </c>
      <c r="AY370" s="1">
        <v>43969</v>
      </c>
      <c r="AZ370" s="3">
        <f t="shared" si="242"/>
        <v>26161</v>
      </c>
      <c r="BB370" s="1">
        <v>43969</v>
      </c>
      <c r="BC370" s="3">
        <f t="shared" si="247"/>
        <v>18004</v>
      </c>
      <c r="BE370" s="1">
        <v>43969</v>
      </c>
      <c r="BF370" s="3">
        <f t="shared" si="243"/>
        <v>8373</v>
      </c>
      <c r="BH370" s="1">
        <v>43969</v>
      </c>
      <c r="BI370" s="3">
        <f t="shared" si="244"/>
        <v>13220</v>
      </c>
      <c r="BK370" s="1">
        <v>43969</v>
      </c>
      <c r="BL370" s="3">
        <f t="shared" si="245"/>
        <v>7705</v>
      </c>
      <c r="BN370" s="1">
        <v>43969</v>
      </c>
      <c r="BO370" s="3">
        <f t="shared" si="246"/>
        <v>46644</v>
      </c>
      <c r="BZ370" s="1"/>
      <c r="DF370" s="1">
        <v>43976</v>
      </c>
      <c r="DG370" s="3">
        <f t="shared" si="240"/>
        <v>3366</v>
      </c>
      <c r="EF370" s="1">
        <v>43975</v>
      </c>
      <c r="EG370" s="3">
        <f t="shared" si="241"/>
        <v>141</v>
      </c>
    </row>
    <row r="371" spans="7:137" x14ac:dyDescent="0.2">
      <c r="G371" s="3">
        <v>3989</v>
      </c>
      <c r="H371" s="3">
        <v>4490</v>
      </c>
      <c r="I371" s="3">
        <v>2668</v>
      </c>
      <c r="J371" s="3">
        <v>3013</v>
      </c>
      <c r="K371" s="3">
        <v>1996</v>
      </c>
      <c r="L371" s="3">
        <v>1664</v>
      </c>
      <c r="M371" s="3">
        <v>1253</v>
      </c>
      <c r="N371" s="3">
        <v>1741</v>
      </c>
      <c r="O371" s="3">
        <v>1121</v>
      </c>
      <c r="P371" s="3">
        <v>997</v>
      </c>
      <c r="Q371" s="3">
        <v>943</v>
      </c>
      <c r="R371" s="3">
        <v>1748</v>
      </c>
      <c r="S371" s="3">
        <v>1041</v>
      </c>
      <c r="T371" s="3">
        <v>882</v>
      </c>
      <c r="U371" s="3">
        <v>863</v>
      </c>
      <c r="V371" s="3">
        <v>2551</v>
      </c>
      <c r="W371" s="3">
        <v>1025</v>
      </c>
      <c r="X371" s="3">
        <v>852</v>
      </c>
      <c r="Y371" s="3">
        <v>258</v>
      </c>
      <c r="Z371" s="3">
        <v>101</v>
      </c>
      <c r="AA371" s="3">
        <v>1502</v>
      </c>
      <c r="AB371" s="3">
        <v>768</v>
      </c>
      <c r="AC371" s="3">
        <v>664</v>
      </c>
      <c r="AD371" s="3">
        <v>267</v>
      </c>
      <c r="AE371" s="3">
        <v>338</v>
      </c>
      <c r="AF371" s="3">
        <v>2890</v>
      </c>
      <c r="AG371" s="3">
        <v>320</v>
      </c>
      <c r="AH371" s="3">
        <v>383</v>
      </c>
      <c r="AI371" s="3">
        <v>150</v>
      </c>
      <c r="AJ371" s="3">
        <v>217</v>
      </c>
      <c r="AY371" s="1">
        <v>43970</v>
      </c>
      <c r="AZ371" s="3">
        <f t="shared" si="242"/>
        <v>28182</v>
      </c>
      <c r="BB371" s="1">
        <v>43970</v>
      </c>
      <c r="BC371" s="3">
        <f t="shared" si="247"/>
        <v>14613</v>
      </c>
      <c r="BE371" s="1">
        <v>43970</v>
      </c>
      <c r="BF371" s="3">
        <f t="shared" si="243"/>
        <v>7741</v>
      </c>
      <c r="BH371" s="1">
        <v>43970</v>
      </c>
      <c r="BI371" s="3">
        <f t="shared" si="244"/>
        <v>12726</v>
      </c>
      <c r="BK371" s="1">
        <v>43970</v>
      </c>
      <c r="BL371" s="3">
        <f t="shared" si="245"/>
        <v>9091</v>
      </c>
      <c r="BN371" s="1">
        <v>43970</v>
      </c>
      <c r="BO371" s="3">
        <f t="shared" si="246"/>
        <v>40804</v>
      </c>
      <c r="BZ371" s="1"/>
      <c r="DF371" s="1">
        <v>43977</v>
      </c>
      <c r="DG371" s="3">
        <f t="shared" si="240"/>
        <v>3489</v>
      </c>
      <c r="EF371" s="1">
        <v>43976</v>
      </c>
      <c r="EG371" s="3">
        <f t="shared" si="241"/>
        <v>80</v>
      </c>
    </row>
    <row r="372" spans="7:137" x14ac:dyDescent="0.2">
      <c r="G372" s="3">
        <v>3991</v>
      </c>
      <c r="H372" s="3">
        <v>4493</v>
      </c>
      <c r="I372" s="3">
        <v>2670</v>
      </c>
      <c r="J372" s="3">
        <v>3015</v>
      </c>
      <c r="K372" s="3">
        <v>1997</v>
      </c>
      <c r="L372" s="3">
        <v>1662</v>
      </c>
      <c r="M372" s="3">
        <v>1254</v>
      </c>
      <c r="N372" s="3">
        <v>1745</v>
      </c>
      <c r="O372" s="3">
        <v>1126</v>
      </c>
      <c r="P372" s="3">
        <v>999</v>
      </c>
      <c r="Q372" s="3">
        <v>950</v>
      </c>
      <c r="R372" s="3">
        <v>1756</v>
      </c>
      <c r="S372" s="3">
        <v>1046</v>
      </c>
      <c r="T372" s="3">
        <v>888</v>
      </c>
      <c r="U372" s="3">
        <v>870</v>
      </c>
      <c r="V372" s="3">
        <v>2552</v>
      </c>
      <c r="W372" s="3">
        <v>1025</v>
      </c>
      <c r="X372" s="3">
        <v>852</v>
      </c>
      <c r="Y372" s="3">
        <v>257</v>
      </c>
      <c r="Z372" s="3">
        <v>101</v>
      </c>
      <c r="AA372" s="3">
        <v>1505</v>
      </c>
      <c r="AB372" s="3">
        <v>768</v>
      </c>
      <c r="AC372" s="3">
        <v>671</v>
      </c>
      <c r="AD372" s="3">
        <v>267</v>
      </c>
      <c r="AE372" s="3">
        <v>338</v>
      </c>
      <c r="AF372" s="3">
        <v>2907</v>
      </c>
      <c r="AG372" s="3">
        <v>320</v>
      </c>
      <c r="AH372" s="3">
        <v>383</v>
      </c>
      <c r="AI372" s="3">
        <v>151</v>
      </c>
      <c r="AJ372" s="3">
        <v>221</v>
      </c>
      <c r="AY372" s="1">
        <v>43971</v>
      </c>
      <c r="AZ372" s="3">
        <f t="shared" si="242"/>
        <v>38097</v>
      </c>
      <c r="BB372" s="1">
        <v>43971</v>
      </c>
      <c r="BC372" s="3">
        <f t="shared" si="247"/>
        <v>11161</v>
      </c>
      <c r="BE372" s="1">
        <v>43971</v>
      </c>
      <c r="BF372" s="3">
        <f t="shared" si="243"/>
        <v>13013</v>
      </c>
      <c r="BH372" s="1">
        <v>43971</v>
      </c>
      <c r="BI372" s="3">
        <f t="shared" si="244"/>
        <v>14168</v>
      </c>
      <c r="BK372" s="1">
        <v>43971</v>
      </c>
      <c r="BL372" s="3">
        <f t="shared" si="245"/>
        <v>7956</v>
      </c>
      <c r="BN372" s="1">
        <v>43971</v>
      </c>
      <c r="BO372" s="3">
        <f t="shared" si="246"/>
        <v>41007</v>
      </c>
      <c r="BZ372" s="1"/>
      <c r="DF372" s="1">
        <v>43978</v>
      </c>
      <c r="DG372" s="3">
        <f t="shared" si="240"/>
        <v>3410</v>
      </c>
      <c r="EF372" s="1">
        <v>43977</v>
      </c>
      <c r="EG372" s="3">
        <f t="shared" si="241"/>
        <v>169</v>
      </c>
    </row>
    <row r="373" spans="7:137" x14ac:dyDescent="0.2">
      <c r="G373" s="3">
        <v>3992</v>
      </c>
      <c r="H373" s="3">
        <v>4498</v>
      </c>
      <c r="I373" s="3">
        <v>2672</v>
      </c>
      <c r="J373" s="3">
        <v>3018</v>
      </c>
      <c r="K373" s="3">
        <v>2004</v>
      </c>
      <c r="L373" s="3">
        <v>1664</v>
      </c>
      <c r="M373" s="3">
        <v>1256</v>
      </c>
      <c r="N373" s="3">
        <v>1751</v>
      </c>
      <c r="O373" s="3">
        <v>1128</v>
      </c>
      <c r="P373" s="3">
        <v>1001</v>
      </c>
      <c r="Q373" s="3">
        <v>951</v>
      </c>
      <c r="R373" s="3">
        <v>1763</v>
      </c>
      <c r="S373" s="3">
        <v>1051</v>
      </c>
      <c r="T373" s="3">
        <v>890</v>
      </c>
      <c r="U373" s="3">
        <v>871</v>
      </c>
      <c r="V373" s="3">
        <v>2552</v>
      </c>
      <c r="W373" s="3">
        <v>1025</v>
      </c>
      <c r="X373" s="3">
        <v>852</v>
      </c>
      <c r="Y373" s="3">
        <v>257</v>
      </c>
      <c r="Z373" s="3">
        <v>101</v>
      </c>
      <c r="AA373" s="3">
        <v>1509</v>
      </c>
      <c r="AB373" s="3">
        <v>777</v>
      </c>
      <c r="AC373" s="3">
        <v>671</v>
      </c>
      <c r="AD373" s="3">
        <v>269</v>
      </c>
      <c r="AE373" s="3">
        <v>338</v>
      </c>
      <c r="AF373" s="3">
        <v>2926</v>
      </c>
      <c r="AG373" s="3">
        <v>320</v>
      </c>
      <c r="AH373" s="3">
        <v>384</v>
      </c>
      <c r="AI373" s="3">
        <v>152</v>
      </c>
      <c r="AJ373" s="3">
        <v>221</v>
      </c>
      <c r="AY373" s="1">
        <v>43972</v>
      </c>
      <c r="AZ373" s="3">
        <f t="shared" si="242"/>
        <v>49219</v>
      </c>
      <c r="BB373" s="1">
        <v>43972</v>
      </c>
      <c r="BC373" s="3">
        <f t="shared" si="247"/>
        <v>12931</v>
      </c>
      <c r="BE373" s="1">
        <v>43972</v>
      </c>
      <c r="BF373" s="3">
        <f t="shared" si="243"/>
        <v>11533</v>
      </c>
      <c r="BH373" s="1">
        <v>43972</v>
      </c>
      <c r="BI373" s="3">
        <f t="shared" si="244"/>
        <v>17668</v>
      </c>
      <c r="BK373" s="1">
        <v>43972</v>
      </c>
      <c r="BL373" s="3">
        <f t="shared" si="245"/>
        <v>11250</v>
      </c>
      <c r="BN373" s="1">
        <v>43972</v>
      </c>
      <c r="BO373" s="3">
        <f t="shared" si="246"/>
        <v>45646</v>
      </c>
      <c r="BZ373" s="1"/>
      <c r="CC373" s="1"/>
      <c r="CD373" s="1"/>
      <c r="DF373" s="1">
        <v>43979</v>
      </c>
      <c r="DG373" s="3">
        <f t="shared" si="240"/>
        <v>4146</v>
      </c>
      <c r="EF373" s="1">
        <v>43978</v>
      </c>
      <c r="EG373" s="3">
        <f t="shared" si="241"/>
        <v>337</v>
      </c>
    </row>
    <row r="374" spans="7:137" x14ac:dyDescent="0.2">
      <c r="G374" s="3">
        <v>3992</v>
      </c>
      <c r="H374" s="3">
        <v>4500</v>
      </c>
      <c r="I374" s="3">
        <v>2676</v>
      </c>
      <c r="J374" s="3">
        <v>3022</v>
      </c>
      <c r="K374" s="3">
        <v>2005</v>
      </c>
      <c r="L374" s="3">
        <v>1673</v>
      </c>
      <c r="M374" s="3">
        <v>1255</v>
      </c>
      <c r="N374" s="3">
        <v>1751</v>
      </c>
      <c r="O374" s="3">
        <v>1130</v>
      </c>
      <c r="P374" s="3">
        <v>1006</v>
      </c>
      <c r="Q374" s="3">
        <v>952</v>
      </c>
      <c r="R374" s="3">
        <v>1765</v>
      </c>
      <c r="S374" s="3">
        <v>1052</v>
      </c>
      <c r="T374" s="3">
        <v>891</v>
      </c>
      <c r="U374" s="3">
        <v>877</v>
      </c>
      <c r="V374" s="3">
        <v>2558</v>
      </c>
      <c r="W374" s="3">
        <v>1028</v>
      </c>
      <c r="X374" s="3">
        <v>854</v>
      </c>
      <c r="Y374" s="3">
        <v>258</v>
      </c>
      <c r="Z374" s="3">
        <v>101</v>
      </c>
      <c r="AA374" s="3">
        <v>1518</v>
      </c>
      <c r="AB374" s="3">
        <v>778</v>
      </c>
      <c r="AC374" s="3">
        <v>674</v>
      </c>
      <c r="AD374" s="3">
        <v>271</v>
      </c>
      <c r="AE374" s="3">
        <v>338</v>
      </c>
      <c r="AF374" s="3">
        <v>2959</v>
      </c>
      <c r="AG374" s="3">
        <v>323</v>
      </c>
      <c r="AH374" s="3">
        <v>395</v>
      </c>
      <c r="AI374" s="3">
        <v>152</v>
      </c>
      <c r="AJ374" s="3">
        <v>233</v>
      </c>
      <c r="AY374" s="1">
        <v>43973</v>
      </c>
      <c r="AZ374" s="3">
        <f t="shared" si="242"/>
        <v>45738</v>
      </c>
      <c r="BB374" s="1">
        <v>43973</v>
      </c>
      <c r="BC374" s="3">
        <f t="shared" si="247"/>
        <v>11040</v>
      </c>
      <c r="BE374" s="1">
        <v>43973</v>
      </c>
      <c r="BF374" s="3">
        <f t="shared" si="243"/>
        <v>10158</v>
      </c>
      <c r="BH374" s="1">
        <v>43973</v>
      </c>
      <c r="BI374" s="3">
        <f t="shared" si="244"/>
        <v>17044</v>
      </c>
      <c r="BK374" s="1">
        <v>43973</v>
      </c>
      <c r="BL374" s="3">
        <f t="shared" si="245"/>
        <v>10095</v>
      </c>
      <c r="BN374" s="1">
        <v>43973</v>
      </c>
      <c r="BO374" s="3">
        <f t="shared" si="246"/>
        <v>48533</v>
      </c>
      <c r="BZ374" s="1"/>
      <c r="CC374" s="1"/>
      <c r="CD374" s="1"/>
      <c r="DF374" s="1">
        <v>43980</v>
      </c>
      <c r="DG374" s="3">
        <f t="shared" si="240"/>
        <v>4556</v>
      </c>
      <c r="EF374" s="1">
        <v>43979</v>
      </c>
      <c r="EG374" s="3">
        <f t="shared" si="241"/>
        <v>269</v>
      </c>
    </row>
    <row r="375" spans="7:137" x14ac:dyDescent="0.2">
      <c r="G375" s="3">
        <v>3993</v>
      </c>
      <c r="H375" s="3">
        <v>4502</v>
      </c>
      <c r="I375" s="3">
        <v>2677</v>
      </c>
      <c r="J375" s="3">
        <v>3024</v>
      </c>
      <c r="K375" s="3">
        <v>2006</v>
      </c>
      <c r="L375" s="3">
        <v>1681</v>
      </c>
      <c r="M375" s="3">
        <v>1257</v>
      </c>
      <c r="N375" s="3">
        <v>1755</v>
      </c>
      <c r="O375" s="3">
        <v>1094</v>
      </c>
      <c r="P375" s="3">
        <v>1007</v>
      </c>
      <c r="Q375" s="3">
        <v>959</v>
      </c>
      <c r="R375" s="3">
        <v>1781</v>
      </c>
      <c r="S375" s="3">
        <v>1057</v>
      </c>
      <c r="T375" s="3">
        <v>903</v>
      </c>
      <c r="U375" s="3">
        <v>888</v>
      </c>
      <c r="V375" s="3">
        <v>2559</v>
      </c>
      <c r="W375" s="3">
        <v>1028</v>
      </c>
      <c r="X375" s="3">
        <v>855</v>
      </c>
      <c r="Y375" s="3">
        <v>258</v>
      </c>
      <c r="Z375" s="3">
        <v>101</v>
      </c>
      <c r="AA375" s="3">
        <v>1528</v>
      </c>
      <c r="AB375" s="3">
        <v>778</v>
      </c>
      <c r="AC375" s="3">
        <v>678</v>
      </c>
      <c r="AD375" s="3">
        <v>273</v>
      </c>
      <c r="AE375" s="3">
        <v>340</v>
      </c>
      <c r="AF375" s="3">
        <v>2991</v>
      </c>
      <c r="AG375" s="3">
        <v>327</v>
      </c>
      <c r="AH375" s="3">
        <v>399</v>
      </c>
      <c r="AI375" s="3">
        <v>152</v>
      </c>
      <c r="AJ375" s="3">
        <v>244</v>
      </c>
      <c r="AY375" s="1">
        <v>43974</v>
      </c>
      <c r="AZ375" s="3">
        <f t="shared" si="242"/>
        <v>51268</v>
      </c>
      <c r="BB375" s="1">
        <v>43974</v>
      </c>
      <c r="BC375" s="3">
        <f t="shared" si="247"/>
        <v>23421</v>
      </c>
      <c r="BE375" s="1">
        <v>43974</v>
      </c>
      <c r="BF375" s="3">
        <f t="shared" si="243"/>
        <v>9342</v>
      </c>
      <c r="BH375" s="1">
        <v>43974</v>
      </c>
      <c r="BI375" s="3"/>
      <c r="BK375" s="1">
        <v>43974</v>
      </c>
      <c r="BL375" s="3">
        <f t="shared" si="245"/>
        <v>9451</v>
      </c>
      <c r="BN375" s="1">
        <v>43974</v>
      </c>
      <c r="BO375" s="3">
        <f t="shared" si="246"/>
        <v>67439</v>
      </c>
      <c r="BZ375" s="1"/>
      <c r="DF375" s="1">
        <v>43981</v>
      </c>
      <c r="DG375" s="3">
        <f t="shared" si="240"/>
        <v>1646</v>
      </c>
      <c r="EF375" s="1">
        <v>43980</v>
      </c>
      <c r="EG375" s="3">
        <f t="shared" si="241"/>
        <v>266</v>
      </c>
    </row>
    <row r="376" spans="7:137" x14ac:dyDescent="0.2"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Y376" s="1">
        <v>43975</v>
      </c>
      <c r="AZ376" s="3">
        <f t="shared" si="242"/>
        <v>47765</v>
      </c>
      <c r="BB376" s="1">
        <v>43975</v>
      </c>
      <c r="BC376" s="3">
        <f t="shared" si="247"/>
        <v>25072</v>
      </c>
      <c r="BE376" s="1">
        <v>43975</v>
      </c>
      <c r="BF376" s="3">
        <f t="shared" si="243"/>
        <v>11387</v>
      </c>
      <c r="BH376" s="1">
        <v>43975</v>
      </c>
      <c r="BI376" s="3"/>
      <c r="BK376" s="1">
        <v>43975</v>
      </c>
      <c r="BL376" s="3">
        <f t="shared" si="245"/>
        <v>7643</v>
      </c>
      <c r="BN376" s="1">
        <v>43975</v>
      </c>
      <c r="BO376" s="3">
        <f t="shared" si="246"/>
        <v>61357</v>
      </c>
      <c r="BZ376" s="1"/>
      <c r="DF376" s="1">
        <v>43982</v>
      </c>
      <c r="DG376" s="3">
        <f t="shared" si="240"/>
        <v>3629</v>
      </c>
      <c r="EF376" s="1">
        <v>43981</v>
      </c>
      <c r="EG376" s="3">
        <f t="shared" si="241"/>
        <v>192</v>
      </c>
    </row>
    <row r="377" spans="7:137" x14ac:dyDescent="0.2">
      <c r="G377" s="3"/>
      <c r="AY377" s="1">
        <v>43976</v>
      </c>
      <c r="AZ377" s="3">
        <f t="shared" si="242"/>
        <v>39623</v>
      </c>
      <c r="BB377" s="1">
        <v>43976</v>
      </c>
      <c r="BC377" s="3">
        <f t="shared" si="247"/>
        <v>19990</v>
      </c>
      <c r="BE377" s="1">
        <v>43976</v>
      </c>
      <c r="BF377" s="3">
        <f t="shared" si="243"/>
        <v>8188</v>
      </c>
      <c r="BH377" s="1">
        <v>43976</v>
      </c>
      <c r="BI377" s="3"/>
      <c r="BK377" s="1">
        <v>43976</v>
      </c>
      <c r="BL377" s="3">
        <f t="shared" si="245"/>
        <v>7019</v>
      </c>
      <c r="BN377" s="1">
        <v>43976</v>
      </c>
      <c r="BO377" s="3">
        <f t="shared" si="246"/>
        <v>52294</v>
      </c>
      <c r="BZ377" s="1"/>
      <c r="DF377" s="1">
        <v>43983</v>
      </c>
      <c r="DG377" s="3">
        <f t="shared" si="240"/>
        <v>5216</v>
      </c>
      <c r="EF377" s="1">
        <v>43982</v>
      </c>
      <c r="EG377" s="3">
        <f t="shared" si="241"/>
        <v>148</v>
      </c>
    </row>
    <row r="378" spans="7:137" x14ac:dyDescent="0.2">
      <c r="G378" s="3"/>
      <c r="AY378" s="1">
        <v>43977</v>
      </c>
      <c r="AZ378" s="3">
        <f t="shared" si="242"/>
        <v>34679</v>
      </c>
      <c r="BB378" s="1">
        <v>43977</v>
      </c>
      <c r="BC378" s="3">
        <f t="shared" si="247"/>
        <v>12095</v>
      </c>
      <c r="BE378" s="1">
        <v>43977</v>
      </c>
      <c r="BF378" s="3">
        <f t="shared" si="243"/>
        <v>4920</v>
      </c>
      <c r="BH378" s="1">
        <v>43977</v>
      </c>
      <c r="BI378" s="3">
        <f t="shared" ref="BI378:BI388" si="248">SUM(BH269-BH268)</f>
        <v>11419</v>
      </c>
      <c r="BK378" s="1">
        <v>43977</v>
      </c>
      <c r="BL378" s="3">
        <f t="shared" si="245"/>
        <v>5358</v>
      </c>
      <c r="BN378" s="1">
        <v>43977</v>
      </c>
      <c r="BO378" s="3">
        <f t="shared" si="246"/>
        <v>40498</v>
      </c>
      <c r="BZ378" s="1"/>
      <c r="DF378" s="1">
        <v>43984</v>
      </c>
      <c r="DG378" s="3">
        <f t="shared" si="240"/>
        <v>3402</v>
      </c>
      <c r="EF378" s="1">
        <v>43983</v>
      </c>
      <c r="EG378" s="3">
        <f t="shared" si="241"/>
        <v>209</v>
      </c>
    </row>
    <row r="379" spans="7:137" x14ac:dyDescent="0.2">
      <c r="AY379" s="1">
        <v>43978</v>
      </c>
      <c r="AZ379" s="3">
        <f t="shared" si="242"/>
        <v>37416</v>
      </c>
      <c r="BB379" s="1">
        <v>43978</v>
      </c>
      <c r="BC379" s="3">
        <f t="shared" si="247"/>
        <v>24433</v>
      </c>
      <c r="BE379" s="1">
        <v>43978</v>
      </c>
      <c r="BF379" s="3">
        <f t="shared" si="243"/>
        <v>6663</v>
      </c>
      <c r="BH379" s="1">
        <v>43978</v>
      </c>
      <c r="BI379" s="3">
        <f t="shared" si="248"/>
        <v>9973</v>
      </c>
      <c r="BK379" s="1">
        <v>43978</v>
      </c>
      <c r="BL379" s="3">
        <f t="shared" si="245"/>
        <v>10935</v>
      </c>
      <c r="BN379" s="1">
        <v>43978</v>
      </c>
      <c r="BO379" s="3">
        <f t="shared" si="246"/>
        <v>53665</v>
      </c>
      <c r="BZ379" s="1"/>
      <c r="DF379" s="1">
        <v>43985</v>
      </c>
      <c r="DG379" s="3">
        <f t="shared" si="240"/>
        <v>2917</v>
      </c>
      <c r="EF379" s="1">
        <v>43984</v>
      </c>
      <c r="EG379" s="3">
        <f t="shared" si="241"/>
        <v>194</v>
      </c>
    </row>
    <row r="380" spans="7:137" x14ac:dyDescent="0.2">
      <c r="AY380" s="1">
        <v>43979</v>
      </c>
      <c r="AZ380" s="3">
        <f t="shared" si="242"/>
        <v>65245</v>
      </c>
      <c r="BB380" s="1">
        <v>43979</v>
      </c>
      <c r="BC380" s="3">
        <f t="shared" si="247"/>
        <v>25532</v>
      </c>
      <c r="BE380" s="1">
        <v>43979</v>
      </c>
      <c r="BF380" s="3">
        <f t="shared" si="243"/>
        <v>10179</v>
      </c>
      <c r="BH380" s="1">
        <v>43979</v>
      </c>
      <c r="BI380" s="3">
        <f t="shared" si="248"/>
        <v>9206</v>
      </c>
      <c r="BK380" s="1">
        <v>43979</v>
      </c>
      <c r="BL380" s="3">
        <f t="shared" si="245"/>
        <v>8439</v>
      </c>
      <c r="BN380" s="1">
        <v>43979</v>
      </c>
      <c r="BO380" s="3">
        <f t="shared" si="246"/>
        <v>44919</v>
      </c>
      <c r="BZ380" s="1"/>
      <c r="DF380" s="1">
        <v>43986</v>
      </c>
      <c r="DG380" s="3">
        <f t="shared" si="240"/>
        <v>3508</v>
      </c>
      <c r="EF380" s="1">
        <v>43985</v>
      </c>
      <c r="EG380" s="3">
        <f t="shared" si="241"/>
        <v>221</v>
      </c>
    </row>
    <row r="381" spans="7:137" x14ac:dyDescent="0.2">
      <c r="AY381" s="1">
        <v>43980</v>
      </c>
      <c r="AZ381" s="3">
        <f t="shared" si="242"/>
        <v>67341</v>
      </c>
      <c r="BB381" s="1">
        <v>43980</v>
      </c>
      <c r="BC381" s="3">
        <f t="shared" si="247"/>
        <v>30554</v>
      </c>
      <c r="BE381" s="1">
        <v>43980</v>
      </c>
      <c r="BF381" s="3">
        <f t="shared" si="243"/>
        <v>9422</v>
      </c>
      <c r="BH381" s="1">
        <v>43980</v>
      </c>
      <c r="BI381" s="3">
        <f t="shared" si="248"/>
        <v>18149</v>
      </c>
      <c r="BK381" s="1">
        <v>43980</v>
      </c>
      <c r="BL381" s="3">
        <f t="shared" si="245"/>
        <v>9859</v>
      </c>
      <c r="BN381" s="1">
        <v>43980</v>
      </c>
      <c r="BO381" s="3">
        <f t="shared" si="246"/>
        <v>53117</v>
      </c>
      <c r="BZ381" s="1"/>
      <c r="DF381" s="1">
        <v>43987</v>
      </c>
      <c r="DG381" s="3">
        <f t="shared" ref="DG381:DG398" si="249">SUM(DI276+DJ276+DK276+DL276+DM276+DN276)</f>
        <v>1524</v>
      </c>
      <c r="EF381" s="1">
        <v>43986</v>
      </c>
      <c r="EG381" s="3">
        <f t="shared" si="241"/>
        <v>251</v>
      </c>
    </row>
    <row r="382" spans="7:137" x14ac:dyDescent="0.2">
      <c r="AY382" s="1">
        <v>43981</v>
      </c>
      <c r="AZ382" s="3">
        <f t="shared" si="242"/>
        <v>61251</v>
      </c>
      <c r="BB382" s="1">
        <v>43981</v>
      </c>
      <c r="BC382" s="3">
        <f t="shared" si="247"/>
        <v>28897</v>
      </c>
      <c r="BE382" s="1">
        <v>43981</v>
      </c>
      <c r="BF382" s="3">
        <f t="shared" si="243"/>
        <v>10774</v>
      </c>
      <c r="BH382" s="1">
        <v>43981</v>
      </c>
      <c r="BI382" s="3">
        <f t="shared" si="248"/>
        <v>17205</v>
      </c>
      <c r="BK382" s="1">
        <v>43981</v>
      </c>
      <c r="BL382" s="3">
        <f t="shared" si="245"/>
        <v>9441</v>
      </c>
      <c r="BN382" s="1">
        <v>43981</v>
      </c>
      <c r="BO382" s="3">
        <f t="shared" si="246"/>
        <v>56253</v>
      </c>
      <c r="BZ382" s="1"/>
      <c r="DF382" s="1">
        <v>43988</v>
      </c>
      <c r="DG382" s="3">
        <f t="shared" si="249"/>
        <v>3506</v>
      </c>
      <c r="EF382" s="1">
        <v>43987</v>
      </c>
      <c r="EG382" s="3">
        <f t="shared" ref="EG382:EG413" si="250">SUM(EH276+EI276+EJ276+EK276+EL276+EM276)</f>
        <v>191</v>
      </c>
    </row>
    <row r="383" spans="7:137" x14ac:dyDescent="0.2">
      <c r="AY383" s="1">
        <v>43982</v>
      </c>
      <c r="AZ383" s="3">
        <f t="shared" si="242"/>
        <v>58444</v>
      </c>
      <c r="BB383" s="1">
        <v>43982</v>
      </c>
      <c r="BC383" s="3"/>
      <c r="BE383" s="1">
        <v>43982</v>
      </c>
      <c r="BF383" s="3">
        <f t="shared" si="243"/>
        <v>10334</v>
      </c>
      <c r="BH383" s="1">
        <v>43982</v>
      </c>
      <c r="BI383" s="3">
        <f t="shared" si="248"/>
        <v>15818</v>
      </c>
      <c r="BK383" s="1">
        <v>43982</v>
      </c>
      <c r="BL383" s="3"/>
      <c r="BN383" s="1">
        <v>43982</v>
      </c>
      <c r="BO383" s="3">
        <f t="shared" si="246"/>
        <v>67735</v>
      </c>
      <c r="BZ383" s="1"/>
      <c r="DF383" s="1">
        <v>43989</v>
      </c>
      <c r="DG383" s="3">
        <f t="shared" si="249"/>
        <v>2893</v>
      </c>
      <c r="EF383" s="1">
        <v>43988</v>
      </c>
      <c r="EG383" s="3">
        <f t="shared" si="250"/>
        <v>146</v>
      </c>
    </row>
    <row r="384" spans="7:137" x14ac:dyDescent="0.2">
      <c r="AY384" s="1">
        <v>43983</v>
      </c>
      <c r="AZ384" s="3">
        <f t="shared" si="242"/>
        <v>49952</v>
      </c>
      <c r="BB384" s="1">
        <v>43983</v>
      </c>
      <c r="BC384" s="3">
        <f t="shared" si="247"/>
        <v>49455</v>
      </c>
      <c r="BE384" s="1">
        <v>43983</v>
      </c>
      <c r="BF384" s="3">
        <f t="shared" si="243"/>
        <v>7066</v>
      </c>
      <c r="BH384" s="1">
        <v>43983</v>
      </c>
      <c r="BI384" s="3">
        <f t="shared" si="248"/>
        <v>13393</v>
      </c>
      <c r="BK384" s="1">
        <v>43983</v>
      </c>
      <c r="BL384" s="3"/>
      <c r="BN384" s="1">
        <v>43983</v>
      </c>
      <c r="BO384" s="3">
        <f t="shared" si="246"/>
        <v>59008</v>
      </c>
      <c r="BZ384" s="1"/>
      <c r="DF384" s="1">
        <v>43990</v>
      </c>
      <c r="DG384" s="3">
        <f t="shared" si="249"/>
        <v>2195</v>
      </c>
      <c r="EF384" s="1">
        <v>43989</v>
      </c>
      <c r="EG384" s="3">
        <f t="shared" si="250"/>
        <v>76</v>
      </c>
    </row>
    <row r="385" spans="51:137" x14ac:dyDescent="0.2">
      <c r="AY385" s="1">
        <v>43984</v>
      </c>
      <c r="AZ385" s="3">
        <f t="shared" si="242"/>
        <v>54054</v>
      </c>
      <c r="BB385" s="1">
        <v>43984</v>
      </c>
      <c r="BC385" s="3">
        <f t="shared" si="247"/>
        <v>22077</v>
      </c>
      <c r="BE385" s="1">
        <v>43984</v>
      </c>
      <c r="BF385" s="3">
        <f t="shared" si="243"/>
        <v>5852</v>
      </c>
      <c r="BH385" s="1">
        <v>43984</v>
      </c>
      <c r="BI385" s="3">
        <f t="shared" si="248"/>
        <v>9245</v>
      </c>
      <c r="BK385" s="1">
        <v>43984</v>
      </c>
      <c r="BL385" s="3">
        <f>SUM(BI276-BI275)</f>
        <v>10542</v>
      </c>
      <c r="BN385" s="1">
        <v>43984</v>
      </c>
      <c r="BO385" s="3">
        <f t="shared" si="246"/>
        <v>59703</v>
      </c>
      <c r="BZ385" s="1"/>
      <c r="DF385" s="1">
        <v>43991</v>
      </c>
      <c r="DG385" s="3">
        <f t="shared" si="249"/>
        <v>2770</v>
      </c>
      <c r="EF385" s="1">
        <v>43990</v>
      </c>
      <c r="EG385" s="3">
        <f t="shared" si="250"/>
        <v>101</v>
      </c>
    </row>
    <row r="386" spans="51:137" x14ac:dyDescent="0.2">
      <c r="AY386" s="1">
        <v>43985</v>
      </c>
      <c r="AZ386" s="3">
        <f t="shared" si="242"/>
        <v>61642</v>
      </c>
      <c r="BB386" s="1">
        <v>43985</v>
      </c>
      <c r="BC386" s="3">
        <f t="shared" si="247"/>
        <v>19743</v>
      </c>
      <c r="BE386" s="1">
        <v>43985</v>
      </c>
      <c r="BF386" s="3">
        <f t="shared" si="243"/>
        <v>8362</v>
      </c>
      <c r="BH386" s="1">
        <v>43985</v>
      </c>
      <c r="BI386" s="3">
        <f t="shared" si="248"/>
        <v>16281</v>
      </c>
      <c r="BK386" s="1">
        <v>43985</v>
      </c>
      <c r="BL386" s="3">
        <f>SUM(BI277-BI276)</f>
        <v>9419</v>
      </c>
      <c r="BN386" s="1">
        <v>43985</v>
      </c>
      <c r="BO386" s="3">
        <f t="shared" si="246"/>
        <v>51377</v>
      </c>
      <c r="BZ386" s="1"/>
      <c r="DF386" s="1">
        <v>43992</v>
      </c>
      <c r="DG386" s="3">
        <f t="shared" si="249"/>
        <v>2993</v>
      </c>
      <c r="EF386" s="1">
        <v>43991</v>
      </c>
      <c r="EG386" s="3">
        <f t="shared" si="250"/>
        <v>199</v>
      </c>
    </row>
    <row r="387" spans="51:137" x14ac:dyDescent="0.2">
      <c r="AY387" s="1">
        <v>43986</v>
      </c>
      <c r="AZ387" s="3">
        <f t="shared" si="242"/>
        <v>63559</v>
      </c>
      <c r="BB387" s="1">
        <v>43986</v>
      </c>
      <c r="BC387" s="3">
        <f t="shared" si="247"/>
        <v>20309</v>
      </c>
      <c r="BE387" s="1">
        <v>43986</v>
      </c>
      <c r="BF387" s="3">
        <f t="shared" si="243"/>
        <v>7115</v>
      </c>
      <c r="BH387" s="1">
        <v>43986</v>
      </c>
      <c r="BI387" s="3">
        <f t="shared" si="248"/>
        <v>15434</v>
      </c>
      <c r="BK387" s="1">
        <v>43986</v>
      </c>
      <c r="BL387" s="3"/>
      <c r="BN387" s="1">
        <v>43986</v>
      </c>
      <c r="BO387" s="3">
        <f t="shared" si="246"/>
        <v>55792</v>
      </c>
      <c r="BZ387" s="1"/>
      <c r="DF387" s="1">
        <v>43993</v>
      </c>
      <c r="DG387" s="3">
        <f t="shared" si="249"/>
        <v>3473</v>
      </c>
      <c r="EF387" s="1">
        <v>43992</v>
      </c>
      <c r="EG387" s="3">
        <f t="shared" si="250"/>
        <v>233</v>
      </c>
    </row>
    <row r="388" spans="51:137" x14ac:dyDescent="0.2">
      <c r="AY388" s="1">
        <v>43987</v>
      </c>
      <c r="AZ388" s="3">
        <f t="shared" ref="AZ388:AZ407" si="251">SUM(BE279-BE278)</f>
        <v>66480</v>
      </c>
      <c r="BB388" s="1">
        <v>43987</v>
      </c>
      <c r="BC388" s="3">
        <f t="shared" si="247"/>
        <v>61162</v>
      </c>
      <c r="BE388" s="1">
        <v>43987</v>
      </c>
      <c r="BF388" s="3">
        <f t="shared" ref="BF388:BF407" si="252">SUM(BG279-BG278)</f>
        <v>9760</v>
      </c>
      <c r="BH388" s="1">
        <v>43987</v>
      </c>
      <c r="BI388" s="3">
        <f t="shared" si="248"/>
        <v>18564</v>
      </c>
      <c r="BK388" s="1">
        <v>43987</v>
      </c>
      <c r="BL388" s="3"/>
      <c r="BN388" s="1">
        <v>43987</v>
      </c>
      <c r="BO388" s="3">
        <f t="shared" ref="BO388:BO407" si="253">SUM(BJ279-BJ278)</f>
        <v>69837</v>
      </c>
      <c r="BZ388" s="1"/>
      <c r="DF388" s="1">
        <v>43994</v>
      </c>
      <c r="DG388" s="3">
        <f t="shared" si="249"/>
        <v>3745</v>
      </c>
      <c r="EF388" s="1">
        <v>43993</v>
      </c>
      <c r="EG388" s="3">
        <f t="shared" si="250"/>
        <v>145</v>
      </c>
    </row>
    <row r="389" spans="51:137" x14ac:dyDescent="0.2">
      <c r="AY389" s="1">
        <v>43988</v>
      </c>
      <c r="AZ389" s="3">
        <f t="shared" si="251"/>
        <v>77895</v>
      </c>
      <c r="BB389" s="1">
        <v>43988</v>
      </c>
      <c r="BC389" s="3"/>
      <c r="BE389" s="1">
        <v>43988</v>
      </c>
      <c r="BF389" s="3">
        <f t="shared" si="252"/>
        <v>9800</v>
      </c>
      <c r="BH389" s="1">
        <v>43988</v>
      </c>
      <c r="BI389" s="3"/>
      <c r="BK389" s="1">
        <v>43988</v>
      </c>
      <c r="BL389" s="3">
        <f t="shared" ref="BL389:BL402" si="254">SUM(BI280-BI279)</f>
        <v>11622</v>
      </c>
      <c r="BN389" s="1">
        <v>43988</v>
      </c>
      <c r="BO389" s="3">
        <f t="shared" si="253"/>
        <v>53918</v>
      </c>
      <c r="BZ389" s="1"/>
      <c r="DF389" s="1">
        <v>43995</v>
      </c>
      <c r="DG389" s="3">
        <f t="shared" si="249"/>
        <v>3329</v>
      </c>
      <c r="EF389" s="1">
        <v>43994</v>
      </c>
      <c r="EG389" s="3">
        <f t="shared" si="250"/>
        <v>153</v>
      </c>
    </row>
    <row r="390" spans="51:137" x14ac:dyDescent="0.2">
      <c r="AY390" s="1">
        <v>43989</v>
      </c>
      <c r="AZ390" s="3">
        <f t="shared" si="251"/>
        <v>60435</v>
      </c>
      <c r="BB390" s="1">
        <v>43989</v>
      </c>
      <c r="BC390" s="3">
        <f t="shared" si="247"/>
        <v>40977</v>
      </c>
      <c r="BE390" s="1">
        <v>43989</v>
      </c>
      <c r="BF390" s="3">
        <f t="shared" si="252"/>
        <v>7808</v>
      </c>
      <c r="BH390" s="1">
        <v>43989</v>
      </c>
      <c r="BI390" s="3"/>
      <c r="BK390" s="1">
        <v>43989</v>
      </c>
      <c r="BL390" s="3">
        <f t="shared" si="254"/>
        <v>9557</v>
      </c>
      <c r="BN390" s="1">
        <v>43989</v>
      </c>
      <c r="BO390" s="3">
        <f t="shared" si="253"/>
        <v>68972</v>
      </c>
      <c r="BZ390" s="1"/>
      <c r="DF390" s="1">
        <v>43996</v>
      </c>
      <c r="DG390" s="3">
        <f t="shared" si="249"/>
        <v>2312</v>
      </c>
      <c r="EF390" s="1">
        <v>43995</v>
      </c>
      <c r="EG390" s="3">
        <f t="shared" si="250"/>
        <v>189</v>
      </c>
    </row>
    <row r="391" spans="51:137" x14ac:dyDescent="0.2">
      <c r="AY391" s="1">
        <v>43990</v>
      </c>
      <c r="AZ391" s="3">
        <f t="shared" si="251"/>
        <v>58054</v>
      </c>
      <c r="BB391" s="1">
        <v>43990</v>
      </c>
      <c r="BC391" s="3">
        <f t="shared" si="247"/>
        <v>14664</v>
      </c>
      <c r="BE391" s="1">
        <v>43990</v>
      </c>
      <c r="BF391" s="3">
        <f t="shared" si="252"/>
        <v>4782</v>
      </c>
      <c r="BH391" s="1">
        <v>43990</v>
      </c>
      <c r="BI391" s="3">
        <f t="shared" ref="BI391:BI407" si="255">SUM(BH282-BH281)</f>
        <v>10317</v>
      </c>
      <c r="BK391" s="1">
        <v>43990</v>
      </c>
      <c r="BL391" s="3">
        <f t="shared" si="254"/>
        <v>7565</v>
      </c>
      <c r="BN391" s="1">
        <v>43990</v>
      </c>
      <c r="BO391" s="3">
        <f t="shared" si="253"/>
        <v>55055</v>
      </c>
      <c r="BZ391" s="1"/>
      <c r="DF391" s="1">
        <v>43997</v>
      </c>
      <c r="DG391" s="3">
        <f t="shared" si="249"/>
        <v>1983</v>
      </c>
      <c r="EF391" s="1">
        <v>43996</v>
      </c>
      <c r="EG391" s="3">
        <f t="shared" si="250"/>
        <v>86</v>
      </c>
    </row>
    <row r="392" spans="51:137" x14ac:dyDescent="0.2">
      <c r="AY392" s="1">
        <v>43991</v>
      </c>
      <c r="AZ392" s="3">
        <f t="shared" si="251"/>
        <v>49973</v>
      </c>
      <c r="BB392" s="1">
        <v>43991</v>
      </c>
      <c r="BC392" s="3">
        <f t="shared" si="247"/>
        <v>14408</v>
      </c>
      <c r="BE392" s="1">
        <v>43991</v>
      </c>
      <c r="BF392" s="3">
        <f t="shared" si="252"/>
        <v>4660</v>
      </c>
      <c r="BH392" s="1">
        <v>43991</v>
      </c>
      <c r="BI392" s="3">
        <f t="shared" si="255"/>
        <v>16116</v>
      </c>
      <c r="BK392" s="1">
        <v>43991</v>
      </c>
      <c r="BL392" s="3">
        <f t="shared" si="254"/>
        <v>6216</v>
      </c>
      <c r="BN392" s="1">
        <v>43991</v>
      </c>
      <c r="BO392" s="3">
        <f t="shared" si="253"/>
        <v>54553</v>
      </c>
      <c r="BZ392" s="1"/>
      <c r="DF392" s="1">
        <v>43998</v>
      </c>
      <c r="DG392" s="3">
        <f t="shared" si="249"/>
        <v>2821</v>
      </c>
      <c r="EF392" s="1">
        <v>43997</v>
      </c>
      <c r="EG392" s="3">
        <f t="shared" si="250"/>
        <v>84</v>
      </c>
    </row>
    <row r="393" spans="51:137" x14ac:dyDescent="0.2">
      <c r="AY393" s="1">
        <v>43992</v>
      </c>
      <c r="AZ393" s="3">
        <f t="shared" si="251"/>
        <v>62297</v>
      </c>
      <c r="BB393" s="1">
        <v>43992</v>
      </c>
      <c r="BC393" s="3">
        <f t="shared" si="247"/>
        <v>19437</v>
      </c>
      <c r="BE393" s="1">
        <v>43992</v>
      </c>
      <c r="BF393" s="3">
        <f t="shared" si="252"/>
        <v>10034</v>
      </c>
      <c r="BH393" s="1">
        <v>43992</v>
      </c>
      <c r="BI393" s="3"/>
      <c r="BK393" s="1">
        <v>43992</v>
      </c>
      <c r="BL393" s="3">
        <f t="shared" si="254"/>
        <v>10264</v>
      </c>
      <c r="BN393" s="1">
        <v>43992</v>
      </c>
      <c r="BO393" s="3">
        <f t="shared" si="253"/>
        <v>56849</v>
      </c>
      <c r="BZ393" s="1"/>
      <c r="DF393" s="1">
        <v>43999</v>
      </c>
      <c r="DG393" s="3">
        <f t="shared" si="249"/>
        <v>3573</v>
      </c>
      <c r="EF393" s="1">
        <v>43998</v>
      </c>
      <c r="EG393" s="3">
        <f t="shared" si="250"/>
        <v>124</v>
      </c>
    </row>
    <row r="394" spans="51:137" x14ac:dyDescent="0.2">
      <c r="AY394" s="1">
        <v>43993</v>
      </c>
      <c r="AZ394" s="3">
        <f t="shared" si="251"/>
        <v>60839</v>
      </c>
      <c r="BB394" s="1">
        <v>43993</v>
      </c>
      <c r="BC394" s="3">
        <f t="shared" si="247"/>
        <v>21859</v>
      </c>
      <c r="BE394" s="1">
        <v>43993</v>
      </c>
      <c r="BF394" s="3">
        <f t="shared" si="252"/>
        <v>10833</v>
      </c>
      <c r="BH394" s="1">
        <v>43993</v>
      </c>
      <c r="BI394" s="3">
        <f t="shared" si="255"/>
        <v>33185</v>
      </c>
      <c r="BK394" s="1">
        <v>43993</v>
      </c>
      <c r="BL394" s="3">
        <f t="shared" si="254"/>
        <v>9942</v>
      </c>
      <c r="BN394" s="1">
        <v>43993</v>
      </c>
      <c r="BO394" s="3">
        <f t="shared" si="253"/>
        <v>64611</v>
      </c>
      <c r="BZ394" s="1"/>
      <c r="DF394" s="1">
        <v>44000</v>
      </c>
      <c r="DG394" s="3">
        <f t="shared" si="249"/>
        <v>2932</v>
      </c>
      <c r="EF394" s="1">
        <v>43999</v>
      </c>
      <c r="EG394" s="3">
        <f t="shared" si="250"/>
        <v>129</v>
      </c>
    </row>
    <row r="395" spans="51:137" x14ac:dyDescent="0.2">
      <c r="AY395" s="1">
        <v>43994</v>
      </c>
      <c r="AZ395" s="3">
        <f t="shared" si="251"/>
        <v>72395</v>
      </c>
      <c r="BB395" s="1">
        <v>43994</v>
      </c>
      <c r="BC395" s="3">
        <f t="shared" si="247"/>
        <v>24603</v>
      </c>
      <c r="BE395" s="1">
        <v>43994</v>
      </c>
      <c r="BF395" s="3">
        <f t="shared" si="252"/>
        <v>10186</v>
      </c>
      <c r="BH395" s="1">
        <v>43994</v>
      </c>
      <c r="BI395" s="3">
        <f t="shared" si="255"/>
        <v>15767</v>
      </c>
      <c r="BK395" s="1">
        <v>43994</v>
      </c>
      <c r="BL395" s="3">
        <f t="shared" si="254"/>
        <v>12632</v>
      </c>
      <c r="BN395" s="1">
        <v>43994</v>
      </c>
      <c r="BO395" s="3">
        <f t="shared" si="253"/>
        <v>62135</v>
      </c>
      <c r="BZ395" s="1"/>
      <c r="DF395" s="1">
        <v>44001</v>
      </c>
      <c r="DG395" s="3">
        <f t="shared" si="249"/>
        <v>3194</v>
      </c>
      <c r="EF395" s="1">
        <v>44000</v>
      </c>
      <c r="EG395" s="3">
        <f t="shared" si="250"/>
        <v>91</v>
      </c>
    </row>
    <row r="396" spans="51:137" x14ac:dyDescent="0.2">
      <c r="AY396" s="1">
        <v>43995</v>
      </c>
      <c r="AZ396" s="3">
        <f t="shared" si="251"/>
        <v>70840</v>
      </c>
      <c r="BB396" s="1">
        <v>43995</v>
      </c>
      <c r="BC396" s="3"/>
      <c r="BE396" s="1">
        <v>43995</v>
      </c>
      <c r="BF396" s="3">
        <f t="shared" si="252"/>
        <v>10160</v>
      </c>
      <c r="BH396" s="1">
        <v>43995</v>
      </c>
      <c r="BI396" s="3">
        <f t="shared" si="255"/>
        <v>13196</v>
      </c>
      <c r="BK396" s="1">
        <v>43995</v>
      </c>
      <c r="BL396" s="3">
        <f t="shared" si="254"/>
        <v>8667</v>
      </c>
      <c r="BN396" s="1">
        <v>43995</v>
      </c>
      <c r="BO396" s="3">
        <f t="shared" si="253"/>
        <v>77603</v>
      </c>
      <c r="BZ396" s="1"/>
      <c r="DF396" s="1">
        <v>44002</v>
      </c>
      <c r="DG396" s="3">
        <f t="shared" si="249"/>
        <v>3804</v>
      </c>
      <c r="EF396" s="1">
        <v>44001</v>
      </c>
      <c r="EG396" s="3">
        <f t="shared" si="250"/>
        <v>91</v>
      </c>
    </row>
    <row r="397" spans="51:137" x14ac:dyDescent="0.2">
      <c r="AY397" s="1">
        <v>43996</v>
      </c>
      <c r="AZ397" s="3">
        <f t="shared" si="251"/>
        <v>62359</v>
      </c>
      <c r="BB397" s="1">
        <v>43996</v>
      </c>
      <c r="BC397" s="3"/>
      <c r="BE397" s="1">
        <v>43996</v>
      </c>
      <c r="BF397" s="3">
        <f t="shared" si="252"/>
        <v>9112</v>
      </c>
      <c r="BH397" s="1">
        <v>43996</v>
      </c>
      <c r="BI397" s="3">
        <f t="shared" si="255"/>
        <v>14015</v>
      </c>
      <c r="BK397" s="1">
        <v>43996</v>
      </c>
      <c r="BL397" s="3">
        <f t="shared" si="254"/>
        <v>8182</v>
      </c>
      <c r="BN397" s="1">
        <v>43996</v>
      </c>
      <c r="BO397" s="3">
        <f t="shared" si="253"/>
        <v>66186</v>
      </c>
      <c r="BZ397" s="1"/>
      <c r="DF397" s="1">
        <v>44003</v>
      </c>
      <c r="DG397" s="3">
        <f t="shared" si="249"/>
        <v>3701</v>
      </c>
      <c r="EF397" s="1">
        <v>44002</v>
      </c>
      <c r="EG397" s="3">
        <f t="shared" si="250"/>
        <v>124</v>
      </c>
    </row>
    <row r="398" spans="51:137" x14ac:dyDescent="0.2">
      <c r="AY398" s="1">
        <v>43997</v>
      </c>
      <c r="AZ398" s="3">
        <f t="shared" si="251"/>
        <v>56611</v>
      </c>
      <c r="BB398" s="1">
        <v>43997</v>
      </c>
      <c r="BC398" s="3">
        <f t="shared" ref="BC398:BC407" si="256">SUM(BF289-BF288)</f>
        <v>18467</v>
      </c>
      <c r="BE398" s="1">
        <v>43997</v>
      </c>
      <c r="BF398" s="3">
        <f t="shared" si="252"/>
        <v>4492</v>
      </c>
      <c r="BH398" s="1">
        <v>43997</v>
      </c>
      <c r="BI398" s="3">
        <f t="shared" si="255"/>
        <v>10539</v>
      </c>
      <c r="BK398" s="1">
        <v>43997</v>
      </c>
      <c r="BL398" s="3">
        <f t="shared" si="254"/>
        <v>9797</v>
      </c>
      <c r="BN398" s="1">
        <v>43997</v>
      </c>
      <c r="BO398" s="3">
        <f t="shared" si="253"/>
        <v>69573</v>
      </c>
      <c r="BZ398" s="1"/>
      <c r="DF398" s="1">
        <v>44004</v>
      </c>
      <c r="DG398" s="3">
        <f t="shared" si="249"/>
        <v>4159</v>
      </c>
      <c r="EF398" s="1">
        <v>44003</v>
      </c>
      <c r="EG398" s="3">
        <f t="shared" si="250"/>
        <v>52</v>
      </c>
    </row>
    <row r="399" spans="51:137" x14ac:dyDescent="0.2">
      <c r="AY399" s="1">
        <v>43998</v>
      </c>
      <c r="AZ399" s="3">
        <f t="shared" si="251"/>
        <v>60568</v>
      </c>
      <c r="BB399" s="1">
        <v>43998</v>
      </c>
      <c r="BC399" s="3">
        <f t="shared" si="256"/>
        <v>15699</v>
      </c>
      <c r="BE399" s="1">
        <v>43998</v>
      </c>
      <c r="BF399" s="3">
        <f t="shared" si="252"/>
        <v>6361</v>
      </c>
      <c r="BH399" s="1">
        <v>43998</v>
      </c>
      <c r="BI399" s="3">
        <f t="shared" si="255"/>
        <v>11497</v>
      </c>
      <c r="BK399" s="1">
        <v>43998</v>
      </c>
      <c r="BL399" s="3">
        <f t="shared" si="254"/>
        <v>10062</v>
      </c>
      <c r="BN399" s="1">
        <v>43998</v>
      </c>
      <c r="BO399" s="3">
        <f t="shared" si="253"/>
        <v>60233</v>
      </c>
      <c r="BZ399" s="1"/>
      <c r="DF399" s="1">
        <v>44005</v>
      </c>
      <c r="DG399" s="3">
        <v>4500</v>
      </c>
      <c r="EF399" s="1">
        <v>44004</v>
      </c>
      <c r="EG399" s="3">
        <f t="shared" si="250"/>
        <v>69</v>
      </c>
    </row>
    <row r="400" spans="51:137" x14ac:dyDescent="0.2">
      <c r="AY400" s="1">
        <v>43999</v>
      </c>
      <c r="AZ400" s="3">
        <f t="shared" si="251"/>
        <v>59341</v>
      </c>
      <c r="BB400" s="1">
        <v>43999</v>
      </c>
      <c r="BC400" s="3">
        <f t="shared" si="256"/>
        <v>16059</v>
      </c>
      <c r="BE400" s="1">
        <v>43999</v>
      </c>
      <c r="BF400" s="3">
        <f t="shared" si="252"/>
        <v>8313</v>
      </c>
      <c r="BH400" s="1">
        <v>43999</v>
      </c>
      <c r="BI400" s="3">
        <f t="shared" si="255"/>
        <v>14351</v>
      </c>
      <c r="BK400" s="1">
        <v>43999</v>
      </c>
      <c r="BL400" s="3">
        <f t="shared" si="254"/>
        <v>9739</v>
      </c>
      <c r="BN400" s="1">
        <v>43999</v>
      </c>
      <c r="BO400" s="3">
        <f t="shared" si="253"/>
        <v>76542</v>
      </c>
      <c r="BZ400" s="1"/>
      <c r="DF400" s="1">
        <v>44006</v>
      </c>
      <c r="DG400" s="3">
        <f t="shared" ref="DG400:DG415" si="257">SUM(DI295+DJ295+DK295+DL295+DM295+DN295)</f>
        <v>3624</v>
      </c>
      <c r="EF400" s="1">
        <v>44005</v>
      </c>
      <c r="EG400" s="3">
        <f t="shared" si="250"/>
        <v>93</v>
      </c>
    </row>
    <row r="401" spans="51:138" x14ac:dyDescent="0.2">
      <c r="AY401" s="1">
        <v>44000</v>
      </c>
      <c r="AZ401" s="3">
        <f t="shared" si="251"/>
        <v>68541</v>
      </c>
      <c r="BB401" s="1">
        <v>44000</v>
      </c>
      <c r="BC401" s="3">
        <f t="shared" si="256"/>
        <v>23893</v>
      </c>
      <c r="BE401" s="1">
        <v>44000</v>
      </c>
      <c r="BF401" s="3">
        <f t="shared" si="252"/>
        <v>9142</v>
      </c>
      <c r="BH401" s="1">
        <v>44000</v>
      </c>
      <c r="BI401" s="3"/>
      <c r="BK401" s="1">
        <v>44000</v>
      </c>
      <c r="BL401" s="3">
        <f t="shared" si="254"/>
        <v>11237</v>
      </c>
      <c r="BN401" s="1">
        <v>44000</v>
      </c>
      <c r="BO401" s="3">
        <f t="shared" si="253"/>
        <v>81172</v>
      </c>
      <c r="BZ401" s="1"/>
      <c r="DF401" s="1">
        <v>44007</v>
      </c>
      <c r="DG401" s="3">
        <f t="shared" si="257"/>
        <v>4099</v>
      </c>
      <c r="EF401" s="1">
        <v>44006</v>
      </c>
      <c r="EG401" s="3">
        <f t="shared" si="250"/>
        <v>139</v>
      </c>
    </row>
    <row r="402" spans="51:138" x14ac:dyDescent="0.2">
      <c r="AY402" s="1">
        <v>44001</v>
      </c>
      <c r="AZ402" s="3">
        <f t="shared" si="251"/>
        <v>79303</v>
      </c>
      <c r="BB402" s="1">
        <v>44001</v>
      </c>
      <c r="BC402" s="3">
        <f t="shared" si="256"/>
        <v>22609</v>
      </c>
      <c r="BE402" s="1">
        <v>44001</v>
      </c>
      <c r="BF402" s="3">
        <f t="shared" si="252"/>
        <v>9471</v>
      </c>
      <c r="BH402" s="1">
        <v>44001</v>
      </c>
      <c r="BI402" s="3">
        <f t="shared" si="255"/>
        <v>29742</v>
      </c>
      <c r="BK402" s="1">
        <v>44001</v>
      </c>
      <c r="BL402" s="3">
        <f t="shared" si="254"/>
        <v>13150</v>
      </c>
      <c r="BN402" s="1">
        <v>44001</v>
      </c>
      <c r="BO402" s="3">
        <f t="shared" si="253"/>
        <v>78710</v>
      </c>
      <c r="BZ402" s="1"/>
      <c r="DF402" s="1">
        <v>44008</v>
      </c>
      <c r="DG402" s="3">
        <f t="shared" si="257"/>
        <v>4510</v>
      </c>
      <c r="EF402" s="1">
        <v>44007</v>
      </c>
      <c r="EG402" s="3">
        <f t="shared" si="250"/>
        <v>120</v>
      </c>
    </row>
    <row r="403" spans="51:138" x14ac:dyDescent="0.2">
      <c r="AY403" s="1">
        <v>44002</v>
      </c>
      <c r="AZ403" s="3">
        <f t="shared" si="251"/>
        <v>68830</v>
      </c>
      <c r="BB403" s="1">
        <v>44002</v>
      </c>
      <c r="BC403" s="3">
        <f t="shared" si="256"/>
        <v>24530</v>
      </c>
      <c r="BE403" s="1">
        <v>44002</v>
      </c>
      <c r="BF403" s="3">
        <f t="shared" si="252"/>
        <v>14067</v>
      </c>
      <c r="BH403" s="1">
        <v>44002</v>
      </c>
      <c r="BI403" s="3">
        <f t="shared" si="255"/>
        <v>14706</v>
      </c>
      <c r="BK403" s="1">
        <v>44002</v>
      </c>
      <c r="BL403" s="3"/>
      <c r="BN403" s="1">
        <v>44002</v>
      </c>
      <c r="BO403" s="3">
        <f t="shared" si="253"/>
        <v>84844</v>
      </c>
      <c r="BZ403" s="1"/>
      <c r="DF403" s="1">
        <v>44009</v>
      </c>
      <c r="DG403" s="3">
        <f t="shared" si="257"/>
        <v>3920</v>
      </c>
      <c r="EF403" s="1">
        <v>44008</v>
      </c>
      <c r="EG403" s="3">
        <f t="shared" si="250"/>
        <v>111</v>
      </c>
    </row>
    <row r="404" spans="51:138" x14ac:dyDescent="0.2">
      <c r="AY404" s="1">
        <v>44003</v>
      </c>
      <c r="AZ404" s="3">
        <f t="shared" si="251"/>
        <v>67526</v>
      </c>
      <c r="BB404" s="1">
        <v>44003</v>
      </c>
      <c r="BC404" s="3">
        <f t="shared" si="256"/>
        <v>26094</v>
      </c>
      <c r="BE404" s="1">
        <v>44003</v>
      </c>
      <c r="BF404" s="3">
        <f t="shared" si="252"/>
        <v>8363</v>
      </c>
      <c r="BH404" s="1">
        <v>44003</v>
      </c>
      <c r="BI404" s="3">
        <f t="shared" si="255"/>
        <v>12792</v>
      </c>
      <c r="BK404" s="1">
        <v>44003</v>
      </c>
      <c r="BL404" s="3"/>
      <c r="BN404" s="1">
        <v>44003</v>
      </c>
      <c r="BO404" s="3">
        <f t="shared" si="253"/>
        <v>92430</v>
      </c>
      <c r="BZ404" s="1"/>
      <c r="DF404" s="1">
        <v>44010</v>
      </c>
      <c r="DG404" s="3">
        <f t="shared" si="257"/>
        <v>4772</v>
      </c>
      <c r="EF404" s="1">
        <v>44009</v>
      </c>
      <c r="EG404" s="3">
        <f t="shared" si="250"/>
        <v>90</v>
      </c>
    </row>
    <row r="405" spans="51:138" x14ac:dyDescent="0.2">
      <c r="AY405" s="1">
        <v>44004</v>
      </c>
      <c r="AZ405" s="3">
        <f t="shared" si="251"/>
        <v>56780</v>
      </c>
      <c r="BB405" s="1">
        <v>44004</v>
      </c>
      <c r="BC405" s="3">
        <f t="shared" si="256"/>
        <v>22432</v>
      </c>
      <c r="BE405" s="1">
        <v>44004</v>
      </c>
      <c r="BF405" s="3">
        <f t="shared" si="252"/>
        <v>6730</v>
      </c>
      <c r="BH405" s="1">
        <v>44004</v>
      </c>
      <c r="BI405" s="3">
        <f t="shared" si="255"/>
        <v>10591</v>
      </c>
      <c r="BK405" s="1">
        <v>44004</v>
      </c>
      <c r="BL405" s="3">
        <f>SUM(BI296-BI295)</f>
        <v>30121</v>
      </c>
      <c r="BN405" s="1">
        <v>44004</v>
      </c>
      <c r="BO405" s="3">
        <f t="shared" si="253"/>
        <v>85243</v>
      </c>
      <c r="BZ405" s="1"/>
      <c r="DF405" s="1">
        <v>44011</v>
      </c>
      <c r="DG405" s="3">
        <f t="shared" si="257"/>
        <v>5196</v>
      </c>
      <c r="EF405" s="1">
        <v>44010</v>
      </c>
      <c r="EG405" s="3">
        <f t="shared" si="250"/>
        <v>47</v>
      </c>
    </row>
    <row r="406" spans="51:138" x14ac:dyDescent="0.2">
      <c r="AY406" s="1">
        <v>44005</v>
      </c>
      <c r="AZ406" s="3">
        <f t="shared" si="251"/>
        <v>48709</v>
      </c>
      <c r="BB406" s="1">
        <v>44005</v>
      </c>
      <c r="BC406" s="3">
        <f t="shared" si="256"/>
        <v>16052</v>
      </c>
      <c r="BE406" s="1">
        <v>44005</v>
      </c>
      <c r="BF406" s="3">
        <f t="shared" si="252"/>
        <v>7532</v>
      </c>
      <c r="BH406" s="1">
        <v>44005</v>
      </c>
      <c r="BI406" s="3">
        <f t="shared" si="255"/>
        <v>10651</v>
      </c>
      <c r="BK406" s="1">
        <v>44005</v>
      </c>
      <c r="BL406" s="3">
        <f>SUM(BI297-BI296)</f>
        <v>11255</v>
      </c>
      <c r="BN406" s="1">
        <v>44005</v>
      </c>
      <c r="BO406" s="3">
        <f t="shared" si="253"/>
        <v>95970</v>
      </c>
      <c r="BZ406" s="1"/>
      <c r="DF406" s="1">
        <v>44012</v>
      </c>
      <c r="DG406" s="3">
        <f t="shared" si="257"/>
        <v>5632</v>
      </c>
      <c r="EF406" s="1">
        <v>44011</v>
      </c>
      <c r="EG406" s="3">
        <f t="shared" si="250"/>
        <v>60</v>
      </c>
    </row>
    <row r="407" spans="51:138" x14ac:dyDescent="0.2">
      <c r="AY407" s="1">
        <v>44006</v>
      </c>
      <c r="AZ407" s="3">
        <f t="shared" si="251"/>
        <v>51144</v>
      </c>
      <c r="BB407" s="1">
        <v>44006</v>
      </c>
      <c r="BC407" s="3">
        <f t="shared" si="256"/>
        <v>16194</v>
      </c>
      <c r="BE407" s="1">
        <v>44006</v>
      </c>
      <c r="BF407" s="3">
        <f t="shared" si="252"/>
        <v>7369</v>
      </c>
      <c r="BH407" s="1">
        <v>44006</v>
      </c>
      <c r="BI407" s="3">
        <f t="shared" si="255"/>
        <v>16137</v>
      </c>
      <c r="BK407" s="1">
        <v>44006</v>
      </c>
      <c r="BL407" s="3">
        <f>SUM(BI298-BI297)</f>
        <v>12305</v>
      </c>
      <c r="BN407" s="1">
        <v>44006</v>
      </c>
      <c r="BO407" s="3">
        <f t="shared" si="253"/>
        <v>101446</v>
      </c>
      <c r="BZ407" s="1"/>
      <c r="DF407" s="1">
        <v>44013</v>
      </c>
      <c r="DG407" s="3">
        <f t="shared" si="257"/>
        <v>5370</v>
      </c>
      <c r="DH407" s="3"/>
      <c r="EF407" s="1">
        <v>44012</v>
      </c>
      <c r="EG407" s="3">
        <f t="shared" si="250"/>
        <v>99</v>
      </c>
    </row>
    <row r="408" spans="51:138" x14ac:dyDescent="0.2">
      <c r="AY408" s="1">
        <v>44007</v>
      </c>
      <c r="AZ408" s="1"/>
      <c r="BB408" s="1">
        <v>44007</v>
      </c>
      <c r="BC408">
        <v>21265</v>
      </c>
      <c r="BE408" s="1">
        <v>44007</v>
      </c>
      <c r="BF408">
        <v>10318</v>
      </c>
      <c r="BH408" s="1">
        <v>44007</v>
      </c>
      <c r="BI408">
        <v>18034</v>
      </c>
      <c r="BK408" s="1">
        <v>44007</v>
      </c>
      <c r="BL408">
        <v>13393</v>
      </c>
      <c r="BN408" s="1">
        <v>44007</v>
      </c>
      <c r="BO408">
        <v>76969</v>
      </c>
      <c r="BZ408" s="1"/>
      <c r="DF408" s="1">
        <v>44014</v>
      </c>
      <c r="DG408" s="3">
        <f t="shared" si="257"/>
        <v>5907</v>
      </c>
      <c r="DH408" s="3"/>
      <c r="EF408" s="1">
        <v>44013</v>
      </c>
      <c r="EG408" s="3">
        <f t="shared" si="250"/>
        <v>104</v>
      </c>
    </row>
    <row r="409" spans="51:138" x14ac:dyDescent="0.2">
      <c r="AY409" s="1">
        <v>44008</v>
      </c>
      <c r="BB409" s="1">
        <v>44008</v>
      </c>
      <c r="BC409">
        <v>25762</v>
      </c>
      <c r="BE409" s="1">
        <v>44008</v>
      </c>
      <c r="BF409">
        <v>8545</v>
      </c>
      <c r="BH409" s="1">
        <v>44008</v>
      </c>
      <c r="BI409">
        <v>18867</v>
      </c>
      <c r="BK409" s="1">
        <v>44008</v>
      </c>
      <c r="BL409">
        <v>14280</v>
      </c>
      <c r="BN409" s="1">
        <v>44008</v>
      </c>
      <c r="BO409">
        <v>90996</v>
      </c>
      <c r="BZ409" s="1"/>
      <c r="DF409" s="1">
        <v>44015</v>
      </c>
      <c r="DG409" s="3"/>
      <c r="EF409" s="1">
        <v>44014</v>
      </c>
      <c r="EG409" s="3">
        <f t="shared" si="250"/>
        <v>142</v>
      </c>
    </row>
    <row r="410" spans="51:138" x14ac:dyDescent="0.2">
      <c r="AY410" s="1">
        <v>44009</v>
      </c>
      <c r="AZ410">
        <v>73262</v>
      </c>
      <c r="BB410" s="1">
        <v>44009</v>
      </c>
      <c r="BC410">
        <v>20578</v>
      </c>
      <c r="BE410" s="1">
        <v>44009</v>
      </c>
      <c r="BF410">
        <v>12189</v>
      </c>
      <c r="BH410" s="1">
        <v>44009</v>
      </c>
      <c r="BI410">
        <v>19115</v>
      </c>
      <c r="BK410" s="1">
        <v>44009</v>
      </c>
      <c r="BL410">
        <v>12690</v>
      </c>
      <c r="BN410" s="1">
        <v>44009</v>
      </c>
      <c r="BO410">
        <v>93642</v>
      </c>
      <c r="BZ410" s="1"/>
      <c r="DF410" s="1">
        <v>44016</v>
      </c>
      <c r="DG410" s="3"/>
      <c r="EF410" s="1">
        <v>44015</v>
      </c>
      <c r="EG410" s="3">
        <f t="shared" si="250"/>
        <v>75</v>
      </c>
      <c r="EH410" s="1"/>
    </row>
    <row r="411" spans="51:138" x14ac:dyDescent="0.2">
      <c r="AY411" s="1">
        <v>44010</v>
      </c>
      <c r="AZ411">
        <v>61906</v>
      </c>
      <c r="BB411" s="1">
        <v>44010</v>
      </c>
      <c r="BC411">
        <v>20583</v>
      </c>
      <c r="BE411" s="1">
        <v>44010</v>
      </c>
      <c r="BF411">
        <v>9391</v>
      </c>
      <c r="BH411" s="1">
        <v>44010</v>
      </c>
      <c r="BI411">
        <v>15876</v>
      </c>
      <c r="BK411" s="1">
        <v>44010</v>
      </c>
      <c r="BL411">
        <v>11211</v>
      </c>
      <c r="BN411" s="1">
        <v>44010</v>
      </c>
      <c r="BO411">
        <v>105740</v>
      </c>
      <c r="BZ411" s="1"/>
      <c r="DF411" s="1">
        <v>44017</v>
      </c>
      <c r="DG411" s="3"/>
      <c r="EF411" s="1">
        <v>44016</v>
      </c>
      <c r="EG411" s="3">
        <f t="shared" si="250"/>
        <v>15</v>
      </c>
      <c r="EH411" s="1"/>
    </row>
    <row r="412" spans="51:138" x14ac:dyDescent="0.2">
      <c r="AY412" s="1">
        <v>44011</v>
      </c>
      <c r="AZ412">
        <v>46428</v>
      </c>
      <c r="BB412" s="1">
        <v>44011</v>
      </c>
      <c r="BC412">
        <v>16151</v>
      </c>
      <c r="BE412" s="1">
        <v>44011</v>
      </c>
      <c r="BF412">
        <v>6481</v>
      </c>
      <c r="BH412" s="1">
        <v>44011</v>
      </c>
      <c r="BI412">
        <v>12678</v>
      </c>
      <c r="BK412" s="1">
        <v>44011</v>
      </c>
      <c r="BL412">
        <v>9907</v>
      </c>
      <c r="BN412" s="1">
        <v>44011</v>
      </c>
      <c r="BO412">
        <v>105447</v>
      </c>
      <c r="BZ412" s="1"/>
      <c r="DF412" s="1">
        <v>44018</v>
      </c>
      <c r="DG412" s="3">
        <f t="shared" si="257"/>
        <v>4198</v>
      </c>
      <c r="EF412" s="1">
        <v>44017</v>
      </c>
      <c r="EG412" s="3">
        <f t="shared" si="250"/>
        <v>22</v>
      </c>
    </row>
    <row r="413" spans="51:138" x14ac:dyDescent="0.2">
      <c r="AY413" s="1">
        <v>44012</v>
      </c>
      <c r="AZ413">
        <v>52025</v>
      </c>
      <c r="BB413" s="1">
        <v>44012</v>
      </c>
      <c r="BC413">
        <v>18390</v>
      </c>
      <c r="BE413" s="1">
        <v>44012</v>
      </c>
      <c r="BF413">
        <v>5813</v>
      </c>
      <c r="BH413" s="1">
        <v>44012</v>
      </c>
      <c r="BI413">
        <v>15682</v>
      </c>
      <c r="BK413" s="1">
        <v>44012</v>
      </c>
      <c r="BL413">
        <v>11298</v>
      </c>
      <c r="BN413" s="1">
        <v>44012</v>
      </c>
      <c r="BO413">
        <v>87037</v>
      </c>
      <c r="BZ413" s="1"/>
      <c r="DF413" s="1">
        <v>44019</v>
      </c>
      <c r="DG413" s="3">
        <f t="shared" si="257"/>
        <v>8388</v>
      </c>
      <c r="EF413" s="1">
        <v>44018</v>
      </c>
      <c r="EG413" s="3">
        <f t="shared" si="250"/>
        <v>110</v>
      </c>
    </row>
    <row r="414" spans="51:138" x14ac:dyDescent="0.2">
      <c r="AY414" s="1">
        <v>44013</v>
      </c>
      <c r="AZ414">
        <v>56710</v>
      </c>
      <c r="BB414" s="1">
        <v>44013</v>
      </c>
      <c r="BC414">
        <v>20563</v>
      </c>
      <c r="BE414" s="1">
        <v>44013</v>
      </c>
      <c r="BF414">
        <v>10190</v>
      </c>
      <c r="BH414" s="1">
        <v>44013</v>
      </c>
      <c r="BI414">
        <v>16802</v>
      </c>
      <c r="BK414" s="1">
        <v>44013</v>
      </c>
      <c r="BL414">
        <v>12617</v>
      </c>
      <c r="BN414" s="1">
        <v>44013</v>
      </c>
      <c r="BO414">
        <v>84542</v>
      </c>
      <c r="BZ414" s="1"/>
      <c r="DF414" s="1">
        <v>44020</v>
      </c>
      <c r="DG414" s="3">
        <f t="shared" si="257"/>
        <v>4934</v>
      </c>
      <c r="EF414" s="1">
        <v>44019</v>
      </c>
      <c r="EG414" s="3">
        <f t="shared" ref="EG414:EG416" si="258">SUM(EH308+EI308+EJ308+EK308+EL308+EM308)</f>
        <v>145</v>
      </c>
    </row>
    <row r="415" spans="51:138" x14ac:dyDescent="0.2">
      <c r="AY415" s="1">
        <v>44014</v>
      </c>
      <c r="AZ415">
        <v>69945</v>
      </c>
      <c r="BB415" s="1">
        <v>44014</v>
      </c>
      <c r="BC415">
        <v>20976</v>
      </c>
      <c r="BE415" s="1">
        <v>44014</v>
      </c>
      <c r="BF415">
        <v>7786</v>
      </c>
      <c r="BH415" s="1">
        <v>44014</v>
      </c>
      <c r="BI415">
        <v>23278</v>
      </c>
      <c r="BK415" s="1">
        <v>44014</v>
      </c>
      <c r="BL415">
        <v>13469</v>
      </c>
      <c r="BN415" s="1">
        <v>44014</v>
      </c>
      <c r="BO415">
        <v>109458</v>
      </c>
      <c r="BZ415" s="1"/>
      <c r="DF415" s="1">
        <v>44021</v>
      </c>
      <c r="DG415" s="3">
        <f t="shared" si="257"/>
        <v>5180</v>
      </c>
      <c r="EF415" s="1">
        <v>44020</v>
      </c>
      <c r="EG415" s="3">
        <f t="shared" si="258"/>
        <v>159</v>
      </c>
    </row>
    <row r="416" spans="51:138" x14ac:dyDescent="0.2">
      <c r="AY416" s="1">
        <v>44015</v>
      </c>
      <c r="AZ416">
        <v>66392</v>
      </c>
      <c r="BB416" s="1">
        <v>44015</v>
      </c>
      <c r="BC416">
        <v>21588</v>
      </c>
      <c r="BE416" s="1">
        <v>44015</v>
      </c>
      <c r="BF416">
        <v>11444</v>
      </c>
      <c r="BH416" s="1">
        <v>44015</v>
      </c>
      <c r="BI416">
        <v>23128</v>
      </c>
      <c r="BK416" s="1">
        <v>44015</v>
      </c>
      <c r="BL416">
        <v>13871</v>
      </c>
      <c r="BN416" s="1">
        <v>44015</v>
      </c>
      <c r="BO416">
        <v>104855</v>
      </c>
      <c r="BZ416" s="1"/>
      <c r="EF416" s="1">
        <v>44021</v>
      </c>
      <c r="EG416" s="3">
        <f t="shared" si="258"/>
        <v>158</v>
      </c>
    </row>
    <row r="417" spans="51:78" x14ac:dyDescent="0.2">
      <c r="AY417" s="1">
        <v>44016</v>
      </c>
      <c r="AZ417">
        <v>62403</v>
      </c>
      <c r="BB417" s="1">
        <v>44016</v>
      </c>
      <c r="BC417">
        <v>23047</v>
      </c>
      <c r="BE417" s="1">
        <v>44016</v>
      </c>
      <c r="BF417">
        <v>7940</v>
      </c>
      <c r="BH417" s="1">
        <v>44016</v>
      </c>
      <c r="BI417">
        <v>21889</v>
      </c>
      <c r="BK417" s="1">
        <v>44016</v>
      </c>
      <c r="BL417">
        <v>10679</v>
      </c>
      <c r="BN417" s="1">
        <v>44016</v>
      </c>
      <c r="BO417">
        <v>127107</v>
      </c>
      <c r="BZ417" s="1"/>
    </row>
    <row r="418" spans="51:78" x14ac:dyDescent="0.2">
      <c r="AY418" s="1">
        <v>44017</v>
      </c>
      <c r="AZ418">
        <v>63415</v>
      </c>
      <c r="BB418" s="1">
        <v>44017</v>
      </c>
      <c r="BC418">
        <v>26092</v>
      </c>
      <c r="BE418" s="1">
        <v>44017</v>
      </c>
      <c r="BF418">
        <v>5893</v>
      </c>
      <c r="BH418" s="1">
        <v>44017</v>
      </c>
      <c r="BI418">
        <v>16665</v>
      </c>
      <c r="BK418" s="1">
        <v>44017</v>
      </c>
      <c r="BL418">
        <v>9877</v>
      </c>
      <c r="BN418" s="1">
        <v>44017</v>
      </c>
      <c r="BO418">
        <v>113215</v>
      </c>
      <c r="BZ418" s="1"/>
    </row>
    <row r="419" spans="51:78" x14ac:dyDescent="0.2">
      <c r="AY419" s="1">
        <v>44018</v>
      </c>
      <c r="AZ419">
        <v>54328</v>
      </c>
      <c r="BB419" s="1">
        <v>44018</v>
      </c>
      <c r="BC419">
        <v>14569</v>
      </c>
      <c r="BE419" s="1">
        <v>44018</v>
      </c>
      <c r="BF419">
        <v>7726</v>
      </c>
      <c r="BH419" s="1">
        <v>44018</v>
      </c>
      <c r="BI419">
        <v>12544</v>
      </c>
      <c r="BK419" s="1">
        <v>44018</v>
      </c>
      <c r="BL419">
        <v>8624</v>
      </c>
      <c r="BN419" s="1">
        <v>44018</v>
      </c>
      <c r="BO419">
        <v>103017</v>
      </c>
      <c r="BZ419" s="1"/>
    </row>
    <row r="420" spans="51:78" x14ac:dyDescent="0.2">
      <c r="AY420" s="1">
        <v>44019</v>
      </c>
      <c r="AZ420">
        <v>56736</v>
      </c>
      <c r="BB420" s="1">
        <v>44019</v>
      </c>
      <c r="BC420">
        <v>10924</v>
      </c>
      <c r="BE420" s="1">
        <v>44019</v>
      </c>
      <c r="BF420">
        <v>7282</v>
      </c>
      <c r="BH420" s="1">
        <v>44019</v>
      </c>
      <c r="BI420">
        <v>17148</v>
      </c>
      <c r="BK420" s="1">
        <v>44019</v>
      </c>
      <c r="BL420">
        <v>16778</v>
      </c>
      <c r="BN420" s="1">
        <v>44019</v>
      </c>
      <c r="BO420">
        <v>99805</v>
      </c>
      <c r="BZ420" s="1"/>
    </row>
    <row r="421" spans="51:78" x14ac:dyDescent="0.2">
      <c r="AY421" s="1">
        <v>44020</v>
      </c>
      <c r="AZ421">
        <v>57585</v>
      </c>
      <c r="BB421" s="1">
        <v>44020</v>
      </c>
      <c r="BC421">
        <v>17715</v>
      </c>
      <c r="BE421" s="1">
        <v>44020</v>
      </c>
      <c r="BF421">
        <v>9133</v>
      </c>
      <c r="BH421" s="1">
        <v>44020</v>
      </c>
      <c r="BI421">
        <v>23492</v>
      </c>
      <c r="BK421" s="1">
        <v>44020</v>
      </c>
      <c r="BL421">
        <v>16424</v>
      </c>
      <c r="BN421" s="1">
        <v>44020</v>
      </c>
      <c r="BO421">
        <v>82259</v>
      </c>
      <c r="BZ421" s="1"/>
    </row>
    <row r="422" spans="51:78" x14ac:dyDescent="0.2">
      <c r="AY422" s="1">
        <v>44021</v>
      </c>
      <c r="AZ422">
        <v>65564</v>
      </c>
      <c r="BB422" s="1">
        <v>44021</v>
      </c>
      <c r="BC422">
        <v>21569</v>
      </c>
      <c r="BE422" s="1">
        <v>44021</v>
      </c>
      <c r="BF422">
        <v>9648</v>
      </c>
      <c r="BH422" s="1">
        <v>44021</v>
      </c>
      <c r="BI422">
        <v>23550</v>
      </c>
      <c r="BK422" s="1">
        <v>44021</v>
      </c>
      <c r="BL422">
        <v>13497</v>
      </c>
      <c r="BN422" s="1">
        <v>44021</v>
      </c>
      <c r="BO422">
        <v>97303</v>
      </c>
      <c r="BZ422" s="1"/>
    </row>
    <row r="423" spans="51:78" x14ac:dyDescent="0.2">
      <c r="AY423" s="1"/>
      <c r="BB423" s="1"/>
      <c r="BE423" s="1"/>
      <c r="BH423" s="1"/>
      <c r="BK423" s="1"/>
      <c r="BN423" s="1"/>
      <c r="BZ423" s="1"/>
    </row>
    <row r="424" spans="51:78" x14ac:dyDescent="0.2">
      <c r="AY424" s="1"/>
      <c r="BB424" s="1"/>
      <c r="BE424" s="1"/>
      <c r="BH424" s="1"/>
      <c r="BK424" s="1"/>
      <c r="BN424" s="1"/>
      <c r="BZ424" s="1"/>
    </row>
    <row r="425" spans="51:78" x14ac:dyDescent="0.2">
      <c r="BZ425" s="1"/>
    </row>
    <row r="426" spans="51:78" x14ac:dyDescent="0.2">
      <c r="BZ426" s="1"/>
    </row>
    <row r="478" spans="44:45" x14ac:dyDescent="0.2">
      <c r="AR478" t="s">
        <v>1</v>
      </c>
    </row>
    <row r="479" spans="44:45" x14ac:dyDescent="0.2">
      <c r="AR479" s="1">
        <v>43922</v>
      </c>
    </row>
    <row r="480" spans="44:45" x14ac:dyDescent="0.2">
      <c r="AR480" s="1">
        <v>43923</v>
      </c>
      <c r="AS480" s="3">
        <f t="shared" ref="AS480:AS511" si="259">SUM(BO324+BL324+BI324+BF324+BC324+AZ324)</f>
        <v>43338</v>
      </c>
    </row>
    <row r="481" spans="44:45" x14ac:dyDescent="0.2">
      <c r="AR481" s="1">
        <v>43924</v>
      </c>
      <c r="AS481" s="3">
        <f t="shared" si="259"/>
        <v>50440</v>
      </c>
    </row>
    <row r="482" spans="44:45" x14ac:dyDescent="0.2">
      <c r="AR482" s="1">
        <v>43925</v>
      </c>
      <c r="AS482" s="3">
        <f t="shared" si="259"/>
        <v>127985</v>
      </c>
    </row>
    <row r="483" spans="44:45" x14ac:dyDescent="0.2">
      <c r="AR483" s="1">
        <v>43926</v>
      </c>
      <c r="AS483" s="3">
        <f t="shared" si="259"/>
        <v>43278</v>
      </c>
    </row>
    <row r="484" spans="44:45" x14ac:dyDescent="0.2">
      <c r="AR484" s="1">
        <v>43927</v>
      </c>
      <c r="AS484" s="3">
        <f t="shared" si="259"/>
        <v>40942</v>
      </c>
    </row>
    <row r="485" spans="44:45" x14ac:dyDescent="0.2">
      <c r="AR485" s="1">
        <v>43928</v>
      </c>
      <c r="AS485" s="3">
        <f t="shared" si="259"/>
        <v>54729</v>
      </c>
    </row>
    <row r="486" spans="44:45" x14ac:dyDescent="0.2">
      <c r="AR486" s="1">
        <v>43929</v>
      </c>
      <c r="AS486" s="3">
        <f t="shared" si="259"/>
        <v>56999</v>
      </c>
    </row>
    <row r="487" spans="44:45" x14ac:dyDescent="0.2">
      <c r="AR487" s="1">
        <v>43930</v>
      </c>
      <c r="AS487" s="3">
        <f t="shared" si="259"/>
        <v>66919</v>
      </c>
    </row>
    <row r="488" spans="44:45" x14ac:dyDescent="0.2">
      <c r="AR488" s="1">
        <v>43931</v>
      </c>
      <c r="AS488" s="3">
        <f t="shared" si="259"/>
        <v>53851</v>
      </c>
    </row>
    <row r="489" spans="44:45" x14ac:dyDescent="0.2">
      <c r="AR489" s="1">
        <v>43932</v>
      </c>
      <c r="AS489" s="3">
        <f t="shared" si="259"/>
        <v>55629</v>
      </c>
    </row>
    <row r="490" spans="44:45" x14ac:dyDescent="0.2">
      <c r="AR490" s="1">
        <v>43933</v>
      </c>
      <c r="AS490" s="3">
        <f t="shared" si="259"/>
        <v>60386</v>
      </c>
    </row>
    <row r="491" spans="44:45" x14ac:dyDescent="0.2">
      <c r="AR491" s="1">
        <v>43934</v>
      </c>
      <c r="AS491" s="3">
        <f t="shared" si="259"/>
        <v>33472</v>
      </c>
    </row>
    <row r="492" spans="44:45" x14ac:dyDescent="0.2">
      <c r="AR492" s="1">
        <v>43935</v>
      </c>
      <c r="AS492" s="3">
        <f t="shared" si="259"/>
        <v>54340</v>
      </c>
    </row>
    <row r="493" spans="44:45" x14ac:dyDescent="0.2">
      <c r="AR493" s="1">
        <v>43936</v>
      </c>
      <c r="AS493" s="3">
        <f t="shared" si="259"/>
        <v>58290</v>
      </c>
    </row>
    <row r="494" spans="44:45" x14ac:dyDescent="0.2">
      <c r="AR494" s="2">
        <v>43937</v>
      </c>
      <c r="AS494" s="3">
        <f t="shared" si="259"/>
        <v>79515</v>
      </c>
    </row>
    <row r="495" spans="44:45" x14ac:dyDescent="0.2">
      <c r="AR495" s="1">
        <v>43938</v>
      </c>
      <c r="AS495" s="3">
        <f t="shared" si="259"/>
        <v>52024</v>
      </c>
    </row>
    <row r="496" spans="44:45" x14ac:dyDescent="0.2">
      <c r="AR496" s="1">
        <v>43939</v>
      </c>
      <c r="AS496" s="3">
        <f t="shared" si="259"/>
        <v>51102</v>
      </c>
    </row>
    <row r="497" spans="44:45" x14ac:dyDescent="0.2">
      <c r="AR497" s="2">
        <v>43940</v>
      </c>
      <c r="AS497" s="3">
        <f t="shared" si="259"/>
        <v>70397</v>
      </c>
    </row>
    <row r="498" spans="44:45" x14ac:dyDescent="0.2">
      <c r="AR498" s="1">
        <v>43941</v>
      </c>
      <c r="AS498" s="3">
        <f t="shared" si="259"/>
        <v>48937</v>
      </c>
    </row>
    <row r="499" spans="44:45" x14ac:dyDescent="0.2">
      <c r="AR499" s="1">
        <v>43942</v>
      </c>
      <c r="AS499" s="3">
        <f t="shared" si="259"/>
        <v>53734</v>
      </c>
    </row>
    <row r="500" spans="44:45" x14ac:dyDescent="0.2">
      <c r="AR500" s="1">
        <v>43943</v>
      </c>
      <c r="AS500" s="3">
        <f t="shared" si="259"/>
        <v>211082</v>
      </c>
    </row>
    <row r="501" spans="44:45" x14ac:dyDescent="0.2">
      <c r="AR501" s="1">
        <v>43944</v>
      </c>
      <c r="AS501" s="3">
        <f t="shared" si="259"/>
        <v>78371</v>
      </c>
    </row>
    <row r="502" spans="44:45" x14ac:dyDescent="0.2">
      <c r="AR502" s="1">
        <v>43945</v>
      </c>
      <c r="AS502" s="3">
        <f t="shared" si="259"/>
        <v>87553</v>
      </c>
    </row>
    <row r="503" spans="44:45" x14ac:dyDescent="0.2">
      <c r="AR503" s="1">
        <v>43946</v>
      </c>
      <c r="AS503" s="3">
        <f t="shared" si="259"/>
        <v>100857</v>
      </c>
    </row>
    <row r="504" spans="44:45" x14ac:dyDescent="0.2">
      <c r="AR504" s="1">
        <v>43947</v>
      </c>
      <c r="AS504" s="3">
        <f t="shared" si="259"/>
        <v>86540</v>
      </c>
    </row>
    <row r="505" spans="44:45" x14ac:dyDescent="0.2">
      <c r="AR505" s="1">
        <v>43948</v>
      </c>
      <c r="AS505" s="3">
        <f t="shared" si="259"/>
        <v>69845</v>
      </c>
    </row>
    <row r="506" spans="44:45" x14ac:dyDescent="0.2">
      <c r="AR506" s="1">
        <v>43949</v>
      </c>
      <c r="AS506" s="3">
        <f t="shared" si="259"/>
        <v>73338</v>
      </c>
    </row>
    <row r="507" spans="44:45" x14ac:dyDescent="0.2">
      <c r="AR507" s="1">
        <v>43950</v>
      </c>
      <c r="AS507" s="3">
        <f t="shared" si="259"/>
        <v>81104</v>
      </c>
    </row>
    <row r="508" spans="44:45" x14ac:dyDescent="0.2">
      <c r="AR508" s="1">
        <v>43951</v>
      </c>
      <c r="AS508" s="3">
        <f t="shared" si="259"/>
        <v>88829</v>
      </c>
    </row>
    <row r="509" spans="44:45" x14ac:dyDescent="0.2">
      <c r="AR509" s="1">
        <v>43952</v>
      </c>
      <c r="AS509" s="3">
        <f t="shared" si="259"/>
        <v>95802</v>
      </c>
    </row>
    <row r="510" spans="44:45" x14ac:dyDescent="0.2">
      <c r="AR510" s="1">
        <v>43953</v>
      </c>
      <c r="AS510" s="3">
        <f t="shared" si="259"/>
        <v>96539</v>
      </c>
    </row>
    <row r="511" spans="44:45" x14ac:dyDescent="0.2">
      <c r="AR511" s="1">
        <v>43954</v>
      </c>
      <c r="AS511" s="3">
        <f t="shared" si="259"/>
        <v>103511</v>
      </c>
    </row>
    <row r="512" spans="44:45" x14ac:dyDescent="0.2">
      <c r="AR512" s="1">
        <v>43955</v>
      </c>
      <c r="AS512" s="3">
        <f t="shared" ref="AS512:AS543" si="260">SUM(BO356+BL356+BI356+BF356+BC356+AZ356)</f>
        <v>80009</v>
      </c>
    </row>
    <row r="513" spans="44:45" x14ac:dyDescent="0.2">
      <c r="AR513" s="1">
        <v>43956</v>
      </c>
      <c r="AS513" s="3">
        <f t="shared" si="260"/>
        <v>75499</v>
      </c>
    </row>
    <row r="514" spans="44:45" x14ac:dyDescent="0.2">
      <c r="AR514" s="1">
        <v>43957</v>
      </c>
      <c r="AS514" s="3">
        <f t="shared" si="260"/>
        <v>84300</v>
      </c>
    </row>
    <row r="515" spans="44:45" x14ac:dyDescent="0.2">
      <c r="AR515" s="1">
        <v>43958</v>
      </c>
      <c r="AS515" s="3">
        <f t="shared" si="260"/>
        <v>102403</v>
      </c>
    </row>
    <row r="516" spans="44:45" x14ac:dyDescent="0.2">
      <c r="AR516" s="1">
        <v>43959</v>
      </c>
      <c r="AS516" s="3">
        <f t="shared" si="260"/>
        <v>110388</v>
      </c>
    </row>
    <row r="517" spans="44:45" x14ac:dyDescent="0.2">
      <c r="AR517" s="1">
        <v>43960</v>
      </c>
      <c r="AS517" s="3">
        <f t="shared" si="260"/>
        <v>112052</v>
      </c>
    </row>
    <row r="518" spans="44:45" x14ac:dyDescent="0.2">
      <c r="AR518" s="1">
        <v>43961</v>
      </c>
      <c r="AS518" s="3">
        <f t="shared" si="260"/>
        <v>104024</v>
      </c>
    </row>
    <row r="519" spans="44:45" x14ac:dyDescent="0.2">
      <c r="AR519" s="1">
        <v>43962</v>
      </c>
      <c r="AS519" s="3">
        <f t="shared" si="260"/>
        <v>87209</v>
      </c>
    </row>
    <row r="520" spans="44:45" x14ac:dyDescent="0.2">
      <c r="AR520" s="1">
        <v>43963</v>
      </c>
      <c r="AS520" s="3">
        <f t="shared" si="260"/>
        <v>75517</v>
      </c>
    </row>
    <row r="521" spans="44:45" x14ac:dyDescent="0.2">
      <c r="AR521" s="1">
        <v>43964</v>
      </c>
      <c r="AS521" s="3">
        <f t="shared" si="260"/>
        <v>96668</v>
      </c>
    </row>
    <row r="522" spans="44:45" x14ac:dyDescent="0.2">
      <c r="AR522" s="1">
        <v>43965</v>
      </c>
      <c r="AS522" s="3">
        <f t="shared" si="260"/>
        <v>129629</v>
      </c>
    </row>
    <row r="523" spans="44:45" x14ac:dyDescent="0.2">
      <c r="AR523" s="1">
        <v>43966</v>
      </c>
      <c r="AS523" s="3">
        <f t="shared" si="260"/>
        <v>137355</v>
      </c>
    </row>
    <row r="524" spans="44:45" x14ac:dyDescent="0.2">
      <c r="AR524" s="1">
        <v>43967</v>
      </c>
      <c r="AS524" s="3">
        <f t="shared" si="260"/>
        <v>129452</v>
      </c>
    </row>
    <row r="525" spans="44:45" x14ac:dyDescent="0.2">
      <c r="AR525" s="1">
        <v>43968</v>
      </c>
      <c r="AS525" s="3">
        <f t="shared" si="260"/>
        <v>161291</v>
      </c>
    </row>
    <row r="526" spans="44:45" x14ac:dyDescent="0.2">
      <c r="AR526" s="1">
        <v>43969</v>
      </c>
      <c r="AS526" s="3">
        <f t="shared" si="260"/>
        <v>120107</v>
      </c>
    </row>
    <row r="527" spans="44:45" x14ac:dyDescent="0.2">
      <c r="AR527" s="1">
        <v>43970</v>
      </c>
      <c r="AS527" s="3">
        <f t="shared" si="260"/>
        <v>113157</v>
      </c>
    </row>
    <row r="528" spans="44:45" x14ac:dyDescent="0.2">
      <c r="AR528" s="1">
        <v>43971</v>
      </c>
      <c r="AS528" s="3">
        <f t="shared" si="260"/>
        <v>125402</v>
      </c>
    </row>
    <row r="529" spans="44:45" x14ac:dyDescent="0.2">
      <c r="AR529" s="1">
        <v>43972</v>
      </c>
      <c r="AS529" s="3">
        <f t="shared" si="260"/>
        <v>148247</v>
      </c>
    </row>
    <row r="530" spans="44:45" x14ac:dyDescent="0.2">
      <c r="AR530" s="1">
        <v>43973</v>
      </c>
      <c r="AS530" s="3">
        <f t="shared" si="260"/>
        <v>142608</v>
      </c>
    </row>
    <row r="531" spans="44:45" x14ac:dyDescent="0.2">
      <c r="AR531" s="1">
        <v>43974</v>
      </c>
      <c r="AS531" s="3">
        <f t="shared" si="260"/>
        <v>160921</v>
      </c>
    </row>
    <row r="532" spans="44:45" x14ac:dyDescent="0.2">
      <c r="AR532" s="1">
        <v>43975</v>
      </c>
      <c r="AS532" s="3">
        <f t="shared" si="260"/>
        <v>153224</v>
      </c>
    </row>
    <row r="533" spans="44:45" x14ac:dyDescent="0.2">
      <c r="AR533" s="1">
        <v>43976</v>
      </c>
      <c r="AS533" s="3">
        <f t="shared" si="260"/>
        <v>127114</v>
      </c>
    </row>
    <row r="534" spans="44:45" x14ac:dyDescent="0.2">
      <c r="AR534" s="1">
        <v>43977</v>
      </c>
      <c r="AS534" s="3">
        <f t="shared" si="260"/>
        <v>108969</v>
      </c>
    </row>
    <row r="535" spans="44:45" x14ac:dyDescent="0.2">
      <c r="AR535" s="1">
        <v>43978</v>
      </c>
      <c r="AS535" s="3">
        <f t="shared" si="260"/>
        <v>143085</v>
      </c>
    </row>
    <row r="536" spans="44:45" x14ac:dyDescent="0.2">
      <c r="AR536" s="1">
        <v>43979</v>
      </c>
      <c r="AS536" s="3">
        <f t="shared" si="260"/>
        <v>163520</v>
      </c>
    </row>
    <row r="537" spans="44:45" x14ac:dyDescent="0.2">
      <c r="AR537" s="1">
        <v>43980</v>
      </c>
      <c r="AS537" s="3">
        <f t="shared" si="260"/>
        <v>188442</v>
      </c>
    </row>
    <row r="538" spans="44:45" x14ac:dyDescent="0.2">
      <c r="AR538" s="1">
        <v>43981</v>
      </c>
      <c r="AS538" s="3">
        <f t="shared" si="260"/>
        <v>183821</v>
      </c>
    </row>
    <row r="539" spans="44:45" x14ac:dyDescent="0.2">
      <c r="AR539" s="1">
        <v>43982</v>
      </c>
      <c r="AS539" s="3">
        <f t="shared" si="260"/>
        <v>152331</v>
      </c>
    </row>
    <row r="540" spans="44:45" x14ac:dyDescent="0.2">
      <c r="AR540" s="1">
        <v>43983</v>
      </c>
      <c r="AS540" s="3">
        <f t="shared" si="260"/>
        <v>178874</v>
      </c>
    </row>
    <row r="541" spans="44:45" x14ac:dyDescent="0.2">
      <c r="AR541" s="1">
        <v>43984</v>
      </c>
      <c r="AS541" s="3">
        <f t="shared" si="260"/>
        <v>161473</v>
      </c>
    </row>
    <row r="542" spans="44:45" x14ac:dyDescent="0.2">
      <c r="AR542" s="1">
        <v>43985</v>
      </c>
      <c r="AS542" s="3">
        <f t="shared" si="260"/>
        <v>166824</v>
      </c>
    </row>
    <row r="543" spans="44:45" x14ac:dyDescent="0.2">
      <c r="AR543" s="1">
        <v>43986</v>
      </c>
      <c r="AS543" s="3">
        <f t="shared" si="260"/>
        <v>162209</v>
      </c>
    </row>
    <row r="544" spans="44:45" x14ac:dyDescent="0.2">
      <c r="AR544" s="1">
        <v>43987</v>
      </c>
      <c r="AS544" s="3">
        <f t="shared" ref="AS544:AS565" si="261">SUM(BO388+BL388+BI388+BF388+BC388+AZ388)</f>
        <v>225803</v>
      </c>
    </row>
    <row r="545" spans="44:45" x14ac:dyDescent="0.2">
      <c r="AR545" s="1">
        <v>43988</v>
      </c>
      <c r="AS545" s="3">
        <f t="shared" si="261"/>
        <v>153235</v>
      </c>
    </row>
    <row r="546" spans="44:45" x14ac:dyDescent="0.2">
      <c r="AR546" s="1">
        <v>43989</v>
      </c>
      <c r="AS546" s="3">
        <f t="shared" si="261"/>
        <v>187749</v>
      </c>
    </row>
    <row r="547" spans="44:45" x14ac:dyDescent="0.2">
      <c r="AR547" s="1">
        <v>43990</v>
      </c>
      <c r="AS547" s="3">
        <f t="shared" si="261"/>
        <v>150437</v>
      </c>
    </row>
    <row r="548" spans="44:45" x14ac:dyDescent="0.2">
      <c r="AR548" s="1">
        <v>43991</v>
      </c>
      <c r="AS548" s="3">
        <f t="shared" si="261"/>
        <v>145926</v>
      </c>
    </row>
    <row r="549" spans="44:45" x14ac:dyDescent="0.2">
      <c r="AR549" s="1">
        <v>43992</v>
      </c>
      <c r="AS549" s="3">
        <f t="shared" si="261"/>
        <v>158881</v>
      </c>
    </row>
    <row r="550" spans="44:45" x14ac:dyDescent="0.2">
      <c r="AR550" s="1">
        <v>43993</v>
      </c>
      <c r="AS550" s="3">
        <f t="shared" si="261"/>
        <v>201269</v>
      </c>
    </row>
    <row r="551" spans="44:45" x14ac:dyDescent="0.2">
      <c r="AR551" s="1">
        <v>43994</v>
      </c>
      <c r="AS551" s="3">
        <f t="shared" si="261"/>
        <v>197718</v>
      </c>
    </row>
    <row r="552" spans="44:45" x14ac:dyDescent="0.2">
      <c r="AR552" s="1">
        <v>43995</v>
      </c>
      <c r="AS552" s="3">
        <f t="shared" si="261"/>
        <v>180466</v>
      </c>
    </row>
    <row r="553" spans="44:45" x14ac:dyDescent="0.2">
      <c r="AR553" s="1">
        <v>43996</v>
      </c>
      <c r="AS553" s="3">
        <f t="shared" si="261"/>
        <v>159854</v>
      </c>
    </row>
    <row r="554" spans="44:45" x14ac:dyDescent="0.2">
      <c r="AR554" s="1">
        <v>43997</v>
      </c>
      <c r="AS554" s="3">
        <f t="shared" si="261"/>
        <v>169479</v>
      </c>
    </row>
    <row r="555" spans="44:45" x14ac:dyDescent="0.2">
      <c r="AR555" s="1">
        <v>43998</v>
      </c>
      <c r="AS555" s="3">
        <f t="shared" si="261"/>
        <v>164420</v>
      </c>
    </row>
    <row r="556" spans="44:45" x14ac:dyDescent="0.2">
      <c r="AR556" s="1">
        <v>43999</v>
      </c>
      <c r="AS556" s="3">
        <f t="shared" si="261"/>
        <v>184345</v>
      </c>
    </row>
    <row r="557" spans="44:45" x14ac:dyDescent="0.2">
      <c r="AR557" s="1">
        <v>44000</v>
      </c>
      <c r="AS557" s="3">
        <f t="shared" si="261"/>
        <v>193985</v>
      </c>
    </row>
    <row r="558" spans="44:45" x14ac:dyDescent="0.2">
      <c r="AR558" s="1">
        <v>44001</v>
      </c>
      <c r="AS558" s="3">
        <f t="shared" si="261"/>
        <v>232985</v>
      </c>
    </row>
    <row r="559" spans="44:45" x14ac:dyDescent="0.2">
      <c r="AR559" s="1">
        <v>44002</v>
      </c>
      <c r="AS559" s="3">
        <f t="shared" si="261"/>
        <v>206977</v>
      </c>
    </row>
    <row r="560" spans="44:45" x14ac:dyDescent="0.2">
      <c r="AR560" s="1">
        <v>44003</v>
      </c>
      <c r="AS560" s="3">
        <f t="shared" si="261"/>
        <v>207205</v>
      </c>
    </row>
    <row r="561" spans="44:45" x14ac:dyDescent="0.2">
      <c r="AR561" s="1">
        <v>44004</v>
      </c>
      <c r="AS561" s="3">
        <f t="shared" si="261"/>
        <v>211897</v>
      </c>
    </row>
    <row r="562" spans="44:45" x14ac:dyDescent="0.2">
      <c r="AR562" s="1">
        <v>44005</v>
      </c>
      <c r="AS562" s="3">
        <f t="shared" si="261"/>
        <v>190169</v>
      </c>
    </row>
    <row r="563" spans="44:45" x14ac:dyDescent="0.2">
      <c r="AR563" s="1">
        <v>44006</v>
      </c>
      <c r="AS563" s="3">
        <f t="shared" si="261"/>
        <v>204595</v>
      </c>
    </row>
    <row r="564" spans="44:45" x14ac:dyDescent="0.2">
      <c r="AR564" s="1">
        <v>44007</v>
      </c>
      <c r="AS564" s="3">
        <f t="shared" si="261"/>
        <v>139979</v>
      </c>
    </row>
    <row r="565" spans="44:45" x14ac:dyDescent="0.2">
      <c r="AR565" s="1">
        <v>44008</v>
      </c>
      <c r="AS565" s="3">
        <f t="shared" si="261"/>
        <v>158450</v>
      </c>
    </row>
    <row r="566" spans="44:45" x14ac:dyDescent="0.2">
      <c r="AR566" s="1">
        <v>44009</v>
      </c>
      <c r="AS566">
        <f t="shared" ref="AS566:AS573" si="262">SUM(AZ410+BC410+BF410+BI410+BL410+BO410)</f>
        <v>231476</v>
      </c>
    </row>
    <row r="567" spans="44:45" x14ac:dyDescent="0.2">
      <c r="AR567" s="1">
        <v>44010</v>
      </c>
      <c r="AS567">
        <f t="shared" si="262"/>
        <v>224707</v>
      </c>
    </row>
    <row r="568" spans="44:45" x14ac:dyDescent="0.2">
      <c r="AR568" s="1">
        <v>44011</v>
      </c>
      <c r="AS568">
        <f t="shared" si="262"/>
        <v>197092</v>
      </c>
    </row>
    <row r="569" spans="44:45" x14ac:dyDescent="0.2">
      <c r="AR569" s="1">
        <v>44012</v>
      </c>
      <c r="AS569">
        <f t="shared" si="262"/>
        <v>190245</v>
      </c>
    </row>
    <row r="570" spans="44:45" x14ac:dyDescent="0.2">
      <c r="AR570" s="1">
        <v>44013</v>
      </c>
      <c r="AS570">
        <f t="shared" si="262"/>
        <v>201424</v>
      </c>
    </row>
    <row r="571" spans="44:45" x14ac:dyDescent="0.2">
      <c r="AR571" s="1">
        <v>44014</v>
      </c>
      <c r="AS571">
        <f t="shared" si="262"/>
        <v>244912</v>
      </c>
    </row>
    <row r="572" spans="44:45" x14ac:dyDescent="0.2">
      <c r="AR572" s="1">
        <v>44015</v>
      </c>
      <c r="AS572">
        <f t="shared" si="262"/>
        <v>241278</v>
      </c>
    </row>
    <row r="573" spans="44:45" x14ac:dyDescent="0.2">
      <c r="AR573" s="1">
        <v>44016</v>
      </c>
      <c r="AS573">
        <f t="shared" si="262"/>
        <v>253065</v>
      </c>
    </row>
    <row r="574" spans="44:45" x14ac:dyDescent="0.2">
      <c r="AR574" s="1">
        <v>44017</v>
      </c>
      <c r="AS574">
        <f>SUM(AZ418+BC418+BF418+BI418+BL418+BO418)</f>
        <v>235157</v>
      </c>
    </row>
    <row r="575" spans="44:45" x14ac:dyDescent="0.2">
      <c r="AR575" s="1">
        <v>44018</v>
      </c>
      <c r="AS575">
        <f>SUM(AZ419+BC419+BF419+BI419+BL419+BO419)</f>
        <v>200808</v>
      </c>
    </row>
    <row r="576" spans="44:45" x14ac:dyDescent="0.2">
      <c r="AR576" s="1">
        <v>44019</v>
      </c>
      <c r="AS576">
        <f>SUM(AZ420+BC420+BF420+BI420+BL420+BO420)</f>
        <v>208673</v>
      </c>
    </row>
    <row r="577" spans="44:45" x14ac:dyDescent="0.2">
      <c r="AR577" s="1">
        <v>44020</v>
      </c>
      <c r="AS577">
        <f>SUM(AZ421+BC421+BF421+BI421+BL421+BO421)</f>
        <v>206608</v>
      </c>
    </row>
    <row r="578" spans="44:45" x14ac:dyDescent="0.2">
      <c r="AR578" s="1">
        <v>44021</v>
      </c>
      <c r="AS578">
        <f>SUM(AZ422+BC422+BF422+BI422+BL422+BO422)</f>
        <v>231131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2020-07-18T18:33:57Z</dcterms:modified>
</cp:coreProperties>
</file>