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ji/Library/Containers/com.microsoft.Excel/Data/Desktop/raissa/coronavirus-data/other/"/>
    </mc:Choice>
  </mc:AlternateContent>
  <xr:revisionPtr revIDLastSave="0" documentId="13_ncr:1_{E5BFC34E-0712-4043-8FE6-CD0C25819568}" xr6:coauthVersionLast="45" xr6:coauthVersionMax="45" xr10:uidLastSave="{00000000-0000-0000-0000-000000000000}"/>
  <bookViews>
    <workbookView xWindow="1900" yWindow="460" windowWidth="26900" windowHeight="16500" xr2:uid="{50568A54-C490-204A-AE24-4B69BA545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F55" i="1" l="1"/>
  <c r="BF230" i="1" l="1"/>
  <c r="BO309" i="1"/>
  <c r="BO310" i="1"/>
  <c r="BO311" i="1"/>
  <c r="BO312" i="1"/>
  <c r="BO313" i="1"/>
  <c r="BO314" i="1"/>
  <c r="BO315" i="1"/>
  <c r="BO316" i="1"/>
  <c r="BO317" i="1"/>
  <c r="BO318" i="1"/>
  <c r="BO319" i="1"/>
  <c r="BO320" i="1"/>
  <c r="BO321" i="1"/>
  <c r="BO324" i="1"/>
  <c r="BO325" i="1"/>
  <c r="BO326" i="1"/>
  <c r="BO327" i="1"/>
  <c r="BO328" i="1"/>
  <c r="BO329" i="1"/>
  <c r="BO330" i="1"/>
  <c r="BO331" i="1"/>
  <c r="BO332" i="1"/>
  <c r="BO333" i="1"/>
  <c r="BO334" i="1"/>
  <c r="BO335" i="1"/>
  <c r="BO336" i="1"/>
  <c r="BO337" i="1"/>
  <c r="BO338" i="1"/>
  <c r="BO339" i="1"/>
  <c r="BO340" i="1"/>
  <c r="BO341" i="1"/>
  <c r="BO342" i="1"/>
  <c r="BO343" i="1"/>
  <c r="BO344" i="1"/>
  <c r="BO345" i="1"/>
  <c r="BO346" i="1"/>
  <c r="BO347" i="1"/>
  <c r="BO348" i="1"/>
  <c r="BO349" i="1"/>
  <c r="BO350" i="1"/>
  <c r="BO351" i="1"/>
  <c r="BO352" i="1"/>
  <c r="BO353" i="1"/>
  <c r="BO354" i="1"/>
  <c r="BO355" i="1"/>
  <c r="BO356" i="1"/>
  <c r="BO357" i="1"/>
  <c r="BO358" i="1"/>
  <c r="BO359" i="1"/>
  <c r="BO360" i="1"/>
  <c r="BO361" i="1"/>
  <c r="BO362" i="1"/>
  <c r="BO363" i="1"/>
  <c r="BO364" i="1"/>
  <c r="BO365" i="1"/>
  <c r="BO366" i="1"/>
  <c r="BO367" i="1"/>
  <c r="BO368" i="1"/>
  <c r="BO369" i="1"/>
  <c r="BO370" i="1"/>
  <c r="BO371" i="1"/>
  <c r="BO372" i="1"/>
  <c r="BL350" i="1"/>
  <c r="BL351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70" i="1"/>
  <c r="BL371" i="1"/>
  <c r="BL372" i="1"/>
  <c r="BF290" i="1"/>
  <c r="BF291" i="1"/>
  <c r="BF292" i="1"/>
  <c r="BF293" i="1"/>
  <c r="BF294" i="1"/>
  <c r="BF295" i="1"/>
  <c r="BF296" i="1"/>
  <c r="BF297" i="1"/>
  <c r="BF298" i="1"/>
  <c r="BF299" i="1"/>
  <c r="BF300" i="1"/>
  <c r="BF301" i="1"/>
  <c r="BF302" i="1"/>
  <c r="BF303" i="1"/>
  <c r="BF304" i="1"/>
  <c r="BF305" i="1"/>
  <c r="BF306" i="1"/>
  <c r="BF307" i="1"/>
  <c r="BF308" i="1"/>
  <c r="BF309" i="1"/>
  <c r="BF310" i="1"/>
  <c r="BF311" i="1"/>
  <c r="BF312" i="1"/>
  <c r="BF313" i="1"/>
  <c r="BF314" i="1"/>
  <c r="BF315" i="1"/>
  <c r="BF316" i="1"/>
  <c r="BF317" i="1"/>
  <c r="BF318" i="1"/>
  <c r="BF319" i="1"/>
  <c r="BF320" i="1"/>
  <c r="BF321" i="1"/>
  <c r="BF322" i="1"/>
  <c r="BF325" i="1"/>
  <c r="BF326" i="1"/>
  <c r="BF327" i="1"/>
  <c r="BF328" i="1"/>
  <c r="BF329" i="1"/>
  <c r="BF330" i="1"/>
  <c r="BF331" i="1"/>
  <c r="BF332" i="1"/>
  <c r="BF333" i="1"/>
  <c r="BF334" i="1"/>
  <c r="BF335" i="1"/>
  <c r="BF336" i="1"/>
  <c r="BF337" i="1"/>
  <c r="BF338" i="1"/>
  <c r="BF339" i="1"/>
  <c r="BF340" i="1"/>
  <c r="BF341" i="1"/>
  <c r="BF342" i="1"/>
  <c r="BF343" i="1"/>
  <c r="BF344" i="1"/>
  <c r="BF345" i="1"/>
  <c r="BF346" i="1"/>
  <c r="BF347" i="1"/>
  <c r="BF348" i="1"/>
  <c r="BF349" i="1"/>
  <c r="BF350" i="1"/>
  <c r="BF351" i="1"/>
  <c r="BF352" i="1"/>
  <c r="BF353" i="1"/>
  <c r="BF354" i="1"/>
  <c r="BF355" i="1"/>
  <c r="BF356" i="1"/>
  <c r="BF357" i="1"/>
  <c r="BF358" i="1"/>
  <c r="BF359" i="1"/>
  <c r="BF360" i="1"/>
  <c r="BF361" i="1"/>
  <c r="BF362" i="1"/>
  <c r="BF363" i="1"/>
  <c r="BF364" i="1"/>
  <c r="BF365" i="1"/>
  <c r="BF366" i="1"/>
  <c r="BF367" i="1"/>
  <c r="BF368" i="1"/>
  <c r="BF369" i="1"/>
  <c r="BF370" i="1"/>
  <c r="BF371" i="1"/>
  <c r="BF372" i="1"/>
  <c r="BI349" i="1"/>
  <c r="BI350" i="1"/>
  <c r="BI351" i="1"/>
  <c r="BI352" i="1"/>
  <c r="BI353" i="1"/>
  <c r="BI356" i="1"/>
  <c r="BI357" i="1"/>
  <c r="BI358" i="1"/>
  <c r="BI359" i="1"/>
  <c r="BI360" i="1"/>
  <c r="BI361" i="1"/>
  <c r="BI362" i="1"/>
  <c r="BI363" i="1"/>
  <c r="BI364" i="1"/>
  <c r="BI365" i="1"/>
  <c r="BI366" i="1"/>
  <c r="BI367" i="1"/>
  <c r="BI368" i="1"/>
  <c r="BI369" i="1"/>
  <c r="BI370" i="1"/>
  <c r="BI371" i="1"/>
  <c r="BI372" i="1"/>
  <c r="BF289" i="1"/>
  <c r="BC338" i="1"/>
  <c r="BC339" i="1"/>
  <c r="BC340" i="1"/>
  <c r="BC341" i="1"/>
  <c r="BC342" i="1"/>
  <c r="BC343" i="1"/>
  <c r="BC344" i="1"/>
  <c r="BC345" i="1"/>
  <c r="BC346" i="1"/>
  <c r="BC347" i="1"/>
  <c r="BC348" i="1"/>
  <c r="BC349" i="1"/>
  <c r="BC350" i="1"/>
  <c r="BC351" i="1"/>
  <c r="BC352" i="1"/>
  <c r="BC353" i="1"/>
  <c r="BC354" i="1"/>
  <c r="BC355" i="1"/>
  <c r="BC356" i="1"/>
  <c r="BC357" i="1"/>
  <c r="BC358" i="1"/>
  <c r="BC359" i="1"/>
  <c r="BC360" i="1"/>
  <c r="BC363" i="1"/>
  <c r="BC364" i="1"/>
  <c r="BC365" i="1"/>
  <c r="BC366" i="1"/>
  <c r="BC367" i="1"/>
  <c r="BC368" i="1"/>
  <c r="BC369" i="1"/>
  <c r="BC370" i="1"/>
  <c r="BC371" i="1"/>
  <c r="BC372" i="1"/>
  <c r="AZ308" i="1"/>
  <c r="AZ309" i="1"/>
  <c r="AZ310" i="1"/>
  <c r="AZ311" i="1"/>
  <c r="AZ312" i="1"/>
  <c r="AZ313" i="1"/>
  <c r="AZ314" i="1"/>
  <c r="AZ315" i="1"/>
  <c r="AZ316" i="1"/>
  <c r="AZ317" i="1"/>
  <c r="AZ318" i="1"/>
  <c r="AZ319" i="1"/>
  <c r="AZ320" i="1"/>
  <c r="AZ321" i="1"/>
  <c r="AZ322" i="1"/>
  <c r="AZ325" i="1"/>
  <c r="AZ326" i="1"/>
  <c r="AZ327" i="1"/>
  <c r="AZ328" i="1"/>
  <c r="AZ329" i="1"/>
  <c r="AZ330" i="1"/>
  <c r="AZ331" i="1"/>
  <c r="AZ332" i="1"/>
  <c r="AZ333" i="1"/>
  <c r="AZ334" i="1"/>
  <c r="AZ335" i="1"/>
  <c r="AZ336" i="1"/>
  <c r="AZ337" i="1"/>
  <c r="AZ338" i="1"/>
  <c r="AZ339" i="1"/>
  <c r="AZ340" i="1"/>
  <c r="AZ341" i="1"/>
  <c r="AZ342" i="1"/>
  <c r="AZ343" i="1"/>
  <c r="AZ344" i="1"/>
  <c r="AZ345" i="1"/>
  <c r="AZ346" i="1"/>
  <c r="AZ347" i="1"/>
  <c r="AZ348" i="1"/>
  <c r="AZ349" i="1"/>
  <c r="AZ350" i="1"/>
  <c r="AZ351" i="1"/>
  <c r="AZ352" i="1"/>
  <c r="AZ353" i="1"/>
  <c r="AZ354" i="1"/>
  <c r="AZ355" i="1"/>
  <c r="AZ356" i="1"/>
  <c r="AZ357" i="1"/>
  <c r="AZ358" i="1"/>
  <c r="AZ359" i="1"/>
  <c r="AZ360" i="1"/>
  <c r="AZ361" i="1"/>
  <c r="AZ362" i="1"/>
  <c r="AZ363" i="1"/>
  <c r="AZ364" i="1"/>
  <c r="AZ365" i="1"/>
  <c r="AZ366" i="1"/>
  <c r="AZ367" i="1"/>
  <c r="AZ368" i="1"/>
  <c r="AZ369" i="1"/>
  <c r="AZ370" i="1"/>
  <c r="AZ371" i="1"/>
  <c r="AZ372" i="1"/>
  <c r="BE199" i="1"/>
  <c r="BE195" i="1"/>
  <c r="EJ206" i="1" l="1"/>
  <c r="FQ4" i="1" l="1"/>
  <c r="FQ5" i="1"/>
  <c r="FQ6" i="1"/>
  <c r="FQ7" i="1"/>
  <c r="FQ8" i="1"/>
  <c r="FQ9" i="1"/>
  <c r="FQ10" i="1"/>
  <c r="FQ11" i="1"/>
  <c r="FQ12" i="1"/>
  <c r="FQ13" i="1"/>
  <c r="FQ14" i="1"/>
  <c r="FQ15" i="1"/>
  <c r="FQ16" i="1"/>
  <c r="FQ17" i="1"/>
  <c r="FQ18" i="1"/>
  <c r="FQ19" i="1"/>
  <c r="FQ20" i="1"/>
  <c r="FQ21" i="1"/>
  <c r="FQ22" i="1"/>
  <c r="FQ23" i="1"/>
  <c r="FQ24" i="1"/>
  <c r="FQ25" i="1"/>
  <c r="FQ26" i="1"/>
  <c r="FQ27" i="1"/>
  <c r="FQ28" i="1"/>
  <c r="FQ29" i="1"/>
  <c r="FQ30" i="1"/>
  <c r="FQ31" i="1"/>
  <c r="FQ32" i="1"/>
  <c r="FQ33" i="1"/>
  <c r="FQ34" i="1"/>
  <c r="FQ35" i="1"/>
  <c r="FQ36" i="1"/>
  <c r="FQ37" i="1"/>
  <c r="FQ38" i="1"/>
  <c r="FQ39" i="1"/>
  <c r="FQ40" i="1"/>
  <c r="FQ41" i="1"/>
  <c r="FQ42" i="1"/>
  <c r="FQ43" i="1"/>
  <c r="FQ44" i="1"/>
  <c r="FQ45" i="1"/>
  <c r="FQ46" i="1"/>
  <c r="FQ47" i="1"/>
  <c r="FQ48" i="1"/>
  <c r="FQ49" i="1"/>
  <c r="FQ50" i="1"/>
  <c r="FQ51" i="1"/>
  <c r="FQ52" i="1"/>
  <c r="FQ53" i="1"/>
  <c r="FQ54" i="1"/>
  <c r="FQ55" i="1"/>
  <c r="FQ56" i="1"/>
  <c r="FQ57" i="1"/>
  <c r="FQ58" i="1"/>
  <c r="FQ59" i="1"/>
  <c r="FQ60" i="1"/>
  <c r="FQ61" i="1"/>
  <c r="FQ62" i="1"/>
  <c r="FQ63" i="1"/>
  <c r="FQ64" i="1"/>
  <c r="FQ65" i="1"/>
  <c r="FQ66" i="1"/>
  <c r="FQ67" i="1"/>
  <c r="FQ68" i="1"/>
  <c r="FQ69" i="1"/>
  <c r="FQ70" i="1"/>
  <c r="FQ71" i="1"/>
  <c r="FQ72" i="1"/>
  <c r="FQ73" i="1"/>
  <c r="FQ74" i="1"/>
  <c r="FQ75" i="1"/>
  <c r="FQ76" i="1"/>
  <c r="FQ77" i="1"/>
  <c r="FQ78" i="1"/>
  <c r="FQ79" i="1"/>
  <c r="FQ3" i="1"/>
  <c r="FP4" i="1"/>
  <c r="FP5" i="1"/>
  <c r="FP6" i="1"/>
  <c r="FP7" i="1"/>
  <c r="FP8" i="1"/>
  <c r="FP9" i="1"/>
  <c r="FP10" i="1"/>
  <c r="FP11" i="1"/>
  <c r="FP12" i="1"/>
  <c r="FP13" i="1"/>
  <c r="FP14" i="1"/>
  <c r="FP15" i="1"/>
  <c r="FP16" i="1"/>
  <c r="FP17" i="1"/>
  <c r="FP18" i="1"/>
  <c r="FP21" i="1"/>
  <c r="FP22" i="1"/>
  <c r="FP23" i="1"/>
  <c r="FP24" i="1"/>
  <c r="FP25" i="1"/>
  <c r="FP26" i="1"/>
  <c r="FP27" i="1"/>
  <c r="FP28" i="1"/>
  <c r="FP29" i="1"/>
  <c r="FP30" i="1"/>
  <c r="FP31" i="1"/>
  <c r="FP32" i="1"/>
  <c r="FP33" i="1"/>
  <c r="FP34" i="1"/>
  <c r="FP35" i="1"/>
  <c r="FP36" i="1"/>
  <c r="FP37" i="1"/>
  <c r="FP38" i="1"/>
  <c r="FP39" i="1"/>
  <c r="FP40" i="1"/>
  <c r="FP41" i="1"/>
  <c r="FP42" i="1"/>
  <c r="FP43" i="1"/>
  <c r="FP44" i="1"/>
  <c r="FP45" i="1"/>
  <c r="FP46" i="1"/>
  <c r="FP47" i="1"/>
  <c r="FP48" i="1"/>
  <c r="FP49" i="1"/>
  <c r="FP50" i="1"/>
  <c r="FP51" i="1"/>
  <c r="FP52" i="1"/>
  <c r="FP53" i="1"/>
  <c r="FP54" i="1"/>
  <c r="FP55" i="1"/>
  <c r="FP56" i="1"/>
  <c r="FP57" i="1"/>
  <c r="FP58" i="1"/>
  <c r="FP59" i="1"/>
  <c r="FP60" i="1"/>
  <c r="FP61" i="1"/>
  <c r="FP62" i="1"/>
  <c r="FP63" i="1"/>
  <c r="FP64" i="1"/>
  <c r="FP65" i="1"/>
  <c r="FP66" i="1"/>
  <c r="FP67" i="1"/>
  <c r="FP68" i="1"/>
  <c r="FP69" i="1"/>
  <c r="FP70" i="1"/>
  <c r="FP71" i="1"/>
  <c r="FP72" i="1"/>
  <c r="FP73" i="1"/>
  <c r="FP74" i="1"/>
  <c r="FP75" i="1"/>
  <c r="FP76" i="1"/>
  <c r="FP77" i="1"/>
  <c r="FP78" i="1"/>
  <c r="FP79" i="1"/>
  <c r="FP3" i="1"/>
  <c r="FO4" i="1"/>
  <c r="FO5" i="1"/>
  <c r="FO6" i="1"/>
  <c r="FO7" i="1"/>
  <c r="FO8" i="1"/>
  <c r="FO9" i="1"/>
  <c r="FO10" i="1"/>
  <c r="FO11" i="1"/>
  <c r="FO12" i="1"/>
  <c r="FO13" i="1"/>
  <c r="FO14" i="1"/>
  <c r="FO15" i="1"/>
  <c r="FO16" i="1"/>
  <c r="FO17" i="1"/>
  <c r="FO18" i="1"/>
  <c r="FO19" i="1"/>
  <c r="FO20" i="1"/>
  <c r="FO21" i="1"/>
  <c r="FO22" i="1"/>
  <c r="FO23" i="1"/>
  <c r="FO24" i="1"/>
  <c r="FO25" i="1"/>
  <c r="FO26" i="1"/>
  <c r="FO27" i="1"/>
  <c r="FO28" i="1"/>
  <c r="FO29" i="1"/>
  <c r="FO30" i="1"/>
  <c r="FO31" i="1"/>
  <c r="FO32" i="1"/>
  <c r="FO33" i="1"/>
  <c r="FO34" i="1"/>
  <c r="FO35" i="1"/>
  <c r="FO36" i="1"/>
  <c r="FO37" i="1"/>
  <c r="FO38" i="1"/>
  <c r="FO39" i="1"/>
  <c r="FO40" i="1"/>
  <c r="FO41" i="1"/>
  <c r="FO42" i="1"/>
  <c r="FO43" i="1"/>
  <c r="FO44" i="1"/>
  <c r="FO45" i="1"/>
  <c r="FO46" i="1"/>
  <c r="FO47" i="1"/>
  <c r="FO48" i="1"/>
  <c r="FO49" i="1"/>
  <c r="FO50" i="1"/>
  <c r="FO51" i="1"/>
  <c r="FO52" i="1"/>
  <c r="FO53" i="1"/>
  <c r="FO54" i="1"/>
  <c r="FO55" i="1"/>
  <c r="FO56" i="1"/>
  <c r="FO57" i="1"/>
  <c r="FO58" i="1"/>
  <c r="FO59" i="1"/>
  <c r="FO60" i="1"/>
  <c r="FO61" i="1"/>
  <c r="FO62" i="1"/>
  <c r="FO63" i="1"/>
  <c r="FO64" i="1"/>
  <c r="FO65" i="1"/>
  <c r="FO66" i="1"/>
  <c r="FO67" i="1"/>
  <c r="FO68" i="1"/>
  <c r="FO69" i="1"/>
  <c r="FO70" i="1"/>
  <c r="FO71" i="1"/>
  <c r="FO72" i="1"/>
  <c r="FO73" i="1"/>
  <c r="FO74" i="1"/>
  <c r="FO75" i="1"/>
  <c r="FO76" i="1"/>
  <c r="FO77" i="1"/>
  <c r="FO78" i="1"/>
  <c r="FO79" i="1"/>
  <c r="FO3" i="1"/>
  <c r="FN4" i="1"/>
  <c r="FN5" i="1"/>
  <c r="FN6" i="1"/>
  <c r="FN7" i="1"/>
  <c r="FN8" i="1"/>
  <c r="FN9" i="1"/>
  <c r="FN10" i="1"/>
  <c r="FN11" i="1"/>
  <c r="FN12" i="1"/>
  <c r="FN13" i="1"/>
  <c r="FN14" i="1"/>
  <c r="FN15" i="1"/>
  <c r="FN16" i="1"/>
  <c r="FN17" i="1"/>
  <c r="FN18" i="1"/>
  <c r="FN19" i="1"/>
  <c r="FN20" i="1"/>
  <c r="FN21" i="1"/>
  <c r="FN22" i="1"/>
  <c r="FN23" i="1"/>
  <c r="FN24" i="1"/>
  <c r="FN25" i="1"/>
  <c r="FN26" i="1"/>
  <c r="FN27" i="1"/>
  <c r="FN28" i="1"/>
  <c r="FN29" i="1"/>
  <c r="FN30" i="1"/>
  <c r="FN31" i="1"/>
  <c r="FN32" i="1"/>
  <c r="FN33" i="1"/>
  <c r="FN34" i="1"/>
  <c r="FN35" i="1"/>
  <c r="FN36" i="1"/>
  <c r="FN37" i="1"/>
  <c r="FN38" i="1"/>
  <c r="FN39" i="1"/>
  <c r="FN40" i="1"/>
  <c r="FN41" i="1"/>
  <c r="FN42" i="1"/>
  <c r="FN43" i="1"/>
  <c r="FN44" i="1"/>
  <c r="FN45" i="1"/>
  <c r="FN46" i="1"/>
  <c r="FN47" i="1"/>
  <c r="FN48" i="1"/>
  <c r="FN49" i="1"/>
  <c r="FN50" i="1"/>
  <c r="FN51" i="1"/>
  <c r="FN52" i="1"/>
  <c r="FN53" i="1"/>
  <c r="FN54" i="1"/>
  <c r="FN55" i="1"/>
  <c r="FN56" i="1"/>
  <c r="FN57" i="1"/>
  <c r="FN58" i="1"/>
  <c r="FN59" i="1"/>
  <c r="FN60" i="1"/>
  <c r="FN61" i="1"/>
  <c r="FN62" i="1"/>
  <c r="FN63" i="1"/>
  <c r="FN64" i="1"/>
  <c r="FN65" i="1"/>
  <c r="FN66" i="1"/>
  <c r="FN67" i="1"/>
  <c r="FN68" i="1"/>
  <c r="FN69" i="1"/>
  <c r="FN70" i="1"/>
  <c r="FN71" i="1"/>
  <c r="FN72" i="1"/>
  <c r="FN73" i="1"/>
  <c r="FN74" i="1"/>
  <c r="FN75" i="1"/>
  <c r="FN76" i="1"/>
  <c r="FN77" i="1"/>
  <c r="FN78" i="1"/>
  <c r="FN79" i="1"/>
  <c r="FN3" i="1"/>
  <c r="FM4" i="1"/>
  <c r="EM190" i="1" s="1"/>
  <c r="FM5" i="1"/>
  <c r="FM6" i="1"/>
  <c r="EM192" i="1" s="1"/>
  <c r="FM7" i="1"/>
  <c r="EM193" i="1" s="1"/>
  <c r="FM8" i="1"/>
  <c r="EM194" i="1" s="1"/>
  <c r="FM9" i="1"/>
  <c r="FM10" i="1"/>
  <c r="EM196" i="1" s="1"/>
  <c r="FM11" i="1"/>
  <c r="EM197" i="1" s="1"/>
  <c r="FM12" i="1"/>
  <c r="EM198" i="1" s="1"/>
  <c r="FM13" i="1"/>
  <c r="FM14" i="1"/>
  <c r="EM200" i="1" s="1"/>
  <c r="FM15" i="1"/>
  <c r="EM201" i="1" s="1"/>
  <c r="FM16" i="1"/>
  <c r="EM202" i="1" s="1"/>
  <c r="FM17" i="1"/>
  <c r="FM18" i="1"/>
  <c r="EM204" i="1" s="1"/>
  <c r="FM19" i="1"/>
  <c r="EM205" i="1" s="1"/>
  <c r="FM20" i="1"/>
  <c r="EM206" i="1" s="1"/>
  <c r="FM21" i="1"/>
  <c r="FM22" i="1"/>
  <c r="EM208" i="1" s="1"/>
  <c r="FM23" i="1"/>
  <c r="EM209" i="1" s="1"/>
  <c r="FM24" i="1"/>
  <c r="EM210" i="1" s="1"/>
  <c r="FM25" i="1"/>
  <c r="FM26" i="1"/>
  <c r="EM212" i="1" s="1"/>
  <c r="FM27" i="1"/>
  <c r="EM213" i="1" s="1"/>
  <c r="FM28" i="1"/>
  <c r="EM214" i="1" s="1"/>
  <c r="FM29" i="1"/>
  <c r="FM30" i="1"/>
  <c r="EM216" i="1" s="1"/>
  <c r="FM31" i="1"/>
  <c r="EM217" i="1" s="1"/>
  <c r="FM32" i="1"/>
  <c r="EM218" i="1" s="1"/>
  <c r="FM33" i="1"/>
  <c r="FM34" i="1"/>
  <c r="EM220" i="1" s="1"/>
  <c r="FM35" i="1"/>
  <c r="EM221" i="1" s="1"/>
  <c r="FM36" i="1"/>
  <c r="EM222" i="1" s="1"/>
  <c r="FM37" i="1"/>
  <c r="FM38" i="1"/>
  <c r="EM224" i="1" s="1"/>
  <c r="FM39" i="1"/>
  <c r="EM225" i="1" s="1"/>
  <c r="FM40" i="1"/>
  <c r="EM226" i="1" s="1"/>
  <c r="FM41" i="1"/>
  <c r="FM42" i="1"/>
  <c r="EM228" i="1" s="1"/>
  <c r="FM43" i="1"/>
  <c r="EM229" i="1" s="1"/>
  <c r="FM44" i="1"/>
  <c r="EM230" i="1" s="1"/>
  <c r="FM45" i="1"/>
  <c r="FM46" i="1"/>
  <c r="EM232" i="1" s="1"/>
  <c r="FM47" i="1"/>
  <c r="EM233" i="1" s="1"/>
  <c r="FM48" i="1"/>
  <c r="EM234" i="1" s="1"/>
  <c r="FM49" i="1"/>
  <c r="FM50" i="1"/>
  <c r="EM236" i="1" s="1"/>
  <c r="FM51" i="1"/>
  <c r="EM237" i="1" s="1"/>
  <c r="FM52" i="1"/>
  <c r="EM238" i="1" s="1"/>
  <c r="FM53" i="1"/>
  <c r="FM54" i="1"/>
  <c r="EM240" i="1" s="1"/>
  <c r="FM55" i="1"/>
  <c r="EM241" i="1" s="1"/>
  <c r="FM56" i="1"/>
  <c r="EM242" i="1" s="1"/>
  <c r="FM57" i="1"/>
  <c r="FM58" i="1"/>
  <c r="EM244" i="1" s="1"/>
  <c r="FM59" i="1"/>
  <c r="EM245" i="1" s="1"/>
  <c r="FM60" i="1"/>
  <c r="EM246" i="1" s="1"/>
  <c r="FM61" i="1"/>
  <c r="FM62" i="1"/>
  <c r="EM248" i="1" s="1"/>
  <c r="FM63" i="1"/>
  <c r="EM249" i="1" s="1"/>
  <c r="FM64" i="1"/>
  <c r="EM250" i="1" s="1"/>
  <c r="FM65" i="1"/>
  <c r="FM66" i="1"/>
  <c r="EM252" i="1" s="1"/>
  <c r="FM67" i="1"/>
  <c r="EM253" i="1" s="1"/>
  <c r="FM68" i="1"/>
  <c r="EM254" i="1" s="1"/>
  <c r="FM69" i="1"/>
  <c r="FM70" i="1"/>
  <c r="EM256" i="1" s="1"/>
  <c r="FM71" i="1"/>
  <c r="EM257" i="1" s="1"/>
  <c r="FM72" i="1"/>
  <c r="EM258" i="1" s="1"/>
  <c r="FM73" i="1"/>
  <c r="FM74" i="1"/>
  <c r="EM260" i="1" s="1"/>
  <c r="FM75" i="1"/>
  <c r="EM261" i="1" s="1"/>
  <c r="FM76" i="1"/>
  <c r="EM262" i="1" s="1"/>
  <c r="FM77" i="1"/>
  <c r="FM78" i="1"/>
  <c r="EM264" i="1" s="1"/>
  <c r="FM79" i="1"/>
  <c r="EM265" i="1" s="1"/>
  <c r="FM3" i="1"/>
  <c r="EM189" i="1" s="1"/>
  <c r="FI4" i="1"/>
  <c r="FI5" i="1"/>
  <c r="FI6" i="1"/>
  <c r="FI7" i="1"/>
  <c r="FI8" i="1"/>
  <c r="FI9" i="1"/>
  <c r="FI10" i="1"/>
  <c r="FI11" i="1"/>
  <c r="FI12" i="1"/>
  <c r="FI13" i="1"/>
  <c r="FI14" i="1"/>
  <c r="FI15" i="1"/>
  <c r="FI16" i="1"/>
  <c r="FI17" i="1"/>
  <c r="FI18" i="1"/>
  <c r="FI19" i="1"/>
  <c r="FI20" i="1"/>
  <c r="FI21" i="1"/>
  <c r="FI22" i="1"/>
  <c r="FI23" i="1"/>
  <c r="FI24" i="1"/>
  <c r="FI26" i="1"/>
  <c r="EL212" i="1" s="1"/>
  <c r="FI27" i="1"/>
  <c r="FI28" i="1"/>
  <c r="FI29" i="1"/>
  <c r="FI30" i="1"/>
  <c r="FI31" i="1"/>
  <c r="FI32" i="1"/>
  <c r="FI33" i="1"/>
  <c r="FI34" i="1"/>
  <c r="FI35" i="1"/>
  <c r="FI36" i="1"/>
  <c r="FI37" i="1"/>
  <c r="FI38" i="1"/>
  <c r="FI39" i="1"/>
  <c r="FI40" i="1"/>
  <c r="FI41" i="1"/>
  <c r="FI42" i="1"/>
  <c r="FI43" i="1"/>
  <c r="FI44" i="1"/>
  <c r="FI45" i="1"/>
  <c r="FI46" i="1"/>
  <c r="FI47" i="1"/>
  <c r="FI48" i="1"/>
  <c r="FI49" i="1"/>
  <c r="FI50" i="1"/>
  <c r="FI51" i="1"/>
  <c r="FI52" i="1"/>
  <c r="FI53" i="1"/>
  <c r="FI54" i="1"/>
  <c r="FI55" i="1"/>
  <c r="FI56" i="1"/>
  <c r="FI57" i="1"/>
  <c r="FI58" i="1"/>
  <c r="FI59" i="1"/>
  <c r="FI60" i="1"/>
  <c r="FI61" i="1"/>
  <c r="FI62" i="1"/>
  <c r="FI63" i="1"/>
  <c r="FI64" i="1"/>
  <c r="FI65" i="1"/>
  <c r="FI66" i="1"/>
  <c r="FI67" i="1"/>
  <c r="FI68" i="1"/>
  <c r="FI69" i="1"/>
  <c r="FI70" i="1"/>
  <c r="FI71" i="1"/>
  <c r="FI72" i="1"/>
  <c r="FI73" i="1"/>
  <c r="FI74" i="1"/>
  <c r="FI75" i="1"/>
  <c r="FI76" i="1"/>
  <c r="FI77" i="1"/>
  <c r="FI78" i="1"/>
  <c r="FI79" i="1"/>
  <c r="FI3" i="1"/>
  <c r="FH4" i="1"/>
  <c r="FH5" i="1"/>
  <c r="FH6" i="1"/>
  <c r="FH7" i="1"/>
  <c r="FH8" i="1"/>
  <c r="FH9" i="1"/>
  <c r="FH10" i="1"/>
  <c r="FH11" i="1"/>
  <c r="FH12" i="1"/>
  <c r="FH13" i="1"/>
  <c r="FH14" i="1"/>
  <c r="FH15" i="1"/>
  <c r="FH16" i="1"/>
  <c r="FH17" i="1"/>
  <c r="FH18" i="1"/>
  <c r="FH19" i="1"/>
  <c r="FH20" i="1"/>
  <c r="FH21" i="1"/>
  <c r="FH22" i="1"/>
  <c r="FH23" i="1"/>
  <c r="FH24" i="1"/>
  <c r="FH27" i="1"/>
  <c r="FH28" i="1"/>
  <c r="FH29" i="1"/>
  <c r="FH30" i="1"/>
  <c r="FH31" i="1"/>
  <c r="FH32" i="1"/>
  <c r="FH33" i="1"/>
  <c r="FH34" i="1"/>
  <c r="FH35" i="1"/>
  <c r="FH36" i="1"/>
  <c r="FH37" i="1"/>
  <c r="FH38" i="1"/>
  <c r="FH39" i="1"/>
  <c r="FH40" i="1"/>
  <c r="FH41" i="1"/>
  <c r="FH42" i="1"/>
  <c r="FH43" i="1"/>
  <c r="FH44" i="1"/>
  <c r="FH45" i="1"/>
  <c r="FH46" i="1"/>
  <c r="FH47" i="1"/>
  <c r="FH48" i="1"/>
  <c r="FH49" i="1"/>
  <c r="FH50" i="1"/>
  <c r="FH51" i="1"/>
  <c r="FH52" i="1"/>
  <c r="FH53" i="1"/>
  <c r="FH54" i="1"/>
  <c r="FH55" i="1"/>
  <c r="FH56" i="1"/>
  <c r="FH57" i="1"/>
  <c r="FH58" i="1"/>
  <c r="FH59" i="1"/>
  <c r="FH60" i="1"/>
  <c r="FH61" i="1"/>
  <c r="FH62" i="1"/>
  <c r="FH63" i="1"/>
  <c r="FH64" i="1"/>
  <c r="FH65" i="1"/>
  <c r="FH66" i="1"/>
  <c r="FH67" i="1"/>
  <c r="FH68" i="1"/>
  <c r="FH69" i="1"/>
  <c r="FH70" i="1"/>
  <c r="FH71" i="1"/>
  <c r="FH72" i="1"/>
  <c r="FH73" i="1"/>
  <c r="FH74" i="1"/>
  <c r="FH75" i="1"/>
  <c r="FH76" i="1"/>
  <c r="FH77" i="1"/>
  <c r="FH78" i="1"/>
  <c r="FH79" i="1"/>
  <c r="FH3" i="1"/>
  <c r="FG4" i="1"/>
  <c r="FG5" i="1"/>
  <c r="FG6" i="1"/>
  <c r="FG7" i="1"/>
  <c r="FG8" i="1"/>
  <c r="FG9" i="1"/>
  <c r="FG10" i="1"/>
  <c r="FG11" i="1"/>
  <c r="FG12" i="1"/>
  <c r="FG13" i="1"/>
  <c r="FG14" i="1"/>
  <c r="FG15" i="1"/>
  <c r="FG16" i="1"/>
  <c r="FG17" i="1"/>
  <c r="FG18" i="1"/>
  <c r="FG19" i="1"/>
  <c r="FG20" i="1"/>
  <c r="FG21" i="1"/>
  <c r="FG22" i="1"/>
  <c r="FG23" i="1"/>
  <c r="FG24" i="1"/>
  <c r="EL210" i="1" s="1"/>
  <c r="FG27" i="1"/>
  <c r="FG28" i="1"/>
  <c r="FG29" i="1"/>
  <c r="FG30" i="1"/>
  <c r="FG31" i="1"/>
  <c r="FG32" i="1"/>
  <c r="FG33" i="1"/>
  <c r="FG34" i="1"/>
  <c r="FG35" i="1"/>
  <c r="FG36" i="1"/>
  <c r="FG37" i="1"/>
  <c r="FG38" i="1"/>
  <c r="FG39" i="1"/>
  <c r="FG40" i="1"/>
  <c r="FG41" i="1"/>
  <c r="FG42" i="1"/>
  <c r="FG43" i="1"/>
  <c r="FG44" i="1"/>
  <c r="FG45" i="1"/>
  <c r="FG46" i="1"/>
  <c r="FG47" i="1"/>
  <c r="FG48" i="1"/>
  <c r="FG49" i="1"/>
  <c r="FG50" i="1"/>
  <c r="FG51" i="1"/>
  <c r="FG52" i="1"/>
  <c r="FG53" i="1"/>
  <c r="FG54" i="1"/>
  <c r="FG55" i="1"/>
  <c r="FG56" i="1"/>
  <c r="FG57" i="1"/>
  <c r="FG58" i="1"/>
  <c r="FG59" i="1"/>
  <c r="FG60" i="1"/>
  <c r="FG61" i="1"/>
  <c r="FG62" i="1"/>
  <c r="FG63" i="1"/>
  <c r="FG64" i="1"/>
  <c r="FG65" i="1"/>
  <c r="FG66" i="1"/>
  <c r="FG67" i="1"/>
  <c r="FG68" i="1"/>
  <c r="FG69" i="1"/>
  <c r="FG70" i="1"/>
  <c r="FG71" i="1"/>
  <c r="FG72" i="1"/>
  <c r="FG73" i="1"/>
  <c r="FG74" i="1"/>
  <c r="FG75" i="1"/>
  <c r="FG76" i="1"/>
  <c r="FG77" i="1"/>
  <c r="FG78" i="1"/>
  <c r="FG79" i="1"/>
  <c r="FG3" i="1"/>
  <c r="FF4" i="1"/>
  <c r="FF5" i="1"/>
  <c r="FF6" i="1"/>
  <c r="FF7" i="1"/>
  <c r="FF8" i="1"/>
  <c r="FF9" i="1"/>
  <c r="FF10" i="1"/>
  <c r="FF11" i="1"/>
  <c r="FF12" i="1"/>
  <c r="FF13" i="1"/>
  <c r="EL199" i="1" s="1"/>
  <c r="FF14" i="1"/>
  <c r="FF15" i="1"/>
  <c r="FF16" i="1"/>
  <c r="FF17" i="1"/>
  <c r="FF18" i="1"/>
  <c r="FF19" i="1"/>
  <c r="FF20" i="1"/>
  <c r="FF21" i="1"/>
  <c r="EL207" i="1" s="1"/>
  <c r="FF22" i="1"/>
  <c r="FF23" i="1"/>
  <c r="FF25" i="1"/>
  <c r="FF27" i="1"/>
  <c r="FF28" i="1"/>
  <c r="FF29" i="1"/>
  <c r="FF30" i="1"/>
  <c r="FF31" i="1"/>
  <c r="FF32" i="1"/>
  <c r="FF33" i="1"/>
  <c r="FF34" i="1"/>
  <c r="FF35" i="1"/>
  <c r="FF36" i="1"/>
  <c r="FF37" i="1"/>
  <c r="FF38" i="1"/>
  <c r="FF39" i="1"/>
  <c r="FF40" i="1"/>
  <c r="FF41" i="1"/>
  <c r="FF42" i="1"/>
  <c r="EL228" i="1" s="1"/>
  <c r="FF43" i="1"/>
  <c r="EL229" i="1" s="1"/>
  <c r="FF44" i="1"/>
  <c r="FF45" i="1"/>
  <c r="FF46" i="1"/>
  <c r="FF47" i="1"/>
  <c r="FF48" i="1"/>
  <c r="FF51" i="1"/>
  <c r="FF52" i="1"/>
  <c r="FF53" i="1"/>
  <c r="FF54" i="1"/>
  <c r="FF55" i="1"/>
  <c r="FF56" i="1"/>
  <c r="FF57" i="1"/>
  <c r="FF58" i="1"/>
  <c r="FF59" i="1"/>
  <c r="FF60" i="1"/>
  <c r="FF61" i="1"/>
  <c r="FF62" i="1"/>
  <c r="FF63" i="1"/>
  <c r="FF64" i="1"/>
  <c r="FF65" i="1"/>
  <c r="FF66" i="1"/>
  <c r="FF67" i="1"/>
  <c r="FF68" i="1"/>
  <c r="FF69" i="1"/>
  <c r="FF70" i="1"/>
  <c r="FF71" i="1"/>
  <c r="FF72" i="1"/>
  <c r="FF73" i="1"/>
  <c r="FF74" i="1"/>
  <c r="FF75" i="1"/>
  <c r="FF76" i="1"/>
  <c r="FF77" i="1"/>
  <c r="FF78" i="1"/>
  <c r="FF79" i="1"/>
  <c r="FF3" i="1"/>
  <c r="FE4" i="1"/>
  <c r="EL190" i="1" s="1"/>
  <c r="FE5" i="1"/>
  <c r="FE6" i="1"/>
  <c r="EL192" i="1" s="1"/>
  <c r="FE7" i="1"/>
  <c r="EL193" i="1" s="1"/>
  <c r="FE8" i="1"/>
  <c r="EL194" i="1" s="1"/>
  <c r="FE9" i="1"/>
  <c r="FE10" i="1"/>
  <c r="EL196" i="1" s="1"/>
  <c r="FE11" i="1"/>
  <c r="EL197" i="1" s="1"/>
  <c r="FE12" i="1"/>
  <c r="EL198" i="1" s="1"/>
  <c r="FE14" i="1"/>
  <c r="EL200" i="1" s="1"/>
  <c r="FE16" i="1"/>
  <c r="FE17" i="1"/>
  <c r="EL203" i="1" s="1"/>
  <c r="FE18" i="1"/>
  <c r="EL204" i="1" s="1"/>
  <c r="FE19" i="1"/>
  <c r="FE20" i="1"/>
  <c r="FE23" i="1"/>
  <c r="EL209" i="1" s="1"/>
  <c r="FE25" i="1"/>
  <c r="EL211" i="1" s="1"/>
  <c r="FE27" i="1"/>
  <c r="FE28" i="1"/>
  <c r="EL214" i="1" s="1"/>
  <c r="FE29" i="1"/>
  <c r="EL215" i="1" s="1"/>
  <c r="FE30" i="1"/>
  <c r="EL216" i="1" s="1"/>
  <c r="FE31" i="1"/>
  <c r="FE32" i="1"/>
  <c r="EL218" i="1" s="1"/>
  <c r="FE33" i="1"/>
  <c r="EL219" i="1" s="1"/>
  <c r="FE34" i="1"/>
  <c r="EL220" i="1" s="1"/>
  <c r="FE35" i="1"/>
  <c r="FE36" i="1"/>
  <c r="EL222" i="1" s="1"/>
  <c r="FE37" i="1"/>
  <c r="EL223" i="1" s="1"/>
  <c r="FE38" i="1"/>
  <c r="EL224" i="1" s="1"/>
  <c r="FE39" i="1"/>
  <c r="FE40" i="1"/>
  <c r="EL226" i="1" s="1"/>
  <c r="FE41" i="1"/>
  <c r="EL227" i="1" s="1"/>
  <c r="FE44" i="1"/>
  <c r="EL230" i="1" s="1"/>
  <c r="FE45" i="1"/>
  <c r="FE46" i="1"/>
  <c r="FE47" i="1"/>
  <c r="EL233" i="1" s="1"/>
  <c r="FE48" i="1"/>
  <c r="EL234" i="1" s="1"/>
  <c r="FE49" i="1"/>
  <c r="FE50" i="1"/>
  <c r="FE51" i="1"/>
  <c r="EL237" i="1" s="1"/>
  <c r="FE52" i="1"/>
  <c r="EL238" i="1" s="1"/>
  <c r="FE53" i="1"/>
  <c r="FE54" i="1"/>
  <c r="FE55" i="1"/>
  <c r="EL241" i="1" s="1"/>
  <c r="FE56" i="1"/>
  <c r="EL242" i="1" s="1"/>
  <c r="FE57" i="1"/>
  <c r="FE58" i="1"/>
  <c r="EL244" i="1" s="1"/>
  <c r="FE59" i="1"/>
  <c r="EL245" i="1" s="1"/>
  <c r="FE60" i="1"/>
  <c r="EL246" i="1" s="1"/>
  <c r="FE61" i="1"/>
  <c r="FE62" i="1"/>
  <c r="EL248" i="1" s="1"/>
  <c r="FE63" i="1"/>
  <c r="EL249" i="1" s="1"/>
  <c r="FE64" i="1"/>
  <c r="EL250" i="1" s="1"/>
  <c r="FE65" i="1"/>
  <c r="FE66" i="1"/>
  <c r="EL252" i="1" s="1"/>
  <c r="FE67" i="1"/>
  <c r="EL253" i="1" s="1"/>
  <c r="FE68" i="1"/>
  <c r="EL254" i="1" s="1"/>
  <c r="FE69" i="1"/>
  <c r="FE70" i="1"/>
  <c r="EL256" i="1" s="1"/>
  <c r="FE71" i="1"/>
  <c r="EL257" i="1" s="1"/>
  <c r="FE72" i="1"/>
  <c r="EL258" i="1" s="1"/>
  <c r="FE73" i="1"/>
  <c r="FE74" i="1"/>
  <c r="EL260" i="1" s="1"/>
  <c r="FE75" i="1"/>
  <c r="EL261" i="1" s="1"/>
  <c r="FE76" i="1"/>
  <c r="EL262" i="1" s="1"/>
  <c r="FE77" i="1"/>
  <c r="FE78" i="1"/>
  <c r="EL264" i="1" s="1"/>
  <c r="FE79" i="1"/>
  <c r="EL265" i="1" s="1"/>
  <c r="FE3" i="1"/>
  <c r="EL189" i="1" s="1"/>
  <c r="FA4" i="1"/>
  <c r="FA5" i="1"/>
  <c r="FA6" i="1"/>
  <c r="FA7" i="1"/>
  <c r="FA8" i="1"/>
  <c r="FA9" i="1"/>
  <c r="FA10" i="1"/>
  <c r="FA11" i="1"/>
  <c r="FA12" i="1"/>
  <c r="FA13" i="1"/>
  <c r="FA14" i="1"/>
  <c r="FA15" i="1"/>
  <c r="FA16" i="1"/>
  <c r="FA17" i="1"/>
  <c r="FA18" i="1"/>
  <c r="FA19" i="1"/>
  <c r="FA20" i="1"/>
  <c r="FA21" i="1"/>
  <c r="FA22" i="1"/>
  <c r="FA23" i="1"/>
  <c r="FA24" i="1"/>
  <c r="FA25" i="1"/>
  <c r="FA26" i="1"/>
  <c r="FA27" i="1"/>
  <c r="FA28" i="1"/>
  <c r="FA29" i="1"/>
  <c r="FA30" i="1"/>
  <c r="FA31" i="1"/>
  <c r="FA32" i="1"/>
  <c r="FA33" i="1"/>
  <c r="FA34" i="1"/>
  <c r="FA35" i="1"/>
  <c r="FA36" i="1"/>
  <c r="FA37" i="1"/>
  <c r="FA38" i="1"/>
  <c r="FA39" i="1"/>
  <c r="FA40" i="1"/>
  <c r="FA41" i="1"/>
  <c r="FA42" i="1"/>
  <c r="FA43" i="1"/>
  <c r="FA44" i="1"/>
  <c r="FA45" i="1"/>
  <c r="FA46" i="1"/>
  <c r="FA47" i="1"/>
  <c r="FA48" i="1"/>
  <c r="FA49" i="1"/>
  <c r="FA50" i="1"/>
  <c r="FA51" i="1"/>
  <c r="FA52" i="1"/>
  <c r="FA53" i="1"/>
  <c r="FA54" i="1"/>
  <c r="FA55" i="1"/>
  <c r="FA56" i="1"/>
  <c r="FA57" i="1"/>
  <c r="FA58" i="1"/>
  <c r="FA59" i="1"/>
  <c r="FA60" i="1"/>
  <c r="FA62" i="1"/>
  <c r="FA63" i="1"/>
  <c r="FA64" i="1"/>
  <c r="FA65" i="1"/>
  <c r="FA66" i="1"/>
  <c r="FA67" i="1"/>
  <c r="FA68" i="1"/>
  <c r="FA69" i="1"/>
  <c r="FA70" i="1"/>
  <c r="FA71" i="1"/>
  <c r="FA72" i="1"/>
  <c r="FA73" i="1"/>
  <c r="FA74" i="1"/>
  <c r="FA75" i="1"/>
  <c r="FA76" i="1"/>
  <c r="FA77" i="1"/>
  <c r="FA78" i="1"/>
  <c r="FA79" i="1"/>
  <c r="FA3" i="1"/>
  <c r="EZ4" i="1"/>
  <c r="EZ5" i="1"/>
  <c r="EZ6" i="1"/>
  <c r="EZ7" i="1"/>
  <c r="EZ8" i="1"/>
  <c r="EZ9" i="1"/>
  <c r="EZ10" i="1"/>
  <c r="EZ11" i="1"/>
  <c r="EZ12" i="1"/>
  <c r="EZ13" i="1"/>
  <c r="EZ14" i="1"/>
  <c r="EZ15" i="1"/>
  <c r="EZ16" i="1"/>
  <c r="EZ17" i="1"/>
  <c r="EZ18" i="1"/>
  <c r="EZ19" i="1"/>
  <c r="EZ20" i="1"/>
  <c r="EZ21" i="1"/>
  <c r="EZ22" i="1"/>
  <c r="EZ23" i="1"/>
  <c r="EZ24" i="1"/>
  <c r="EZ25" i="1"/>
  <c r="EZ26" i="1"/>
  <c r="EZ27" i="1"/>
  <c r="EZ28" i="1"/>
  <c r="EZ29" i="1"/>
  <c r="EZ30" i="1"/>
  <c r="EZ31" i="1"/>
  <c r="EZ32" i="1"/>
  <c r="EZ33" i="1"/>
  <c r="EZ34" i="1"/>
  <c r="EZ35" i="1"/>
  <c r="EZ36" i="1"/>
  <c r="EZ37" i="1"/>
  <c r="EZ38" i="1"/>
  <c r="EZ39" i="1"/>
  <c r="EZ40" i="1"/>
  <c r="EZ41" i="1"/>
  <c r="EZ42" i="1"/>
  <c r="EZ43" i="1"/>
  <c r="EZ44" i="1"/>
  <c r="EZ45" i="1"/>
  <c r="EZ46" i="1"/>
  <c r="EZ47" i="1"/>
  <c r="EZ48" i="1"/>
  <c r="EZ49" i="1"/>
  <c r="EZ50" i="1"/>
  <c r="EZ51" i="1"/>
  <c r="EZ52" i="1"/>
  <c r="EZ53" i="1"/>
  <c r="EZ54" i="1"/>
  <c r="EZ55" i="1"/>
  <c r="EZ56" i="1"/>
  <c r="EZ57" i="1"/>
  <c r="EZ58" i="1"/>
  <c r="EZ59" i="1"/>
  <c r="EZ60" i="1"/>
  <c r="EZ61" i="1"/>
  <c r="EZ62" i="1"/>
  <c r="EZ63" i="1"/>
  <c r="EZ64" i="1"/>
  <c r="EZ65" i="1"/>
  <c r="EZ66" i="1"/>
  <c r="EZ67" i="1"/>
  <c r="EZ68" i="1"/>
  <c r="EZ69" i="1"/>
  <c r="EZ70" i="1"/>
  <c r="EZ71" i="1"/>
  <c r="EZ72" i="1"/>
  <c r="EZ73" i="1"/>
  <c r="EZ75" i="1"/>
  <c r="EZ77" i="1"/>
  <c r="EZ78" i="1"/>
  <c r="EZ79" i="1"/>
  <c r="EZ3" i="1"/>
  <c r="EY4" i="1"/>
  <c r="EY5" i="1"/>
  <c r="EY6" i="1"/>
  <c r="EY7" i="1"/>
  <c r="EY8" i="1"/>
  <c r="EY9" i="1"/>
  <c r="EY10" i="1"/>
  <c r="EY11" i="1"/>
  <c r="EY12" i="1"/>
  <c r="EY13" i="1"/>
  <c r="EY14" i="1"/>
  <c r="EY15" i="1"/>
  <c r="EY16" i="1"/>
  <c r="EY17" i="1"/>
  <c r="EY18" i="1"/>
  <c r="EY19" i="1"/>
  <c r="EY20" i="1"/>
  <c r="EY21" i="1"/>
  <c r="EY22" i="1"/>
  <c r="EY23" i="1"/>
  <c r="EY24" i="1"/>
  <c r="EY25" i="1"/>
  <c r="EY26" i="1"/>
  <c r="EY27" i="1"/>
  <c r="EY28" i="1"/>
  <c r="EY29" i="1"/>
  <c r="EY30" i="1"/>
  <c r="EY31" i="1"/>
  <c r="EY32" i="1"/>
  <c r="EY33" i="1"/>
  <c r="EY34" i="1"/>
  <c r="EY35" i="1"/>
  <c r="EY36" i="1"/>
  <c r="EY37" i="1"/>
  <c r="EY38" i="1"/>
  <c r="EY39" i="1"/>
  <c r="EY40" i="1"/>
  <c r="EY41" i="1"/>
  <c r="EY42" i="1"/>
  <c r="EY43" i="1"/>
  <c r="EY44" i="1"/>
  <c r="EY45" i="1"/>
  <c r="EY46" i="1"/>
  <c r="EY47" i="1"/>
  <c r="EY48" i="1"/>
  <c r="EY49" i="1"/>
  <c r="EY50" i="1"/>
  <c r="EY51" i="1"/>
  <c r="EY52" i="1"/>
  <c r="EY53" i="1"/>
  <c r="EY54" i="1"/>
  <c r="EY55" i="1"/>
  <c r="EY56" i="1"/>
  <c r="EY57" i="1"/>
  <c r="EY58" i="1"/>
  <c r="EY59" i="1"/>
  <c r="EY60" i="1"/>
  <c r="EY61" i="1"/>
  <c r="EY62" i="1"/>
  <c r="EY63" i="1"/>
  <c r="EY64" i="1"/>
  <c r="EY65" i="1"/>
  <c r="EY66" i="1"/>
  <c r="EY67" i="1"/>
  <c r="EY68" i="1"/>
  <c r="EY69" i="1"/>
  <c r="EY70" i="1"/>
  <c r="EY71" i="1"/>
  <c r="EY72" i="1"/>
  <c r="EY73" i="1"/>
  <c r="EY74" i="1"/>
  <c r="EY75" i="1"/>
  <c r="EY76" i="1"/>
  <c r="EY77" i="1"/>
  <c r="EY78" i="1"/>
  <c r="EY79" i="1"/>
  <c r="EY3" i="1"/>
  <c r="EX4" i="1"/>
  <c r="EX5" i="1"/>
  <c r="EX6" i="1"/>
  <c r="EX7" i="1"/>
  <c r="EX8" i="1"/>
  <c r="EX9" i="1"/>
  <c r="EX10" i="1"/>
  <c r="EX11" i="1"/>
  <c r="EX12" i="1"/>
  <c r="EX13" i="1"/>
  <c r="EX14" i="1"/>
  <c r="EX15" i="1"/>
  <c r="EX16" i="1"/>
  <c r="EX17" i="1"/>
  <c r="EX18" i="1"/>
  <c r="EX19" i="1"/>
  <c r="EX20" i="1"/>
  <c r="EX21" i="1"/>
  <c r="EX22" i="1"/>
  <c r="EX23" i="1"/>
  <c r="EX24" i="1"/>
  <c r="EX25" i="1"/>
  <c r="EX26" i="1"/>
  <c r="EX27" i="1"/>
  <c r="EX28" i="1"/>
  <c r="EX29" i="1"/>
  <c r="EX30" i="1"/>
  <c r="EX31" i="1"/>
  <c r="EX32" i="1"/>
  <c r="EX33" i="1"/>
  <c r="EX34" i="1"/>
  <c r="EX35" i="1"/>
  <c r="EX36" i="1"/>
  <c r="EX37" i="1"/>
  <c r="EX38" i="1"/>
  <c r="EX39" i="1"/>
  <c r="EX40" i="1"/>
  <c r="EX41" i="1"/>
  <c r="EX42" i="1"/>
  <c r="EX43" i="1"/>
  <c r="EX44" i="1"/>
  <c r="EX45" i="1"/>
  <c r="EX46" i="1"/>
  <c r="EX47" i="1"/>
  <c r="EX48" i="1"/>
  <c r="EX49" i="1"/>
  <c r="EX50" i="1"/>
  <c r="EX51" i="1"/>
  <c r="EX52" i="1"/>
  <c r="EX55" i="1"/>
  <c r="EX56" i="1"/>
  <c r="EX57" i="1"/>
  <c r="EX58" i="1"/>
  <c r="EX59" i="1"/>
  <c r="EX60" i="1"/>
  <c r="EX61" i="1"/>
  <c r="EX62" i="1"/>
  <c r="EX63" i="1"/>
  <c r="EX64" i="1"/>
  <c r="EX65" i="1"/>
  <c r="EX66" i="1"/>
  <c r="EX67" i="1"/>
  <c r="EX68" i="1"/>
  <c r="EX69" i="1"/>
  <c r="EX70" i="1"/>
  <c r="EX71" i="1"/>
  <c r="EX72" i="1"/>
  <c r="EX73" i="1"/>
  <c r="EX74" i="1"/>
  <c r="EX75" i="1"/>
  <c r="EX76" i="1"/>
  <c r="EX77" i="1"/>
  <c r="EX78" i="1"/>
  <c r="EX79" i="1"/>
  <c r="EX3" i="1"/>
  <c r="EW4" i="1"/>
  <c r="EW5" i="1"/>
  <c r="EW6" i="1"/>
  <c r="EW7" i="1"/>
  <c r="EW8" i="1"/>
  <c r="EW9" i="1"/>
  <c r="EW10" i="1"/>
  <c r="EW12" i="1"/>
  <c r="EW13" i="1"/>
  <c r="EW14" i="1"/>
  <c r="EW15" i="1"/>
  <c r="EW16" i="1"/>
  <c r="EW17" i="1"/>
  <c r="EW18" i="1"/>
  <c r="EW19" i="1"/>
  <c r="EW20" i="1"/>
  <c r="EW21" i="1"/>
  <c r="EW23" i="1"/>
  <c r="EW24" i="1"/>
  <c r="EW25" i="1"/>
  <c r="EW27" i="1"/>
  <c r="EW28" i="1"/>
  <c r="EW29" i="1"/>
  <c r="EW30" i="1"/>
  <c r="EW31" i="1"/>
  <c r="EW32" i="1"/>
  <c r="EW33" i="1"/>
  <c r="EW34" i="1"/>
  <c r="EW35" i="1"/>
  <c r="EW36" i="1"/>
  <c r="EW37" i="1"/>
  <c r="EW38" i="1"/>
  <c r="EW39" i="1"/>
  <c r="EW40" i="1"/>
  <c r="EW41" i="1"/>
  <c r="EW42" i="1"/>
  <c r="EW43" i="1"/>
  <c r="EW44" i="1"/>
  <c r="EW45" i="1"/>
  <c r="EW46" i="1"/>
  <c r="EW49" i="1"/>
  <c r="EW50" i="1"/>
  <c r="EW51" i="1"/>
  <c r="EW52" i="1"/>
  <c r="EW53" i="1"/>
  <c r="EW54" i="1"/>
  <c r="EW57" i="1"/>
  <c r="EW58" i="1"/>
  <c r="EW59" i="1"/>
  <c r="EW60" i="1"/>
  <c r="EW64" i="1"/>
  <c r="EW65" i="1"/>
  <c r="EW68" i="1"/>
  <c r="EW69" i="1"/>
  <c r="EW70" i="1"/>
  <c r="EW71" i="1"/>
  <c r="EW72" i="1"/>
  <c r="EW73" i="1"/>
  <c r="EW74" i="1"/>
  <c r="EW75" i="1"/>
  <c r="EW76" i="1"/>
  <c r="EW77" i="1"/>
  <c r="EW78" i="1"/>
  <c r="EW79" i="1"/>
  <c r="EW3" i="1"/>
  <c r="ES4" i="1"/>
  <c r="ES5" i="1"/>
  <c r="ES6" i="1"/>
  <c r="ES7" i="1"/>
  <c r="ES8" i="1"/>
  <c r="ES9" i="1"/>
  <c r="ES10" i="1"/>
  <c r="ES11" i="1"/>
  <c r="ES12" i="1"/>
  <c r="ES13" i="1"/>
  <c r="ES14" i="1"/>
  <c r="ES15" i="1"/>
  <c r="ES16" i="1"/>
  <c r="ES17" i="1"/>
  <c r="ES18" i="1"/>
  <c r="ES19" i="1"/>
  <c r="ES23" i="1"/>
  <c r="ES24" i="1"/>
  <c r="ES25" i="1"/>
  <c r="ES26" i="1"/>
  <c r="ES27" i="1"/>
  <c r="ES28" i="1"/>
  <c r="ES29" i="1"/>
  <c r="ES30" i="1"/>
  <c r="ES31" i="1"/>
  <c r="ES32" i="1"/>
  <c r="ES33" i="1"/>
  <c r="ES34" i="1"/>
  <c r="ES35" i="1"/>
  <c r="ES36" i="1"/>
  <c r="ES37" i="1"/>
  <c r="ES38" i="1"/>
  <c r="ES39" i="1"/>
  <c r="ES40" i="1"/>
  <c r="ES41" i="1"/>
  <c r="ES42" i="1"/>
  <c r="ES43" i="1"/>
  <c r="ES44" i="1"/>
  <c r="ES45" i="1"/>
  <c r="ES46" i="1"/>
  <c r="ES47" i="1"/>
  <c r="ES48" i="1"/>
  <c r="ES49" i="1"/>
  <c r="ES50" i="1"/>
  <c r="ES51" i="1"/>
  <c r="ES52" i="1"/>
  <c r="ES53" i="1"/>
  <c r="ES54" i="1"/>
  <c r="ES55" i="1"/>
  <c r="ES56" i="1"/>
  <c r="ES57" i="1"/>
  <c r="ES58" i="1"/>
  <c r="ES59" i="1"/>
  <c r="ES60" i="1"/>
  <c r="ES61" i="1"/>
  <c r="ES62" i="1"/>
  <c r="ES63" i="1"/>
  <c r="ES64" i="1"/>
  <c r="ES65" i="1"/>
  <c r="ES66" i="1"/>
  <c r="ES67" i="1"/>
  <c r="ES68" i="1"/>
  <c r="ES69" i="1"/>
  <c r="ES70" i="1"/>
  <c r="ES71" i="1"/>
  <c r="ES72" i="1"/>
  <c r="ES73" i="1"/>
  <c r="ES74" i="1"/>
  <c r="ES75" i="1"/>
  <c r="ES76" i="1"/>
  <c r="ES77" i="1"/>
  <c r="ES78" i="1"/>
  <c r="ES79" i="1"/>
  <c r="ES3" i="1"/>
  <c r="ER4" i="1"/>
  <c r="ER5" i="1"/>
  <c r="ER6" i="1"/>
  <c r="ER7" i="1"/>
  <c r="ER8" i="1"/>
  <c r="ER9" i="1"/>
  <c r="ER10" i="1"/>
  <c r="ER11" i="1"/>
  <c r="ER12" i="1"/>
  <c r="ER13" i="1"/>
  <c r="ER14" i="1"/>
  <c r="ER15" i="1"/>
  <c r="ER16" i="1"/>
  <c r="ER17" i="1"/>
  <c r="ER18" i="1"/>
  <c r="ER19" i="1"/>
  <c r="ER21" i="1"/>
  <c r="ER22" i="1"/>
  <c r="ER23" i="1"/>
  <c r="ER24" i="1"/>
  <c r="ER25" i="1"/>
  <c r="ER26" i="1"/>
  <c r="ER27" i="1"/>
  <c r="ER28" i="1"/>
  <c r="ER29" i="1"/>
  <c r="ER30" i="1"/>
  <c r="ER31" i="1"/>
  <c r="ER32" i="1"/>
  <c r="ER33" i="1"/>
  <c r="ER34" i="1"/>
  <c r="ER35" i="1"/>
  <c r="ER36" i="1"/>
  <c r="ER37" i="1"/>
  <c r="ER38" i="1"/>
  <c r="ER39" i="1"/>
  <c r="ER40" i="1"/>
  <c r="ER41" i="1"/>
  <c r="ER42" i="1"/>
  <c r="ER43" i="1"/>
  <c r="ER44" i="1"/>
  <c r="ER45" i="1"/>
  <c r="ER46" i="1"/>
  <c r="ER47" i="1"/>
  <c r="ER48" i="1"/>
  <c r="ER49" i="1"/>
  <c r="ER50" i="1"/>
  <c r="ER51" i="1"/>
  <c r="ER52" i="1"/>
  <c r="ER53" i="1"/>
  <c r="ER54" i="1"/>
  <c r="ER55" i="1"/>
  <c r="ER56" i="1"/>
  <c r="ER57" i="1"/>
  <c r="ER58" i="1"/>
  <c r="ER59" i="1"/>
  <c r="ER60" i="1"/>
  <c r="ER61" i="1"/>
  <c r="ER62" i="1"/>
  <c r="ER63" i="1"/>
  <c r="ER64" i="1"/>
  <c r="ER65" i="1"/>
  <c r="ER66" i="1"/>
  <c r="ER67" i="1"/>
  <c r="ER68" i="1"/>
  <c r="ER69" i="1"/>
  <c r="ER70" i="1"/>
  <c r="ER71" i="1"/>
  <c r="ER72" i="1"/>
  <c r="ER73" i="1"/>
  <c r="ER74" i="1"/>
  <c r="ER75" i="1"/>
  <c r="ER76" i="1"/>
  <c r="ER77" i="1"/>
  <c r="ER78" i="1"/>
  <c r="ER79" i="1"/>
  <c r="ER3" i="1"/>
  <c r="EQ4" i="1"/>
  <c r="EQ5" i="1"/>
  <c r="EQ6" i="1"/>
  <c r="EQ7" i="1"/>
  <c r="EQ8" i="1"/>
  <c r="EQ9" i="1"/>
  <c r="EQ10" i="1"/>
  <c r="EQ11" i="1"/>
  <c r="EQ12" i="1"/>
  <c r="EQ13" i="1"/>
  <c r="EQ14" i="1"/>
  <c r="EQ15" i="1"/>
  <c r="EQ16" i="1"/>
  <c r="EQ17" i="1"/>
  <c r="EQ18" i="1"/>
  <c r="EQ19" i="1"/>
  <c r="EQ21" i="1"/>
  <c r="EQ22" i="1"/>
  <c r="EQ23" i="1"/>
  <c r="EQ24" i="1"/>
  <c r="EQ25" i="1"/>
  <c r="EQ26" i="1"/>
  <c r="EQ27" i="1"/>
  <c r="EQ28" i="1"/>
  <c r="EQ29" i="1"/>
  <c r="EQ30" i="1"/>
  <c r="EQ31" i="1"/>
  <c r="EQ32" i="1"/>
  <c r="EQ33" i="1"/>
  <c r="EQ34" i="1"/>
  <c r="EQ35" i="1"/>
  <c r="EQ36" i="1"/>
  <c r="EQ37" i="1"/>
  <c r="EQ38" i="1"/>
  <c r="EQ39" i="1"/>
  <c r="EQ40" i="1"/>
  <c r="EQ41" i="1"/>
  <c r="EQ42" i="1"/>
  <c r="EQ43" i="1"/>
  <c r="EQ44" i="1"/>
  <c r="EQ45" i="1"/>
  <c r="EQ46" i="1"/>
  <c r="EQ47" i="1"/>
  <c r="EQ48" i="1"/>
  <c r="EQ49" i="1"/>
  <c r="EQ50" i="1"/>
  <c r="EQ51" i="1"/>
  <c r="EQ52" i="1"/>
  <c r="EQ53" i="1"/>
  <c r="EQ54" i="1"/>
  <c r="EQ55" i="1"/>
  <c r="EQ56" i="1"/>
  <c r="EQ57" i="1"/>
  <c r="EQ58" i="1"/>
  <c r="EQ59" i="1"/>
  <c r="EQ60" i="1"/>
  <c r="EQ61" i="1"/>
  <c r="EQ62" i="1"/>
  <c r="EQ63" i="1"/>
  <c r="EQ64" i="1"/>
  <c r="EQ65" i="1"/>
  <c r="EQ66" i="1"/>
  <c r="EQ67" i="1"/>
  <c r="EQ68" i="1"/>
  <c r="EQ69" i="1"/>
  <c r="EQ70" i="1"/>
  <c r="EQ71" i="1"/>
  <c r="EQ72" i="1"/>
  <c r="EQ73" i="1"/>
  <c r="EQ74" i="1"/>
  <c r="EQ75" i="1"/>
  <c r="EQ76" i="1"/>
  <c r="EQ77" i="1"/>
  <c r="EQ78" i="1"/>
  <c r="EQ79" i="1"/>
  <c r="EQ3" i="1"/>
  <c r="EP4" i="1"/>
  <c r="EP5" i="1"/>
  <c r="EP6" i="1"/>
  <c r="EP7" i="1"/>
  <c r="EP8" i="1"/>
  <c r="EP9" i="1"/>
  <c r="EP10" i="1"/>
  <c r="EP11" i="1"/>
  <c r="EP12" i="1"/>
  <c r="EP13" i="1"/>
  <c r="EP14" i="1"/>
  <c r="EP15" i="1"/>
  <c r="EP16" i="1"/>
  <c r="EP17" i="1"/>
  <c r="EP18" i="1"/>
  <c r="EJ204" i="1" s="1"/>
  <c r="EP19" i="1"/>
  <c r="EJ205" i="1" s="1"/>
  <c r="EP21" i="1"/>
  <c r="EJ207" i="1" s="1"/>
  <c r="EP22" i="1"/>
  <c r="EP23" i="1"/>
  <c r="EP24" i="1"/>
  <c r="EP25" i="1"/>
  <c r="EP26" i="1"/>
  <c r="EP27" i="1"/>
  <c r="EP28" i="1"/>
  <c r="EP29" i="1"/>
  <c r="EP30" i="1"/>
  <c r="EP31" i="1"/>
  <c r="EP32" i="1"/>
  <c r="EP33" i="1"/>
  <c r="EP34" i="1"/>
  <c r="EP35" i="1"/>
  <c r="EP36" i="1"/>
  <c r="EP37" i="1"/>
  <c r="EP38" i="1"/>
  <c r="EP39" i="1"/>
  <c r="EP40" i="1"/>
  <c r="EP41" i="1"/>
  <c r="EP42" i="1"/>
  <c r="EP43" i="1"/>
  <c r="EP44" i="1"/>
  <c r="EP45" i="1"/>
  <c r="EP46" i="1"/>
  <c r="EP47" i="1"/>
  <c r="EP48" i="1"/>
  <c r="EP49" i="1"/>
  <c r="EP50" i="1"/>
  <c r="EP51" i="1"/>
  <c r="EP52" i="1"/>
  <c r="EP53" i="1"/>
  <c r="EP54" i="1"/>
  <c r="EP55" i="1"/>
  <c r="EP56" i="1"/>
  <c r="EP57" i="1"/>
  <c r="EP58" i="1"/>
  <c r="EP59" i="1"/>
  <c r="EP60" i="1"/>
  <c r="EP61" i="1"/>
  <c r="EP62" i="1"/>
  <c r="EP63" i="1"/>
  <c r="EP64" i="1"/>
  <c r="EP65" i="1"/>
  <c r="EP66" i="1"/>
  <c r="EP67" i="1"/>
  <c r="EP68" i="1"/>
  <c r="EP69" i="1"/>
  <c r="EP70" i="1"/>
  <c r="EP71" i="1"/>
  <c r="EP72" i="1"/>
  <c r="EP73" i="1"/>
  <c r="EP74" i="1"/>
  <c r="EP75" i="1"/>
  <c r="EP76" i="1"/>
  <c r="EP77" i="1"/>
  <c r="EP78" i="1"/>
  <c r="EP79" i="1"/>
  <c r="EP3" i="1"/>
  <c r="EO4" i="1"/>
  <c r="EJ190" i="1" s="1"/>
  <c r="EO5" i="1"/>
  <c r="EJ191" i="1" s="1"/>
  <c r="EO6" i="1"/>
  <c r="EJ192" i="1" s="1"/>
  <c r="EO7" i="1"/>
  <c r="EJ193" i="1" s="1"/>
  <c r="EO8" i="1"/>
  <c r="EJ194" i="1" s="1"/>
  <c r="EO9" i="1"/>
  <c r="EJ195" i="1" s="1"/>
  <c r="EO10" i="1"/>
  <c r="EJ196" i="1" s="1"/>
  <c r="EO11" i="1"/>
  <c r="EJ197" i="1" s="1"/>
  <c r="EO12" i="1"/>
  <c r="EJ198" i="1" s="1"/>
  <c r="EO13" i="1"/>
  <c r="EJ199" i="1" s="1"/>
  <c r="EO14" i="1"/>
  <c r="EJ200" i="1" s="1"/>
  <c r="EO15" i="1"/>
  <c r="EJ201" i="1" s="1"/>
  <c r="EO16" i="1"/>
  <c r="EJ202" i="1" s="1"/>
  <c r="EO17" i="1"/>
  <c r="EJ203" i="1" s="1"/>
  <c r="EO22" i="1"/>
  <c r="EJ208" i="1" s="1"/>
  <c r="EO23" i="1"/>
  <c r="EJ209" i="1" s="1"/>
  <c r="EO24" i="1"/>
  <c r="EJ210" i="1" s="1"/>
  <c r="EO25" i="1"/>
  <c r="EO26" i="1"/>
  <c r="EJ212" i="1" s="1"/>
  <c r="EO27" i="1"/>
  <c r="EJ213" i="1" s="1"/>
  <c r="EO28" i="1"/>
  <c r="EJ214" i="1" s="1"/>
  <c r="EO29" i="1"/>
  <c r="EO30" i="1"/>
  <c r="EJ216" i="1" s="1"/>
  <c r="EO31" i="1"/>
  <c r="EJ217" i="1" s="1"/>
  <c r="EO32" i="1"/>
  <c r="EJ218" i="1" s="1"/>
  <c r="EO33" i="1"/>
  <c r="EO34" i="1"/>
  <c r="EJ220" i="1" s="1"/>
  <c r="EO35" i="1"/>
  <c r="EJ221" i="1" s="1"/>
  <c r="EO36" i="1"/>
  <c r="EJ222" i="1" s="1"/>
  <c r="EO37" i="1"/>
  <c r="EO38" i="1"/>
  <c r="EJ224" i="1" s="1"/>
  <c r="EO39" i="1"/>
  <c r="EJ225" i="1" s="1"/>
  <c r="EO40" i="1"/>
  <c r="EJ226" i="1" s="1"/>
  <c r="EO41" i="1"/>
  <c r="EO42" i="1"/>
  <c r="EJ228" i="1" s="1"/>
  <c r="EO43" i="1"/>
  <c r="EJ229" i="1" s="1"/>
  <c r="EO44" i="1"/>
  <c r="EJ230" i="1" s="1"/>
  <c r="EO45" i="1"/>
  <c r="EO46" i="1"/>
  <c r="EJ232" i="1" s="1"/>
  <c r="EO47" i="1"/>
  <c r="EJ233" i="1" s="1"/>
  <c r="EO48" i="1"/>
  <c r="EJ234" i="1" s="1"/>
  <c r="EO49" i="1"/>
  <c r="EO50" i="1"/>
  <c r="EJ236" i="1" s="1"/>
  <c r="EO51" i="1"/>
  <c r="EJ237" i="1" s="1"/>
  <c r="EO52" i="1"/>
  <c r="EJ238" i="1" s="1"/>
  <c r="EO53" i="1"/>
  <c r="EO54" i="1"/>
  <c r="EJ240" i="1" s="1"/>
  <c r="EO55" i="1"/>
  <c r="EJ241" i="1" s="1"/>
  <c r="EO56" i="1"/>
  <c r="EJ242" i="1" s="1"/>
  <c r="EO57" i="1"/>
  <c r="EO58" i="1"/>
  <c r="EJ244" i="1" s="1"/>
  <c r="EO59" i="1"/>
  <c r="EJ245" i="1" s="1"/>
  <c r="EO60" i="1"/>
  <c r="EJ246" i="1" s="1"/>
  <c r="EO61" i="1"/>
  <c r="EO62" i="1"/>
  <c r="EJ248" i="1" s="1"/>
  <c r="EO63" i="1"/>
  <c r="EJ249" i="1" s="1"/>
  <c r="EO64" i="1"/>
  <c r="EJ250" i="1" s="1"/>
  <c r="EO65" i="1"/>
  <c r="EO66" i="1"/>
  <c r="EJ252" i="1" s="1"/>
  <c r="EO67" i="1"/>
  <c r="EJ253" i="1" s="1"/>
  <c r="EO68" i="1"/>
  <c r="EJ254" i="1" s="1"/>
  <c r="EO69" i="1"/>
  <c r="EO70" i="1"/>
  <c r="EJ256" i="1" s="1"/>
  <c r="EO71" i="1"/>
  <c r="EJ257" i="1" s="1"/>
  <c r="EO72" i="1"/>
  <c r="EJ258" i="1" s="1"/>
  <c r="EO73" i="1"/>
  <c r="EO74" i="1"/>
  <c r="EJ260" i="1" s="1"/>
  <c r="EO75" i="1"/>
  <c r="EJ261" i="1" s="1"/>
  <c r="EO76" i="1"/>
  <c r="EJ262" i="1" s="1"/>
  <c r="EO77" i="1"/>
  <c r="EO78" i="1"/>
  <c r="EJ264" i="1" s="1"/>
  <c r="EO79" i="1"/>
  <c r="EJ265" i="1" s="1"/>
  <c r="EO3" i="1"/>
  <c r="EK4" i="1"/>
  <c r="EK5" i="1"/>
  <c r="EK6" i="1"/>
  <c r="EK7" i="1"/>
  <c r="EK8" i="1"/>
  <c r="EK9" i="1"/>
  <c r="EK10" i="1"/>
  <c r="EK11" i="1"/>
  <c r="EK12" i="1"/>
  <c r="EK13" i="1"/>
  <c r="EK14" i="1"/>
  <c r="EK15" i="1"/>
  <c r="EK16" i="1"/>
  <c r="EK17" i="1"/>
  <c r="EK18" i="1"/>
  <c r="EK19" i="1"/>
  <c r="EK20" i="1"/>
  <c r="EK21" i="1"/>
  <c r="EK22" i="1"/>
  <c r="EK23" i="1"/>
  <c r="EK24" i="1"/>
  <c r="EK25" i="1"/>
  <c r="EK26" i="1"/>
  <c r="EK27" i="1"/>
  <c r="EK28" i="1"/>
  <c r="EK29" i="1"/>
  <c r="EK30" i="1"/>
  <c r="EK31" i="1"/>
  <c r="EK32" i="1"/>
  <c r="EK33" i="1"/>
  <c r="EK34" i="1"/>
  <c r="EK35" i="1"/>
  <c r="EK36" i="1"/>
  <c r="EK37" i="1"/>
  <c r="EK38" i="1"/>
  <c r="EK39" i="1"/>
  <c r="EK40" i="1"/>
  <c r="EK41" i="1"/>
  <c r="EK42" i="1"/>
  <c r="EK43" i="1"/>
  <c r="EK44" i="1"/>
  <c r="EK45" i="1"/>
  <c r="EK46" i="1"/>
  <c r="EK47" i="1"/>
  <c r="EK48" i="1"/>
  <c r="EK49" i="1"/>
  <c r="EK50" i="1"/>
  <c r="EK51" i="1"/>
  <c r="EK52" i="1"/>
  <c r="EK53" i="1"/>
  <c r="EK54" i="1"/>
  <c r="EK55" i="1"/>
  <c r="EK56" i="1"/>
  <c r="EK57" i="1"/>
  <c r="EK58" i="1"/>
  <c r="EK59" i="1"/>
  <c r="EK60" i="1"/>
  <c r="EK61" i="1"/>
  <c r="EK62" i="1"/>
  <c r="EK63" i="1"/>
  <c r="EK64" i="1"/>
  <c r="EK65" i="1"/>
  <c r="EK66" i="1"/>
  <c r="EK67" i="1"/>
  <c r="EK68" i="1"/>
  <c r="EK69" i="1"/>
  <c r="EK70" i="1"/>
  <c r="EK71" i="1"/>
  <c r="EK72" i="1"/>
  <c r="EK73" i="1"/>
  <c r="EK74" i="1"/>
  <c r="EK75" i="1"/>
  <c r="EK76" i="1"/>
  <c r="EK77" i="1"/>
  <c r="EK78" i="1"/>
  <c r="EK79" i="1"/>
  <c r="EK3" i="1"/>
  <c r="EJ4" i="1"/>
  <c r="EJ5" i="1"/>
  <c r="EJ6" i="1"/>
  <c r="EJ7" i="1"/>
  <c r="EJ8" i="1"/>
  <c r="EJ9" i="1"/>
  <c r="EJ10" i="1"/>
  <c r="EJ11" i="1"/>
  <c r="EJ12" i="1"/>
  <c r="EJ13" i="1"/>
  <c r="EJ14" i="1"/>
  <c r="EJ15" i="1"/>
  <c r="EJ16" i="1"/>
  <c r="EJ17" i="1"/>
  <c r="EJ18" i="1"/>
  <c r="EJ19" i="1"/>
  <c r="EJ20" i="1"/>
  <c r="EJ21" i="1"/>
  <c r="EJ22" i="1"/>
  <c r="EJ23" i="1"/>
  <c r="EJ24" i="1"/>
  <c r="EJ25" i="1"/>
  <c r="EJ26" i="1"/>
  <c r="EJ27" i="1"/>
  <c r="EJ28" i="1"/>
  <c r="EJ29" i="1"/>
  <c r="EJ30" i="1"/>
  <c r="EJ31" i="1"/>
  <c r="EJ32" i="1"/>
  <c r="EJ33" i="1"/>
  <c r="EJ34" i="1"/>
  <c r="EJ36" i="1"/>
  <c r="EJ37" i="1"/>
  <c r="EJ38" i="1"/>
  <c r="EJ39" i="1"/>
  <c r="EJ40" i="1"/>
  <c r="EJ41" i="1"/>
  <c r="EJ42" i="1"/>
  <c r="EJ43" i="1"/>
  <c r="EJ44" i="1"/>
  <c r="EJ45" i="1"/>
  <c r="EJ46" i="1"/>
  <c r="EJ47" i="1"/>
  <c r="EJ48" i="1"/>
  <c r="EJ49" i="1"/>
  <c r="EJ50" i="1"/>
  <c r="EJ51" i="1"/>
  <c r="EJ52" i="1"/>
  <c r="EJ53" i="1"/>
  <c r="EJ54" i="1"/>
  <c r="EJ55" i="1"/>
  <c r="EJ58" i="1"/>
  <c r="EJ59" i="1"/>
  <c r="EJ60" i="1"/>
  <c r="EJ63" i="1"/>
  <c r="EJ64" i="1"/>
  <c r="EJ65" i="1"/>
  <c r="EJ66" i="1"/>
  <c r="EJ67" i="1"/>
  <c r="EJ68" i="1"/>
  <c r="EJ69" i="1"/>
  <c r="EJ70" i="1"/>
  <c r="EJ71" i="1"/>
  <c r="EJ72" i="1"/>
  <c r="EJ73" i="1"/>
  <c r="EJ74" i="1"/>
  <c r="EJ75" i="1"/>
  <c r="EJ76" i="1"/>
  <c r="EJ77" i="1"/>
  <c r="EJ78" i="1"/>
  <c r="EJ3" i="1"/>
  <c r="EI4" i="1"/>
  <c r="EI5" i="1"/>
  <c r="EI6" i="1"/>
  <c r="EI7" i="1"/>
  <c r="EI8" i="1"/>
  <c r="EI9" i="1"/>
  <c r="EI10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29" i="1"/>
  <c r="EI30" i="1"/>
  <c r="EI31" i="1"/>
  <c r="EI32" i="1"/>
  <c r="EI33" i="1"/>
  <c r="EI34" i="1"/>
  <c r="EI35" i="1"/>
  <c r="EI36" i="1"/>
  <c r="EI37" i="1"/>
  <c r="EI38" i="1"/>
  <c r="EI39" i="1"/>
  <c r="EI40" i="1"/>
  <c r="EI41" i="1"/>
  <c r="EI42" i="1"/>
  <c r="EI43" i="1"/>
  <c r="EI44" i="1"/>
  <c r="EI45" i="1"/>
  <c r="EI46" i="1"/>
  <c r="EI47" i="1"/>
  <c r="EI48" i="1"/>
  <c r="EI49" i="1"/>
  <c r="EI50" i="1"/>
  <c r="EI51" i="1"/>
  <c r="EI52" i="1"/>
  <c r="EI53" i="1"/>
  <c r="EI54" i="1"/>
  <c r="EI55" i="1"/>
  <c r="EI56" i="1"/>
  <c r="EI57" i="1"/>
  <c r="EI58" i="1"/>
  <c r="EI59" i="1"/>
  <c r="EI60" i="1"/>
  <c r="EI61" i="1"/>
  <c r="EI62" i="1"/>
  <c r="EI63" i="1"/>
  <c r="EI64" i="1"/>
  <c r="EI65" i="1"/>
  <c r="EI66" i="1"/>
  <c r="EI67" i="1"/>
  <c r="EI70" i="1"/>
  <c r="EI71" i="1"/>
  <c r="EI72" i="1"/>
  <c r="EI73" i="1"/>
  <c r="EI74" i="1"/>
  <c r="EI75" i="1"/>
  <c r="EI76" i="1"/>
  <c r="EI77" i="1"/>
  <c r="EI78" i="1"/>
  <c r="EI79" i="1"/>
  <c r="EI3" i="1"/>
  <c r="EH4" i="1"/>
  <c r="EH5" i="1"/>
  <c r="EH6" i="1"/>
  <c r="EH7" i="1"/>
  <c r="EH8" i="1"/>
  <c r="EH9" i="1"/>
  <c r="EH10" i="1"/>
  <c r="EH11" i="1"/>
  <c r="EH12" i="1"/>
  <c r="EH13" i="1"/>
  <c r="EH14" i="1"/>
  <c r="EH15" i="1"/>
  <c r="EH16" i="1"/>
  <c r="EH17" i="1"/>
  <c r="EH18" i="1"/>
  <c r="EH19" i="1"/>
  <c r="EH20" i="1"/>
  <c r="EH21" i="1"/>
  <c r="EH22" i="1"/>
  <c r="EH23" i="1"/>
  <c r="EH24" i="1"/>
  <c r="EH25" i="1"/>
  <c r="EH26" i="1"/>
  <c r="EH27" i="1"/>
  <c r="EH28" i="1"/>
  <c r="EH29" i="1"/>
  <c r="EH30" i="1"/>
  <c r="EH31" i="1"/>
  <c r="EH32" i="1"/>
  <c r="EH33" i="1"/>
  <c r="EH34" i="1"/>
  <c r="EH35" i="1"/>
  <c r="EH36" i="1"/>
  <c r="EH37" i="1"/>
  <c r="EH38" i="1"/>
  <c r="EH39" i="1"/>
  <c r="EH40" i="1"/>
  <c r="EH41" i="1"/>
  <c r="EH42" i="1"/>
  <c r="EH43" i="1"/>
  <c r="EH44" i="1"/>
  <c r="EH45" i="1"/>
  <c r="EH46" i="1"/>
  <c r="EH47" i="1"/>
  <c r="EH48" i="1"/>
  <c r="EH49" i="1"/>
  <c r="EH50" i="1"/>
  <c r="EH51" i="1"/>
  <c r="EH52" i="1"/>
  <c r="EH53" i="1"/>
  <c r="EH54" i="1"/>
  <c r="EH55" i="1"/>
  <c r="EH58" i="1"/>
  <c r="EH59" i="1"/>
  <c r="EH60" i="1"/>
  <c r="EH61" i="1"/>
  <c r="EH62" i="1"/>
  <c r="EH65" i="1"/>
  <c r="EH66" i="1"/>
  <c r="EH67" i="1"/>
  <c r="EH68" i="1"/>
  <c r="EH69" i="1"/>
  <c r="EH70" i="1"/>
  <c r="EH71" i="1"/>
  <c r="EH72" i="1"/>
  <c r="EH73" i="1"/>
  <c r="EH74" i="1"/>
  <c r="EH75" i="1"/>
  <c r="EH76" i="1"/>
  <c r="EH77" i="1"/>
  <c r="EH79" i="1"/>
  <c r="EH3" i="1"/>
  <c r="EG4" i="1"/>
  <c r="EG5" i="1"/>
  <c r="EG6" i="1"/>
  <c r="EG7" i="1"/>
  <c r="EG8" i="1"/>
  <c r="EG9" i="1"/>
  <c r="EG10" i="1"/>
  <c r="EG11" i="1"/>
  <c r="EG12" i="1"/>
  <c r="EG13" i="1"/>
  <c r="EG14" i="1"/>
  <c r="EG15" i="1"/>
  <c r="EG16" i="1"/>
  <c r="EG17" i="1"/>
  <c r="EG18" i="1"/>
  <c r="EG19" i="1"/>
  <c r="EG20" i="1"/>
  <c r="EG21" i="1"/>
  <c r="EG22" i="1"/>
  <c r="EG23" i="1"/>
  <c r="EG24" i="1"/>
  <c r="EG25" i="1"/>
  <c r="EG26" i="1"/>
  <c r="EG27" i="1"/>
  <c r="EG28" i="1"/>
  <c r="EG29" i="1"/>
  <c r="EG30" i="1"/>
  <c r="EG31" i="1"/>
  <c r="EG32" i="1"/>
  <c r="EG33" i="1"/>
  <c r="EG34" i="1"/>
  <c r="EG35" i="1"/>
  <c r="EG36" i="1"/>
  <c r="EG37" i="1"/>
  <c r="EG38" i="1"/>
  <c r="EG39" i="1"/>
  <c r="EG40" i="1"/>
  <c r="EG41" i="1"/>
  <c r="EG42" i="1"/>
  <c r="EG43" i="1"/>
  <c r="EG44" i="1"/>
  <c r="EG45" i="1"/>
  <c r="EG46" i="1"/>
  <c r="EG47" i="1"/>
  <c r="EG48" i="1"/>
  <c r="EG49" i="1"/>
  <c r="EG50" i="1"/>
  <c r="EG51" i="1"/>
  <c r="EG52" i="1"/>
  <c r="EG53" i="1"/>
  <c r="EG54" i="1"/>
  <c r="EG55" i="1"/>
  <c r="EG56" i="1"/>
  <c r="EG57" i="1"/>
  <c r="EG58" i="1"/>
  <c r="EG59" i="1"/>
  <c r="EG60" i="1"/>
  <c r="EG61" i="1"/>
  <c r="EG62" i="1"/>
  <c r="EG63" i="1"/>
  <c r="EG64" i="1"/>
  <c r="EG65" i="1"/>
  <c r="EG66" i="1"/>
  <c r="EG67" i="1"/>
  <c r="EG68" i="1"/>
  <c r="EG69" i="1"/>
  <c r="EG70" i="1"/>
  <c r="EG71" i="1"/>
  <c r="EG72" i="1"/>
  <c r="EG73" i="1"/>
  <c r="EG74" i="1"/>
  <c r="EG75" i="1"/>
  <c r="EG76" i="1"/>
  <c r="EG77" i="1"/>
  <c r="EG78" i="1"/>
  <c r="EG79" i="1"/>
  <c r="EG3" i="1"/>
  <c r="DY70" i="1"/>
  <c r="DZ70" i="1"/>
  <c r="EA70" i="1"/>
  <c r="EB70" i="1"/>
  <c r="EC70" i="1"/>
  <c r="DY71" i="1"/>
  <c r="DZ71" i="1"/>
  <c r="EA71" i="1"/>
  <c r="EB71" i="1"/>
  <c r="EC71" i="1"/>
  <c r="DY72" i="1"/>
  <c r="DZ72" i="1"/>
  <c r="EA72" i="1"/>
  <c r="EB72" i="1"/>
  <c r="EC72" i="1"/>
  <c r="EH258" i="1" s="1"/>
  <c r="DY73" i="1"/>
  <c r="DZ73" i="1"/>
  <c r="EA73" i="1"/>
  <c r="EB73" i="1"/>
  <c r="EC73" i="1"/>
  <c r="DY74" i="1"/>
  <c r="DZ74" i="1"/>
  <c r="EA74" i="1"/>
  <c r="EB74" i="1"/>
  <c r="EC74" i="1"/>
  <c r="DY75" i="1"/>
  <c r="DZ75" i="1"/>
  <c r="EA75" i="1"/>
  <c r="EB75" i="1"/>
  <c r="EC75" i="1"/>
  <c r="DY76" i="1"/>
  <c r="DZ76" i="1"/>
  <c r="EA76" i="1"/>
  <c r="EB76" i="1"/>
  <c r="EC76" i="1"/>
  <c r="EH262" i="1" s="1"/>
  <c r="DY77" i="1"/>
  <c r="DZ77" i="1"/>
  <c r="EA77" i="1"/>
  <c r="EB77" i="1"/>
  <c r="EC77" i="1"/>
  <c r="DY78" i="1"/>
  <c r="DZ78" i="1"/>
  <c r="EA78" i="1"/>
  <c r="EB78" i="1"/>
  <c r="EC78" i="1"/>
  <c r="DY79" i="1"/>
  <c r="DZ79" i="1"/>
  <c r="EA79" i="1"/>
  <c r="EB79" i="1"/>
  <c r="EC79" i="1"/>
  <c r="EC4" i="1"/>
  <c r="EC5" i="1"/>
  <c r="EC6" i="1"/>
  <c r="EC7" i="1"/>
  <c r="EC8" i="1"/>
  <c r="EC9" i="1"/>
  <c r="EC10" i="1"/>
  <c r="EC11" i="1"/>
  <c r="EC12" i="1"/>
  <c r="EC13" i="1"/>
  <c r="EC14" i="1"/>
  <c r="EC15" i="1"/>
  <c r="EC16" i="1"/>
  <c r="EC17" i="1"/>
  <c r="EC18" i="1"/>
  <c r="EC19" i="1"/>
  <c r="EC20" i="1"/>
  <c r="EC21" i="1"/>
  <c r="EC22" i="1"/>
  <c r="EC23" i="1"/>
  <c r="EC24" i="1"/>
  <c r="EC25" i="1"/>
  <c r="EC26" i="1"/>
  <c r="EC27" i="1"/>
  <c r="EC28" i="1"/>
  <c r="EC29" i="1"/>
  <c r="EC30" i="1"/>
  <c r="EC31" i="1"/>
  <c r="EC32" i="1"/>
  <c r="EC33" i="1"/>
  <c r="EC34" i="1"/>
  <c r="EC35" i="1"/>
  <c r="EC36" i="1"/>
  <c r="EC37" i="1"/>
  <c r="EC38" i="1"/>
  <c r="EC39" i="1"/>
  <c r="EC40" i="1"/>
  <c r="EC41" i="1"/>
  <c r="EC42" i="1"/>
  <c r="EC43" i="1"/>
  <c r="EC44" i="1"/>
  <c r="EC45" i="1"/>
  <c r="EC46" i="1"/>
  <c r="EC47" i="1"/>
  <c r="EC48" i="1"/>
  <c r="EC49" i="1"/>
  <c r="EC50" i="1"/>
  <c r="EC51" i="1"/>
  <c r="EC52" i="1"/>
  <c r="EC53" i="1"/>
  <c r="EC54" i="1"/>
  <c r="EC55" i="1"/>
  <c r="EC56" i="1"/>
  <c r="EC57" i="1"/>
  <c r="EC58" i="1"/>
  <c r="EC59" i="1"/>
  <c r="EC60" i="1"/>
  <c r="EC61" i="1"/>
  <c r="EC62" i="1"/>
  <c r="EC63" i="1"/>
  <c r="EC64" i="1"/>
  <c r="EC65" i="1"/>
  <c r="EC66" i="1"/>
  <c r="EC67" i="1"/>
  <c r="EC68" i="1"/>
  <c r="EC69" i="1"/>
  <c r="EC3" i="1"/>
  <c r="EB4" i="1"/>
  <c r="EB5" i="1"/>
  <c r="EB6" i="1"/>
  <c r="EB7" i="1"/>
  <c r="EB8" i="1"/>
  <c r="EB9" i="1"/>
  <c r="EB10" i="1"/>
  <c r="EB11" i="1"/>
  <c r="EB12" i="1"/>
  <c r="EB13" i="1"/>
  <c r="EB14" i="1"/>
  <c r="EB15" i="1"/>
  <c r="EB16" i="1"/>
  <c r="EB17" i="1"/>
  <c r="EB18" i="1"/>
  <c r="EB19" i="1"/>
  <c r="EB20" i="1"/>
  <c r="EB23" i="1"/>
  <c r="EB24" i="1"/>
  <c r="EB25" i="1"/>
  <c r="EB26" i="1"/>
  <c r="EB27" i="1"/>
  <c r="EB28" i="1"/>
  <c r="EB29" i="1"/>
  <c r="EB30" i="1"/>
  <c r="EB31" i="1"/>
  <c r="EB32" i="1"/>
  <c r="EB33" i="1"/>
  <c r="EB34" i="1"/>
  <c r="EB35" i="1"/>
  <c r="EB36" i="1"/>
  <c r="EB37" i="1"/>
  <c r="EB38" i="1"/>
  <c r="EB39" i="1"/>
  <c r="EB40" i="1"/>
  <c r="EB41" i="1"/>
  <c r="EB42" i="1"/>
  <c r="EB43" i="1"/>
  <c r="EB44" i="1"/>
  <c r="EB45" i="1"/>
  <c r="EB46" i="1"/>
  <c r="EB47" i="1"/>
  <c r="EB48" i="1"/>
  <c r="EB49" i="1"/>
  <c r="EB50" i="1"/>
  <c r="EB51" i="1"/>
  <c r="EB52" i="1"/>
  <c r="EB53" i="1"/>
  <c r="EB54" i="1"/>
  <c r="EB55" i="1"/>
  <c r="EB56" i="1"/>
  <c r="EB57" i="1"/>
  <c r="EB58" i="1"/>
  <c r="EB59" i="1"/>
  <c r="EB60" i="1"/>
  <c r="EB61" i="1"/>
  <c r="EB62" i="1"/>
  <c r="EB63" i="1"/>
  <c r="EB64" i="1"/>
  <c r="EB65" i="1"/>
  <c r="EB66" i="1"/>
  <c r="EB67" i="1"/>
  <c r="EB68" i="1"/>
  <c r="EB69" i="1"/>
  <c r="EB3" i="1"/>
  <c r="EA4" i="1"/>
  <c r="EA5" i="1"/>
  <c r="EA6" i="1"/>
  <c r="EA7" i="1"/>
  <c r="EA8" i="1"/>
  <c r="EA9" i="1"/>
  <c r="EA10" i="1"/>
  <c r="EA11" i="1"/>
  <c r="EA12" i="1"/>
  <c r="EA13" i="1"/>
  <c r="EA14" i="1"/>
  <c r="EA15" i="1"/>
  <c r="EA16" i="1"/>
  <c r="EA17" i="1"/>
  <c r="EA18" i="1"/>
  <c r="EA19" i="1"/>
  <c r="EA20" i="1"/>
  <c r="EA21" i="1"/>
  <c r="EA22" i="1"/>
  <c r="EA23" i="1"/>
  <c r="EA24" i="1"/>
  <c r="EA25" i="1"/>
  <c r="EA26" i="1"/>
  <c r="EA27" i="1"/>
  <c r="EA28" i="1"/>
  <c r="EA29" i="1"/>
  <c r="EA30" i="1"/>
  <c r="EA31" i="1"/>
  <c r="EA32" i="1"/>
  <c r="EA33" i="1"/>
  <c r="EA34" i="1"/>
  <c r="EA35" i="1"/>
  <c r="EA36" i="1"/>
  <c r="EA37" i="1"/>
  <c r="EA38" i="1"/>
  <c r="EA39" i="1"/>
  <c r="EA40" i="1"/>
  <c r="EA41" i="1"/>
  <c r="EA42" i="1"/>
  <c r="EA43" i="1"/>
  <c r="EA44" i="1"/>
  <c r="EA45" i="1"/>
  <c r="EA46" i="1"/>
  <c r="EA47" i="1"/>
  <c r="EA48" i="1"/>
  <c r="EA49" i="1"/>
  <c r="EA50" i="1"/>
  <c r="EA51" i="1"/>
  <c r="EA52" i="1"/>
  <c r="EA53" i="1"/>
  <c r="EA54" i="1"/>
  <c r="EA55" i="1"/>
  <c r="EA56" i="1"/>
  <c r="EA57" i="1"/>
  <c r="EA58" i="1"/>
  <c r="EA59" i="1"/>
  <c r="EA60" i="1"/>
  <c r="EA61" i="1"/>
  <c r="EA62" i="1"/>
  <c r="EA63" i="1"/>
  <c r="EA64" i="1"/>
  <c r="EA65" i="1"/>
  <c r="EA66" i="1"/>
  <c r="EA67" i="1"/>
  <c r="EA68" i="1"/>
  <c r="EA69" i="1"/>
  <c r="EA3" i="1"/>
  <c r="DZ4" i="1"/>
  <c r="DZ5" i="1"/>
  <c r="DZ6" i="1"/>
  <c r="DZ7" i="1"/>
  <c r="DZ8" i="1"/>
  <c r="DZ9" i="1"/>
  <c r="DZ10" i="1"/>
  <c r="DZ11" i="1"/>
  <c r="DZ12" i="1"/>
  <c r="DZ13" i="1"/>
  <c r="DZ14" i="1"/>
  <c r="DZ15" i="1"/>
  <c r="DZ16" i="1"/>
  <c r="DZ17" i="1"/>
  <c r="DZ18" i="1"/>
  <c r="DZ19" i="1"/>
  <c r="DZ20" i="1"/>
  <c r="DZ21" i="1"/>
  <c r="DZ22" i="1"/>
  <c r="DZ23" i="1"/>
  <c r="DZ24" i="1"/>
  <c r="DZ25" i="1"/>
  <c r="DZ26" i="1"/>
  <c r="DZ27" i="1"/>
  <c r="DZ28" i="1"/>
  <c r="DZ29" i="1"/>
  <c r="DZ30" i="1"/>
  <c r="DZ31" i="1"/>
  <c r="DZ32" i="1"/>
  <c r="DZ33" i="1"/>
  <c r="DZ34" i="1"/>
  <c r="DZ35" i="1"/>
  <c r="DZ36" i="1"/>
  <c r="DZ37" i="1"/>
  <c r="DZ38" i="1"/>
  <c r="DZ39" i="1"/>
  <c r="DZ40" i="1"/>
  <c r="DZ41" i="1"/>
  <c r="DZ42" i="1"/>
  <c r="DZ43" i="1"/>
  <c r="DZ44" i="1"/>
  <c r="DZ45" i="1"/>
  <c r="DZ46" i="1"/>
  <c r="DZ47" i="1"/>
  <c r="DZ48" i="1"/>
  <c r="DZ49" i="1"/>
  <c r="DZ50" i="1"/>
  <c r="DZ51" i="1"/>
  <c r="DZ52" i="1"/>
  <c r="DZ53" i="1"/>
  <c r="DZ54" i="1"/>
  <c r="DZ55" i="1"/>
  <c r="DZ56" i="1"/>
  <c r="DZ57" i="1"/>
  <c r="DZ58" i="1"/>
  <c r="DZ59" i="1"/>
  <c r="DZ60" i="1"/>
  <c r="DZ61" i="1"/>
  <c r="DZ62" i="1"/>
  <c r="DZ63" i="1"/>
  <c r="DZ64" i="1"/>
  <c r="DZ65" i="1"/>
  <c r="DZ66" i="1"/>
  <c r="DZ67" i="1"/>
  <c r="DZ68" i="1"/>
  <c r="DZ69" i="1"/>
  <c r="DZ3" i="1"/>
  <c r="DY4" i="1"/>
  <c r="DY5" i="1"/>
  <c r="DY6" i="1"/>
  <c r="DY7" i="1"/>
  <c r="DY8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Y24" i="1"/>
  <c r="DY25" i="1"/>
  <c r="DY26" i="1"/>
  <c r="DY27" i="1"/>
  <c r="DY28" i="1"/>
  <c r="DY29" i="1"/>
  <c r="DY30" i="1"/>
  <c r="DY31" i="1"/>
  <c r="DY32" i="1"/>
  <c r="DY33" i="1"/>
  <c r="DY34" i="1"/>
  <c r="DY35" i="1"/>
  <c r="DY36" i="1"/>
  <c r="DY37" i="1"/>
  <c r="DY38" i="1"/>
  <c r="DY39" i="1"/>
  <c r="DY40" i="1"/>
  <c r="DY41" i="1"/>
  <c r="DY42" i="1"/>
  <c r="DY43" i="1"/>
  <c r="DY44" i="1"/>
  <c r="DY45" i="1"/>
  <c r="DY46" i="1"/>
  <c r="DY47" i="1"/>
  <c r="DY48" i="1"/>
  <c r="DY49" i="1"/>
  <c r="DY50" i="1"/>
  <c r="DY51" i="1"/>
  <c r="DY52" i="1"/>
  <c r="DY53" i="1"/>
  <c r="DY54" i="1"/>
  <c r="DY55" i="1"/>
  <c r="DY56" i="1"/>
  <c r="DY57" i="1"/>
  <c r="DY58" i="1"/>
  <c r="DY59" i="1"/>
  <c r="DY60" i="1"/>
  <c r="DY61" i="1"/>
  <c r="DY62" i="1"/>
  <c r="DY63" i="1"/>
  <c r="DY64" i="1"/>
  <c r="DY65" i="1"/>
  <c r="DY66" i="1"/>
  <c r="DY67" i="1"/>
  <c r="DY68" i="1"/>
  <c r="DY69" i="1"/>
  <c r="DY3" i="1"/>
  <c r="V327" i="1"/>
  <c r="EW66" i="1" s="1"/>
  <c r="V323" i="1"/>
  <c r="V322" i="1"/>
  <c r="EW61" i="1" s="1"/>
  <c r="V308" i="1"/>
  <c r="D33" i="1"/>
  <c r="E31" i="1"/>
  <c r="N49" i="1"/>
  <c r="EH250" i="1" l="1"/>
  <c r="EH234" i="1"/>
  <c r="EH206" i="1"/>
  <c r="EH253" i="1"/>
  <c r="EH245" i="1"/>
  <c r="EH237" i="1"/>
  <c r="EH229" i="1"/>
  <c r="EH217" i="1"/>
  <c r="EH209" i="1"/>
  <c r="EH201" i="1"/>
  <c r="EH193" i="1"/>
  <c r="EH261" i="1"/>
  <c r="EH257" i="1"/>
  <c r="EI263" i="1"/>
  <c r="EI259" i="1"/>
  <c r="EI255" i="1"/>
  <c r="EI251" i="1"/>
  <c r="EI247" i="1"/>
  <c r="EI243" i="1"/>
  <c r="EI239" i="1"/>
  <c r="EI235" i="1"/>
  <c r="EI231" i="1"/>
  <c r="EI227" i="1"/>
  <c r="EW48" i="1"/>
  <c r="EW47" i="1"/>
  <c r="EH254" i="1"/>
  <c r="EH238" i="1"/>
  <c r="EH218" i="1"/>
  <c r="EH198" i="1"/>
  <c r="EH249" i="1"/>
  <c r="EH241" i="1"/>
  <c r="EH233" i="1"/>
  <c r="EH225" i="1"/>
  <c r="EH221" i="1"/>
  <c r="EH213" i="1"/>
  <c r="EH205" i="1"/>
  <c r="EH197" i="1"/>
  <c r="EH265" i="1"/>
  <c r="EW62" i="1"/>
  <c r="EH189" i="1"/>
  <c r="EH252" i="1"/>
  <c r="EH248" i="1"/>
  <c r="EH244" i="1"/>
  <c r="EH240" i="1"/>
  <c r="EH236" i="1"/>
  <c r="EH232" i="1"/>
  <c r="EH228" i="1"/>
  <c r="EH224" i="1"/>
  <c r="EH220" i="1"/>
  <c r="EH216" i="1"/>
  <c r="EH212" i="1"/>
  <c r="EH208" i="1"/>
  <c r="EH204" i="1"/>
  <c r="EH200" i="1"/>
  <c r="EH196" i="1"/>
  <c r="EH192" i="1"/>
  <c r="EH264" i="1"/>
  <c r="EH260" i="1"/>
  <c r="EH256" i="1"/>
  <c r="EI189" i="1"/>
  <c r="EI262" i="1"/>
  <c r="EI258" i="1"/>
  <c r="EI254" i="1"/>
  <c r="EH246" i="1"/>
  <c r="EH230" i="1"/>
  <c r="EH222" i="1"/>
  <c r="EH194" i="1"/>
  <c r="EH255" i="1"/>
  <c r="EH251" i="1"/>
  <c r="EH247" i="1"/>
  <c r="EH243" i="1"/>
  <c r="EH239" i="1"/>
  <c r="EH235" i="1"/>
  <c r="EH231" i="1"/>
  <c r="EH227" i="1"/>
  <c r="EH223" i="1"/>
  <c r="EH219" i="1"/>
  <c r="EH215" i="1"/>
  <c r="EH211" i="1"/>
  <c r="EH207" i="1"/>
  <c r="EH203" i="1"/>
  <c r="EH199" i="1"/>
  <c r="EH195" i="1"/>
  <c r="EH191" i="1"/>
  <c r="EH263" i="1"/>
  <c r="EH259" i="1"/>
  <c r="EI265" i="1"/>
  <c r="EI261" i="1"/>
  <c r="EI257" i="1"/>
  <c r="EI253" i="1"/>
  <c r="EI249" i="1"/>
  <c r="EI245" i="1"/>
  <c r="EI241" i="1"/>
  <c r="EI237" i="1"/>
  <c r="EI233" i="1"/>
  <c r="EI229" i="1"/>
  <c r="EI225" i="1"/>
  <c r="EI221" i="1"/>
  <c r="EI217" i="1"/>
  <c r="EI213" i="1"/>
  <c r="EI209" i="1"/>
  <c r="EI205" i="1"/>
  <c r="EI201" i="1"/>
  <c r="EI197" i="1"/>
  <c r="EI193" i="1"/>
  <c r="EJ189" i="1"/>
  <c r="EH242" i="1"/>
  <c r="EH226" i="1"/>
  <c r="EH214" i="1"/>
  <c r="EH210" i="1"/>
  <c r="EH202" i="1"/>
  <c r="EH190" i="1"/>
  <c r="EI264" i="1"/>
  <c r="EI260" i="1"/>
  <c r="EI256" i="1"/>
  <c r="EI252" i="1"/>
  <c r="EI248" i="1"/>
  <c r="EI244" i="1"/>
  <c r="EI240" i="1"/>
  <c r="EI236" i="1"/>
  <c r="EI232" i="1"/>
  <c r="EI228" i="1"/>
  <c r="EI224" i="1"/>
  <c r="EI220" i="1"/>
  <c r="EI216" i="1"/>
  <c r="EI212" i="1"/>
  <c r="EI208" i="1"/>
  <c r="EI204" i="1"/>
  <c r="EI200" i="1"/>
  <c r="EI196" i="1"/>
  <c r="EI192" i="1"/>
  <c r="EI250" i="1"/>
  <c r="EI246" i="1"/>
  <c r="EI242" i="1"/>
  <c r="EI238" i="1"/>
  <c r="EI234" i="1"/>
  <c r="EI230" i="1"/>
  <c r="EI226" i="1"/>
  <c r="EI222" i="1"/>
  <c r="EI218" i="1"/>
  <c r="EI214" i="1"/>
  <c r="EI210" i="1"/>
  <c r="EI206" i="1"/>
  <c r="EI202" i="1"/>
  <c r="EI198" i="1"/>
  <c r="EI194" i="1"/>
  <c r="EI190" i="1"/>
  <c r="EJ263" i="1"/>
  <c r="EJ259" i="1"/>
  <c r="EJ255" i="1"/>
  <c r="EJ251" i="1"/>
  <c r="EJ247" i="1"/>
  <c r="EJ243" i="1"/>
  <c r="EJ239" i="1"/>
  <c r="EJ235" i="1"/>
  <c r="EJ231" i="1"/>
  <c r="EJ227" i="1"/>
  <c r="EJ223" i="1"/>
  <c r="EJ219" i="1"/>
  <c r="EJ215" i="1"/>
  <c r="EJ211" i="1"/>
  <c r="EK263" i="1"/>
  <c r="EK259" i="1"/>
  <c r="EK255" i="1"/>
  <c r="EK251" i="1"/>
  <c r="EK246" i="1"/>
  <c r="EK242" i="1"/>
  <c r="EK238" i="1"/>
  <c r="EK234" i="1"/>
  <c r="EK230" i="1"/>
  <c r="EK226" i="1"/>
  <c r="EK222" i="1"/>
  <c r="EK218" i="1"/>
  <c r="EK214" i="1"/>
  <c r="EK210" i="1"/>
  <c r="EK206" i="1"/>
  <c r="EK202" i="1"/>
  <c r="EK198" i="1"/>
  <c r="EK194" i="1"/>
  <c r="EK190" i="1"/>
  <c r="EL263" i="1"/>
  <c r="EL259" i="1"/>
  <c r="EL255" i="1"/>
  <c r="EL251" i="1"/>
  <c r="EL247" i="1"/>
  <c r="EL243" i="1"/>
  <c r="EL239" i="1"/>
  <c r="EL235" i="1"/>
  <c r="EL231" i="1"/>
  <c r="EL225" i="1"/>
  <c r="EL221" i="1"/>
  <c r="EL217" i="1"/>
  <c r="EL213" i="1"/>
  <c r="EL205" i="1"/>
  <c r="EL195" i="1"/>
  <c r="EL191" i="1"/>
  <c r="EL208" i="1"/>
  <c r="EM263" i="1"/>
  <c r="EM259" i="1"/>
  <c r="EM255" i="1"/>
  <c r="EM251" i="1"/>
  <c r="EM247" i="1"/>
  <c r="EM243" i="1"/>
  <c r="EM239" i="1"/>
  <c r="EM235" i="1"/>
  <c r="EM231" i="1"/>
  <c r="EM227" i="1"/>
  <c r="EM223" i="1"/>
  <c r="EM219" i="1"/>
  <c r="EM215" i="1"/>
  <c r="EM211" i="1"/>
  <c r="EM207" i="1"/>
  <c r="EM203" i="1"/>
  <c r="EM199" i="1"/>
  <c r="EM195" i="1"/>
  <c r="EM191" i="1"/>
  <c r="EK189" i="1"/>
  <c r="EK262" i="1"/>
  <c r="EK258" i="1"/>
  <c r="EK254" i="1"/>
  <c r="EK250" i="1"/>
  <c r="EK245" i="1"/>
  <c r="EK241" i="1"/>
  <c r="EK237" i="1"/>
  <c r="EK233" i="1"/>
  <c r="EK229" i="1"/>
  <c r="EK225" i="1"/>
  <c r="EK221" i="1"/>
  <c r="EK217" i="1"/>
  <c r="EK213" i="1"/>
  <c r="EK209" i="1"/>
  <c r="EK205" i="1"/>
  <c r="EK201" i="1"/>
  <c r="EK197" i="1"/>
  <c r="EK193" i="1"/>
  <c r="EK265" i="1"/>
  <c r="EK261" i="1"/>
  <c r="EK257" i="1"/>
  <c r="EK244" i="1"/>
  <c r="EK240" i="1"/>
  <c r="EK236" i="1"/>
  <c r="EK232" i="1"/>
  <c r="EK228" i="1"/>
  <c r="EK224" i="1"/>
  <c r="EK220" i="1"/>
  <c r="EK216" i="1"/>
  <c r="EK212" i="1"/>
  <c r="EK208" i="1"/>
  <c r="EK204" i="1"/>
  <c r="EK200" i="1"/>
  <c r="EK196" i="1"/>
  <c r="EK192" i="1"/>
  <c r="EI223" i="1"/>
  <c r="EI219" i="1"/>
  <c r="EI215" i="1"/>
  <c r="EI211" i="1"/>
  <c r="EI207" i="1"/>
  <c r="EI203" i="1"/>
  <c r="EI199" i="1"/>
  <c r="EI195" i="1"/>
  <c r="EI191" i="1"/>
  <c r="EK247" i="1"/>
  <c r="EK264" i="1"/>
  <c r="EK260" i="1"/>
  <c r="EK256" i="1"/>
  <c r="EK252" i="1"/>
  <c r="EK248" i="1"/>
  <c r="EK243" i="1"/>
  <c r="EK239" i="1"/>
  <c r="EK235" i="1"/>
  <c r="EK231" i="1"/>
  <c r="EK227" i="1"/>
  <c r="EK223" i="1"/>
  <c r="EK219" i="1"/>
  <c r="EK215" i="1"/>
  <c r="EK211" i="1"/>
  <c r="EK207" i="1"/>
  <c r="EK203" i="1"/>
  <c r="EK199" i="1"/>
  <c r="EK195" i="1"/>
  <c r="EK191" i="1"/>
  <c r="EL240" i="1"/>
  <c r="EL236" i="1"/>
  <c r="EL232" i="1"/>
  <c r="EL206" i="1"/>
  <c r="EL202" i="1"/>
  <c r="EL201" i="1"/>
  <c r="EW67" i="1"/>
  <c r="EK253" i="1" s="1"/>
  <c r="EW63" i="1"/>
  <c r="EK249" i="1" s="1"/>
  <c r="DN260" i="1"/>
  <c r="DN261" i="1"/>
  <c r="DN262" i="1"/>
  <c r="DN263" i="1"/>
  <c r="DN264" i="1"/>
  <c r="DN265" i="1"/>
  <c r="DN259" i="1"/>
  <c r="DM260" i="1"/>
  <c r="DM261" i="1"/>
  <c r="DM262" i="1"/>
  <c r="DM263" i="1"/>
  <c r="DM264" i="1"/>
  <c r="DM265" i="1"/>
  <c r="DM259" i="1"/>
  <c r="DL260" i="1"/>
  <c r="DL261" i="1"/>
  <c r="DL262" i="1"/>
  <c r="DL263" i="1"/>
  <c r="DL264" i="1"/>
  <c r="DL265" i="1"/>
  <c r="DL259" i="1"/>
  <c r="DK260" i="1"/>
  <c r="DK261" i="1"/>
  <c r="DK262" i="1"/>
  <c r="DK263" i="1"/>
  <c r="DK264" i="1"/>
  <c r="DK265" i="1"/>
  <c r="DK259" i="1"/>
  <c r="DJ260" i="1"/>
  <c r="DJ264" i="1"/>
  <c r="DJ259" i="1"/>
  <c r="DI260" i="1"/>
  <c r="DI261" i="1"/>
  <c r="DI262" i="1"/>
  <c r="DI263" i="1"/>
  <c r="DI264" i="1"/>
  <c r="DI265" i="1"/>
  <c r="DI259" i="1"/>
  <c r="DN255" i="1" l="1"/>
  <c r="DN256" i="1"/>
  <c r="DN257" i="1"/>
  <c r="DN258" i="1"/>
  <c r="DN254" i="1"/>
  <c r="DM255" i="1"/>
  <c r="DM256" i="1"/>
  <c r="DM257" i="1"/>
  <c r="DM258" i="1"/>
  <c r="DM254" i="1"/>
  <c r="DL258" i="1"/>
  <c r="DK255" i="1"/>
  <c r="DK256" i="1"/>
  <c r="DK257" i="1"/>
  <c r="DK258" i="1"/>
  <c r="DK254" i="1"/>
  <c r="DJ255" i="1"/>
  <c r="DJ256" i="1"/>
  <c r="DJ257" i="1"/>
  <c r="DJ258" i="1"/>
  <c r="DJ254" i="1"/>
  <c r="DI255" i="1"/>
  <c r="DI256" i="1"/>
  <c r="DI257" i="1"/>
  <c r="DI258" i="1"/>
  <c r="DI254" i="1"/>
  <c r="DN252" i="1" l="1"/>
  <c r="DN249" i="1"/>
  <c r="DN250" i="1"/>
  <c r="DN251" i="1"/>
  <c r="DN248" i="1"/>
  <c r="DM249" i="1"/>
  <c r="DM250" i="1"/>
  <c r="DM251" i="1"/>
  <c r="DM252" i="1"/>
  <c r="DM253" i="1"/>
  <c r="DM248" i="1"/>
  <c r="DL249" i="1"/>
  <c r="DL250" i="1"/>
  <c r="DL251" i="1"/>
  <c r="DL248" i="1"/>
  <c r="DK249" i="1"/>
  <c r="DK250" i="1"/>
  <c r="DK251" i="1"/>
  <c r="DK252" i="1"/>
  <c r="DK253" i="1"/>
  <c r="DK248" i="1"/>
  <c r="DJ250" i="1"/>
  <c r="DJ251" i="1"/>
  <c r="DJ252" i="1"/>
  <c r="DJ253" i="1"/>
  <c r="DJ249" i="1"/>
  <c r="DI249" i="1"/>
  <c r="DI250" i="1"/>
  <c r="DI251" i="1"/>
  <c r="DI252" i="1"/>
  <c r="DI253" i="1"/>
  <c r="DI248" i="1"/>
  <c r="DN243" i="1" l="1"/>
  <c r="DN244" i="1"/>
  <c r="DN245" i="1"/>
  <c r="DN246" i="1"/>
  <c r="DM243" i="1"/>
  <c r="DM244" i="1"/>
  <c r="DM245" i="1"/>
  <c r="DM246" i="1"/>
  <c r="DM247" i="1"/>
  <c r="DL243" i="1"/>
  <c r="DL244" i="1"/>
  <c r="DL245" i="1"/>
  <c r="DL246" i="1"/>
  <c r="DL247" i="1"/>
  <c r="DK243" i="1"/>
  <c r="DK244" i="1"/>
  <c r="DK245" i="1"/>
  <c r="DK246" i="1"/>
  <c r="DK247" i="1"/>
  <c r="DJ243" i="1"/>
  <c r="DJ244" i="1"/>
  <c r="DJ245" i="1"/>
  <c r="DJ246" i="1"/>
  <c r="DI243" i="1"/>
  <c r="DI244" i="1"/>
  <c r="DI245" i="1"/>
  <c r="DI246" i="1"/>
  <c r="DI247" i="1"/>
  <c r="BI250" i="1" l="1"/>
  <c r="BH250" i="1"/>
  <c r="BI249" i="1"/>
  <c r="BL346" i="1" s="1"/>
  <c r="BI248" i="1"/>
  <c r="BH248" i="1"/>
  <c r="BI247" i="1"/>
  <c r="BL344" i="1" s="1"/>
  <c r="BH247" i="1"/>
  <c r="BI344" i="1" s="1"/>
  <c r="BI246" i="1"/>
  <c r="BI245" i="1"/>
  <c r="BH245" i="1"/>
  <c r="BI343" i="1" s="1"/>
  <c r="BI244" i="1"/>
  <c r="BL341" i="1" s="1"/>
  <c r="BI243" i="1"/>
  <c r="BI242" i="1"/>
  <c r="BH242" i="1"/>
  <c r="BI339" i="1" s="1"/>
  <c r="BI241" i="1"/>
  <c r="BL338" i="1" s="1"/>
  <c r="BH241" i="1"/>
  <c r="BI240" i="1"/>
  <c r="BH240" i="1"/>
  <c r="BI337" i="1" s="1"/>
  <c r="BI239" i="1"/>
  <c r="BL336" i="1" s="1"/>
  <c r="BH239" i="1"/>
  <c r="BF239" i="1"/>
  <c r="BI238" i="1"/>
  <c r="BL335" i="1" s="1"/>
  <c r="BH238" i="1"/>
  <c r="BI335" i="1" s="1"/>
  <c r="BF238" i="1"/>
  <c r="BC335" i="1" s="1"/>
  <c r="BI237" i="1"/>
  <c r="BH237" i="1"/>
  <c r="BI334" i="1" s="1"/>
  <c r="BI236" i="1"/>
  <c r="BH236" i="1"/>
  <c r="BF236" i="1"/>
  <c r="BI235" i="1"/>
  <c r="BL332" i="1" s="1"/>
  <c r="BH235" i="1"/>
  <c r="BF235" i="1"/>
  <c r="BI234" i="1"/>
  <c r="BH234" i="1"/>
  <c r="BI331" i="1" s="1"/>
  <c r="BF234" i="1"/>
  <c r="BI233" i="1"/>
  <c r="BH233" i="1"/>
  <c r="BF233" i="1"/>
  <c r="BC330" i="1" s="1"/>
  <c r="BI232" i="1"/>
  <c r="BH232" i="1"/>
  <c r="BF232" i="1"/>
  <c r="BI231" i="1"/>
  <c r="BL328" i="1" s="1"/>
  <c r="BH231" i="1"/>
  <c r="BI328" i="1" s="1"/>
  <c r="BI230" i="1"/>
  <c r="BH230" i="1"/>
  <c r="BI229" i="1"/>
  <c r="BL326" i="1" s="1"/>
  <c r="BH229" i="1"/>
  <c r="BF229" i="1"/>
  <c r="BI228" i="1"/>
  <c r="BH228" i="1"/>
  <c r="BI325" i="1" s="1"/>
  <c r="BF228" i="1"/>
  <c r="BI227" i="1"/>
  <c r="BH227" i="1"/>
  <c r="BF227" i="1"/>
  <c r="BI226" i="1"/>
  <c r="BL323" i="1" s="1"/>
  <c r="BH226" i="1"/>
  <c r="BG226" i="1"/>
  <c r="BF226" i="1"/>
  <c r="BE226" i="1"/>
  <c r="BJ225" i="1"/>
  <c r="BI225" i="1"/>
  <c r="BH225" i="1"/>
  <c r="BI322" i="1" s="1"/>
  <c r="BF225" i="1"/>
  <c r="BI224" i="1"/>
  <c r="BH224" i="1"/>
  <c r="BF224" i="1"/>
  <c r="BC321" i="1" s="1"/>
  <c r="BI223" i="1"/>
  <c r="BH223" i="1"/>
  <c r="BF223" i="1"/>
  <c r="BI222" i="1"/>
  <c r="BL319" i="1" s="1"/>
  <c r="BH222" i="1"/>
  <c r="BF222" i="1"/>
  <c r="BI221" i="1"/>
  <c r="BH221" i="1"/>
  <c r="BI318" i="1" s="1"/>
  <c r="BF221" i="1"/>
  <c r="BI220" i="1"/>
  <c r="BH220" i="1"/>
  <c r="BF220" i="1"/>
  <c r="BC317" i="1" s="1"/>
  <c r="BI219" i="1"/>
  <c r="BH219" i="1"/>
  <c r="BF219" i="1"/>
  <c r="BI218" i="1"/>
  <c r="BL315" i="1" s="1"/>
  <c r="BH218" i="1"/>
  <c r="BF218" i="1"/>
  <c r="BI217" i="1"/>
  <c r="BH217" i="1"/>
  <c r="BI314" i="1" s="1"/>
  <c r="BF217" i="1"/>
  <c r="BI216" i="1"/>
  <c r="BH216" i="1"/>
  <c r="BF216" i="1"/>
  <c r="BC313" i="1" s="1"/>
  <c r="BI215" i="1"/>
  <c r="BH215" i="1"/>
  <c r="BF215" i="1"/>
  <c r="BI214" i="1"/>
  <c r="BL311" i="1" s="1"/>
  <c r="BH214" i="1"/>
  <c r="BF214" i="1"/>
  <c r="BI213" i="1"/>
  <c r="BH213" i="1"/>
  <c r="BI310" i="1" s="1"/>
  <c r="BF213" i="1"/>
  <c r="BI212" i="1"/>
  <c r="BL309" i="1" s="1"/>
  <c r="BH212" i="1"/>
  <c r="BF212" i="1"/>
  <c r="BC309" i="1" s="1"/>
  <c r="BH211" i="1"/>
  <c r="BF211" i="1"/>
  <c r="BJ210" i="1"/>
  <c r="BI210" i="1"/>
  <c r="BH210" i="1"/>
  <c r="BF210" i="1"/>
  <c r="BJ209" i="1"/>
  <c r="BI209" i="1"/>
  <c r="BL306" i="1" s="1"/>
  <c r="BH209" i="1"/>
  <c r="BI306" i="1" s="1"/>
  <c r="BF209" i="1"/>
  <c r="BE209" i="1"/>
  <c r="BJ208" i="1"/>
  <c r="BO305" i="1" s="1"/>
  <c r="BI208" i="1"/>
  <c r="BL305" i="1" s="1"/>
  <c r="BH208" i="1"/>
  <c r="BF208" i="1"/>
  <c r="BE208" i="1"/>
  <c r="AZ305" i="1" s="1"/>
  <c r="BJ207" i="1"/>
  <c r="BO304" i="1" s="1"/>
  <c r="BI207" i="1"/>
  <c r="BH207" i="1"/>
  <c r="BF207" i="1"/>
  <c r="BC304" i="1" s="1"/>
  <c r="BE207" i="1"/>
  <c r="AZ304" i="1" s="1"/>
  <c r="BJ206" i="1"/>
  <c r="BI206" i="1"/>
  <c r="BH206" i="1"/>
  <c r="BI303" i="1" s="1"/>
  <c r="BF206" i="1"/>
  <c r="BC303" i="1" s="1"/>
  <c r="BE206" i="1"/>
  <c r="BJ205" i="1"/>
  <c r="BI205" i="1"/>
  <c r="BL302" i="1" s="1"/>
  <c r="BH205" i="1"/>
  <c r="BI302" i="1" s="1"/>
  <c r="BF205" i="1"/>
  <c r="BE205" i="1"/>
  <c r="BJ204" i="1"/>
  <c r="BO301" i="1" s="1"/>
  <c r="BI204" i="1"/>
  <c r="BL301" i="1" s="1"/>
  <c r="BH204" i="1"/>
  <c r="BF204" i="1"/>
  <c r="BE204" i="1"/>
  <c r="AZ301" i="1" s="1"/>
  <c r="BJ203" i="1"/>
  <c r="BO300" i="1" s="1"/>
  <c r="BI203" i="1"/>
  <c r="BL300" i="1" s="1"/>
  <c r="BH203" i="1"/>
  <c r="BF203" i="1"/>
  <c r="BC300" i="1" s="1"/>
  <c r="BE203" i="1"/>
  <c r="AZ300" i="1" s="1"/>
  <c r="BJ202" i="1"/>
  <c r="BO299" i="1" s="1"/>
  <c r="BI202" i="1"/>
  <c r="BH202" i="1"/>
  <c r="BF202" i="1"/>
  <c r="BC299" i="1" s="1"/>
  <c r="BE202" i="1"/>
  <c r="AZ299" i="1" s="1"/>
  <c r="BJ201" i="1"/>
  <c r="BI201" i="1"/>
  <c r="BH201" i="1"/>
  <c r="BI298" i="1" s="1"/>
  <c r="BF201" i="1"/>
  <c r="BC298" i="1" s="1"/>
  <c r="BE201" i="1"/>
  <c r="BJ200" i="1"/>
  <c r="BI200" i="1"/>
  <c r="BL297" i="1" s="1"/>
  <c r="BH200" i="1"/>
  <c r="BI297" i="1" s="1"/>
  <c r="BF200" i="1"/>
  <c r="BE200" i="1"/>
  <c r="AZ297" i="1" s="1"/>
  <c r="BJ199" i="1"/>
  <c r="BI199" i="1"/>
  <c r="BH199" i="1"/>
  <c r="BF199" i="1"/>
  <c r="BJ198" i="1"/>
  <c r="BO295" i="1" s="1"/>
  <c r="BI198" i="1"/>
  <c r="BL295" i="1" s="1"/>
  <c r="BH198" i="1"/>
  <c r="BF198" i="1"/>
  <c r="BE198" i="1"/>
  <c r="BJ197" i="1"/>
  <c r="BO294" i="1" s="1"/>
  <c r="BI197" i="1"/>
  <c r="BH197" i="1"/>
  <c r="BF197" i="1"/>
  <c r="BC294" i="1" s="1"/>
  <c r="BE197" i="1"/>
  <c r="AZ294" i="1" s="1"/>
  <c r="BJ196" i="1"/>
  <c r="BI196" i="1"/>
  <c r="BH196" i="1"/>
  <c r="BI293" i="1" s="1"/>
  <c r="BF196" i="1"/>
  <c r="BC293" i="1" s="1"/>
  <c r="BE196" i="1"/>
  <c r="AZ293" i="1" s="1"/>
  <c r="BJ195" i="1"/>
  <c r="BI195" i="1"/>
  <c r="BH195" i="1"/>
  <c r="BF195" i="1"/>
  <c r="BJ194" i="1"/>
  <c r="BI194" i="1"/>
  <c r="BL291" i="1" s="1"/>
  <c r="BH194" i="1"/>
  <c r="BI291" i="1" s="1"/>
  <c r="BF194" i="1"/>
  <c r="BE194" i="1"/>
  <c r="BJ193" i="1"/>
  <c r="BO290" i="1" s="1"/>
  <c r="BI193" i="1"/>
  <c r="BL290" i="1" s="1"/>
  <c r="BH193" i="1"/>
  <c r="BF193" i="1"/>
  <c r="BE193" i="1"/>
  <c r="AZ290" i="1" s="1"/>
  <c r="BJ192" i="1"/>
  <c r="BO289" i="1" s="1"/>
  <c r="BI192" i="1"/>
  <c r="BL289" i="1" s="1"/>
  <c r="BH192" i="1"/>
  <c r="BI289" i="1" s="1"/>
  <c r="BF192" i="1"/>
  <c r="BC289" i="1" s="1"/>
  <c r="BE192" i="1"/>
  <c r="AZ289" i="1" s="1"/>
  <c r="BL292" i="1" l="1"/>
  <c r="AZ291" i="1"/>
  <c r="AZ292" i="1"/>
  <c r="BI292" i="1"/>
  <c r="BL296" i="1"/>
  <c r="BI301" i="1"/>
  <c r="BC302" i="1"/>
  <c r="AZ303" i="1"/>
  <c r="BO303" i="1"/>
  <c r="BL304" i="1"/>
  <c r="BI305" i="1"/>
  <c r="BC306" i="1"/>
  <c r="BC307" i="1"/>
  <c r="BC308" i="1"/>
  <c r="BC311" i="1"/>
  <c r="BI312" i="1"/>
  <c r="BL313" i="1"/>
  <c r="BC315" i="1"/>
  <c r="BI316" i="1"/>
  <c r="BL317" i="1"/>
  <c r="BC319" i="1"/>
  <c r="BI320" i="1"/>
  <c r="BL321" i="1"/>
  <c r="BO322" i="1"/>
  <c r="BO323" i="1"/>
  <c r="BI323" i="1"/>
  <c r="BL324" i="1"/>
  <c r="BC326" i="1"/>
  <c r="BC327" i="1"/>
  <c r="BL327" i="1"/>
  <c r="BI329" i="1"/>
  <c r="BL330" i="1"/>
  <c r="BC332" i="1"/>
  <c r="BI333" i="1"/>
  <c r="BI336" i="1"/>
  <c r="BI338" i="1"/>
  <c r="BL340" i="1"/>
  <c r="BL343" i="1"/>
  <c r="BL345" i="1"/>
  <c r="AZ296" i="1"/>
  <c r="AZ295" i="1"/>
  <c r="BO296" i="1"/>
  <c r="BI307" i="1"/>
  <c r="BI308" i="1"/>
  <c r="BC310" i="1"/>
  <c r="BI311" i="1"/>
  <c r="BL312" i="1"/>
  <c r="BC314" i="1"/>
  <c r="BI315" i="1"/>
  <c r="BL316" i="1"/>
  <c r="BC318" i="1"/>
  <c r="BI319" i="1"/>
  <c r="BL320" i="1"/>
  <c r="BC322" i="1"/>
  <c r="AZ324" i="1"/>
  <c r="AZ323" i="1"/>
  <c r="BC325" i="1"/>
  <c r="BI326" i="1"/>
  <c r="BL329" i="1"/>
  <c r="BC331" i="1"/>
  <c r="BI332" i="1"/>
  <c r="BL333" i="1"/>
  <c r="BC290" i="1"/>
  <c r="BO292" i="1"/>
  <c r="BC295" i="1"/>
  <c r="BC296" i="1"/>
  <c r="BO297" i="1"/>
  <c r="BL298" i="1"/>
  <c r="BI299" i="1"/>
  <c r="BL307" i="1"/>
  <c r="BL308" i="1"/>
  <c r="BC323" i="1"/>
  <c r="BC324" i="1"/>
  <c r="BI347" i="1"/>
  <c r="BI348" i="1"/>
  <c r="BO291" i="1"/>
  <c r="BL293" i="1"/>
  <c r="BI294" i="1"/>
  <c r="BI290" i="1"/>
  <c r="BC291" i="1"/>
  <c r="BC292" i="1"/>
  <c r="BO293" i="1"/>
  <c r="BL294" i="1"/>
  <c r="BI295" i="1"/>
  <c r="BI296" i="1"/>
  <c r="BC297" i="1"/>
  <c r="AZ298" i="1"/>
  <c r="BO298" i="1"/>
  <c r="BL299" i="1"/>
  <c r="BI300" i="1"/>
  <c r="BC301" i="1"/>
  <c r="AZ302" i="1"/>
  <c r="BO302" i="1"/>
  <c r="BL303" i="1"/>
  <c r="BI304" i="1"/>
  <c r="BC305" i="1"/>
  <c r="AZ306" i="1"/>
  <c r="AZ307" i="1"/>
  <c r="BO306" i="1"/>
  <c r="BO308" i="1"/>
  <c r="BO307" i="1"/>
  <c r="BI309" i="1"/>
  <c r="BL310" i="1"/>
  <c r="BC312" i="1"/>
  <c r="BI313" i="1"/>
  <c r="BL314" i="1"/>
  <c r="BC316" i="1"/>
  <c r="BI317" i="1"/>
  <c r="BL318" i="1"/>
  <c r="BC320" i="1"/>
  <c r="BI321" i="1"/>
  <c r="BL322" i="1"/>
  <c r="BF323" i="1"/>
  <c r="BF324" i="1"/>
  <c r="BI324" i="1"/>
  <c r="BL325" i="1"/>
  <c r="BI327" i="1"/>
  <c r="BI330" i="1"/>
  <c r="BL331" i="1"/>
  <c r="BC334" i="1"/>
  <c r="BC333" i="1"/>
  <c r="BL334" i="1"/>
  <c r="BC337" i="1"/>
  <c r="BC336" i="1"/>
  <c r="BL337" i="1"/>
  <c r="BL339" i="1"/>
  <c r="BL342" i="1"/>
  <c r="BI346" i="1"/>
  <c r="BI345" i="1"/>
  <c r="BL347" i="1"/>
  <c r="U162" i="1"/>
  <c r="X56" i="1" l="1"/>
  <c r="Y56" i="1"/>
  <c r="Z56" i="1"/>
  <c r="AB56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6" i="1"/>
  <c r="BF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3" i="1"/>
  <c r="BB4" i="1"/>
  <c r="BB5" i="1"/>
  <c r="DN191" i="1" s="1"/>
  <c r="BB6" i="1"/>
  <c r="BB7" i="1"/>
  <c r="BB8" i="1"/>
  <c r="BB9" i="1"/>
  <c r="DN195" i="1" s="1"/>
  <c r="BB10" i="1"/>
  <c r="BB11" i="1"/>
  <c r="BB12" i="1"/>
  <c r="BB13" i="1"/>
  <c r="DN199" i="1" s="1"/>
  <c r="BB14" i="1"/>
  <c r="BB15" i="1"/>
  <c r="BB16" i="1"/>
  <c r="BB17" i="1"/>
  <c r="DN203" i="1" s="1"/>
  <c r="BB18" i="1"/>
  <c r="BB19" i="1"/>
  <c r="BB20" i="1"/>
  <c r="BB21" i="1"/>
  <c r="DN207" i="1" s="1"/>
  <c r="BB22" i="1"/>
  <c r="BB23" i="1"/>
  <c r="BB24" i="1"/>
  <c r="BB25" i="1"/>
  <c r="DN211" i="1" s="1"/>
  <c r="BB26" i="1"/>
  <c r="BB27" i="1"/>
  <c r="BB28" i="1"/>
  <c r="BB29" i="1"/>
  <c r="BB30" i="1"/>
  <c r="BB31" i="1"/>
  <c r="BB32" i="1"/>
  <c r="BB33" i="1"/>
  <c r="DN219" i="1" s="1"/>
  <c r="BB34" i="1"/>
  <c r="BB35" i="1"/>
  <c r="BB36" i="1"/>
  <c r="BB37" i="1"/>
  <c r="DN223" i="1" s="1"/>
  <c r="BB38" i="1"/>
  <c r="BB39" i="1"/>
  <c r="BB40" i="1"/>
  <c r="BB41" i="1"/>
  <c r="DN227" i="1" s="1"/>
  <c r="BB42" i="1"/>
  <c r="BB43" i="1"/>
  <c r="BB44" i="1"/>
  <c r="BB45" i="1"/>
  <c r="DN231" i="1" s="1"/>
  <c r="BB46" i="1"/>
  <c r="BB47" i="1"/>
  <c r="BB48" i="1"/>
  <c r="BB49" i="1"/>
  <c r="DN235" i="1" s="1"/>
  <c r="BB50" i="1"/>
  <c r="BB51" i="1"/>
  <c r="BB52" i="1"/>
  <c r="BB53" i="1"/>
  <c r="DN239" i="1" s="1"/>
  <c r="BB54" i="1"/>
  <c r="BB55" i="1"/>
  <c r="BB56" i="1"/>
  <c r="BB3" i="1"/>
  <c r="DN189" i="1" s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DM223" i="1" s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3" i="1"/>
  <c r="AR4" i="1"/>
  <c r="AR5" i="1"/>
  <c r="AR6" i="1"/>
  <c r="AR7" i="1"/>
  <c r="DM193" i="1" s="1"/>
  <c r="AR8" i="1"/>
  <c r="AR9" i="1"/>
  <c r="AR10" i="1"/>
  <c r="AR11" i="1"/>
  <c r="DM197" i="1" s="1"/>
  <c r="AR12" i="1"/>
  <c r="AR13" i="1"/>
  <c r="AR14" i="1"/>
  <c r="AR15" i="1"/>
  <c r="DM201" i="1" s="1"/>
  <c r="AR16" i="1"/>
  <c r="AR17" i="1"/>
  <c r="AR18" i="1"/>
  <c r="AR23" i="1"/>
  <c r="DM209" i="1" s="1"/>
  <c r="AR24" i="1"/>
  <c r="AR25" i="1"/>
  <c r="AR26" i="1"/>
  <c r="AR27" i="1"/>
  <c r="DM213" i="1" s="1"/>
  <c r="AR28" i="1"/>
  <c r="AR29" i="1"/>
  <c r="AR30" i="1"/>
  <c r="AR31" i="1"/>
  <c r="DM217" i="1" s="1"/>
  <c r="AR32" i="1"/>
  <c r="AR33" i="1"/>
  <c r="AR34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3" i="1"/>
  <c r="AJ4" i="1"/>
  <c r="AJ5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DL210" i="1" s="1"/>
  <c r="AI25" i="1"/>
  <c r="DL211" i="1" s="1"/>
  <c r="AI26" i="1"/>
  <c r="AI27" i="1"/>
  <c r="AI30" i="1"/>
  <c r="AI31" i="1"/>
  <c r="AI32" i="1"/>
  <c r="AI33" i="1"/>
  <c r="AI34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3" i="1"/>
  <c r="AH4" i="1"/>
  <c r="AH5" i="1"/>
  <c r="AH6" i="1"/>
  <c r="AH7" i="1"/>
  <c r="AH10" i="1"/>
  <c r="AH11" i="1"/>
  <c r="AH12" i="1"/>
  <c r="DL198" i="1" s="1"/>
  <c r="AH13" i="1"/>
  <c r="DL199" i="1" s="1"/>
  <c r="AH14" i="1"/>
  <c r="AH15" i="1"/>
  <c r="AH16" i="1"/>
  <c r="DL202" i="1" s="1"/>
  <c r="AH17" i="1"/>
  <c r="DL203" i="1" s="1"/>
  <c r="AH18" i="1"/>
  <c r="AH19" i="1"/>
  <c r="AH20" i="1"/>
  <c r="DL206" i="1" s="1"/>
  <c r="AH21" i="1"/>
  <c r="DL207" i="1" s="1"/>
  <c r="AH22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9" i="1"/>
  <c r="AH50" i="1"/>
  <c r="AH51" i="1"/>
  <c r="AH52" i="1"/>
  <c r="AH53" i="1"/>
  <c r="AH54" i="1"/>
  <c r="AH55" i="1"/>
  <c r="AH56" i="1"/>
  <c r="AH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3" i="1"/>
  <c r="AB44" i="1"/>
  <c r="AB45" i="1"/>
  <c r="AB46" i="1"/>
  <c r="AB47" i="1"/>
  <c r="AB48" i="1"/>
  <c r="AB49" i="1"/>
  <c r="AB50" i="1"/>
  <c r="AB51" i="1"/>
  <c r="AB54" i="1"/>
  <c r="AB55" i="1"/>
  <c r="AB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3" i="1"/>
  <c r="Y54" i="1"/>
  <c r="Y55" i="1"/>
  <c r="Y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DK238" i="1" s="1"/>
  <c r="X53" i="1"/>
  <c r="X54" i="1"/>
  <c r="X55" i="1"/>
  <c r="X3" i="1"/>
  <c r="DK189" i="1" s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2" i="1"/>
  <c r="Q43" i="1"/>
  <c r="Q44" i="1"/>
  <c r="Q45" i="1"/>
  <c r="Q46" i="1"/>
  <c r="Q47" i="1"/>
  <c r="Q48" i="1"/>
  <c r="Q49" i="1"/>
  <c r="Q50" i="1"/>
  <c r="Q51" i="1"/>
  <c r="Q52" i="1"/>
  <c r="Q53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3" i="1"/>
  <c r="O51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52" i="1"/>
  <c r="O53" i="1"/>
  <c r="O54" i="1"/>
  <c r="O55" i="1"/>
  <c r="O56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7" i="1"/>
  <c r="N48" i="1"/>
  <c r="N50" i="1"/>
  <c r="N53" i="1"/>
  <c r="N54" i="1"/>
  <c r="N55" i="1"/>
  <c r="N56" i="1"/>
  <c r="DJ242" i="1" s="1"/>
  <c r="N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3" i="1"/>
  <c r="F4" i="1"/>
  <c r="F5" i="1"/>
  <c r="F6" i="1"/>
  <c r="F8" i="1"/>
  <c r="F9" i="1"/>
  <c r="F10" i="1"/>
  <c r="F11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2" i="1"/>
  <c r="E23" i="1"/>
  <c r="E24" i="1"/>
  <c r="E25" i="1"/>
  <c r="E26" i="1"/>
  <c r="E27" i="1"/>
  <c r="E28" i="1"/>
  <c r="E29" i="1"/>
  <c r="E30" i="1"/>
  <c r="E32" i="1"/>
  <c r="E33" i="1"/>
  <c r="E34" i="1"/>
  <c r="E35" i="1"/>
  <c r="E36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D56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2" i="1"/>
  <c r="D23" i="1"/>
  <c r="D24" i="1"/>
  <c r="D25" i="1"/>
  <c r="D26" i="1"/>
  <c r="D27" i="1"/>
  <c r="D28" i="1"/>
  <c r="D29" i="1"/>
  <c r="D30" i="1"/>
  <c r="D31" i="1"/>
  <c r="D32" i="1"/>
  <c r="D34" i="1"/>
  <c r="D35" i="1"/>
  <c r="D36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3" i="1"/>
  <c r="AH9" i="1"/>
  <c r="DI237" i="1" l="1"/>
  <c r="DI233" i="1"/>
  <c r="DI242" i="1"/>
  <c r="DI241" i="1"/>
  <c r="DJ230" i="1"/>
  <c r="DJ222" i="1"/>
  <c r="DJ218" i="1"/>
  <c r="DJ214" i="1"/>
  <c r="DJ210" i="1"/>
  <c r="DJ206" i="1"/>
  <c r="DI189" i="1"/>
  <c r="DI225" i="1"/>
  <c r="DI219" i="1"/>
  <c r="DI215" i="1"/>
  <c r="DI211" i="1"/>
  <c r="DI205" i="1"/>
  <c r="DI201" i="1"/>
  <c r="DI197" i="1"/>
  <c r="DJ202" i="1"/>
  <c r="DJ198" i="1"/>
  <c r="DJ194" i="1"/>
  <c r="DJ190" i="1"/>
  <c r="DK239" i="1"/>
  <c r="DK235" i="1"/>
  <c r="DK231" i="1"/>
  <c r="DK227" i="1"/>
  <c r="DK223" i="1"/>
  <c r="DK219" i="1"/>
  <c r="DK215" i="1"/>
  <c r="DK211" i="1"/>
  <c r="DK207" i="1"/>
  <c r="DK203" i="1"/>
  <c r="DK199" i="1"/>
  <c r="DK195" i="1"/>
  <c r="DK191" i="1"/>
  <c r="DL241" i="1"/>
  <c r="DL237" i="1"/>
  <c r="DL231" i="1"/>
  <c r="DL227" i="1"/>
  <c r="DL223" i="1"/>
  <c r="DL219" i="1"/>
  <c r="DL208" i="1"/>
  <c r="DL204" i="1"/>
  <c r="DL200" i="1"/>
  <c r="DL196" i="1"/>
  <c r="DL190" i="1"/>
  <c r="DM189" i="1"/>
  <c r="DM239" i="1"/>
  <c r="DM235" i="1"/>
  <c r="DM227" i="1"/>
  <c r="DM218" i="1"/>
  <c r="DM214" i="1"/>
  <c r="DM210" i="1"/>
  <c r="DM202" i="1"/>
  <c r="DM198" i="1"/>
  <c r="DM194" i="1"/>
  <c r="DM190" i="1"/>
  <c r="DM224" i="1"/>
  <c r="DN240" i="1"/>
  <c r="DN236" i="1"/>
  <c r="DN232" i="1"/>
  <c r="DN228" i="1"/>
  <c r="DN224" i="1"/>
  <c r="DN220" i="1"/>
  <c r="DN216" i="1"/>
  <c r="DN212" i="1"/>
  <c r="DN208" i="1"/>
  <c r="DN204" i="1"/>
  <c r="DN200" i="1"/>
  <c r="DN196" i="1"/>
  <c r="DN192" i="1"/>
  <c r="DL195" i="1"/>
  <c r="DK241" i="1"/>
  <c r="DM241" i="1"/>
  <c r="DM237" i="1"/>
  <c r="DM233" i="1"/>
  <c r="DI236" i="1"/>
  <c r="DI214" i="1"/>
  <c r="DI200" i="1"/>
  <c r="DJ229" i="1"/>
  <c r="DJ213" i="1"/>
  <c r="DJ201" i="1"/>
  <c r="DK234" i="1"/>
  <c r="DK230" i="1"/>
  <c r="DK226" i="1"/>
  <c r="DK222" i="1"/>
  <c r="DK218" i="1"/>
  <c r="DK214" i="1"/>
  <c r="DK210" i="1"/>
  <c r="DK206" i="1"/>
  <c r="DK202" i="1"/>
  <c r="DK198" i="1"/>
  <c r="DK194" i="1"/>
  <c r="DK190" i="1"/>
  <c r="DL240" i="1"/>
  <c r="DL236" i="1"/>
  <c r="DL230" i="1"/>
  <c r="DL226" i="1"/>
  <c r="DL218" i="1"/>
  <c r="DL193" i="1"/>
  <c r="DM242" i="1"/>
  <c r="DM238" i="1"/>
  <c r="DM234" i="1"/>
  <c r="DM230" i="1"/>
  <c r="DM226" i="1"/>
  <c r="DI222" i="1"/>
  <c r="DI210" i="1"/>
  <c r="DI196" i="1"/>
  <c r="DJ225" i="1"/>
  <c r="DJ209" i="1"/>
  <c r="DJ197" i="1"/>
  <c r="DI231" i="1"/>
  <c r="DI221" i="1"/>
  <c r="DI209" i="1"/>
  <c r="DI195" i="1"/>
  <c r="DJ234" i="1"/>
  <c r="DJ220" i="1"/>
  <c r="DJ208" i="1"/>
  <c r="DJ192" i="1"/>
  <c r="DK233" i="1"/>
  <c r="DK221" i="1"/>
  <c r="DK209" i="1"/>
  <c r="DK197" i="1"/>
  <c r="DL239" i="1"/>
  <c r="DL229" i="1"/>
  <c r="DL192" i="1"/>
  <c r="DL234" i="1"/>
  <c r="DM220" i="1"/>
  <c r="DM216" i="1"/>
  <c r="DM212" i="1"/>
  <c r="DM204" i="1"/>
  <c r="DM200" i="1"/>
  <c r="DM196" i="1"/>
  <c r="DM192" i="1"/>
  <c r="DM222" i="1"/>
  <c r="DM206" i="1"/>
  <c r="DN242" i="1"/>
  <c r="DN238" i="1"/>
  <c r="DN234" i="1"/>
  <c r="DN230" i="1"/>
  <c r="DN226" i="1"/>
  <c r="DN222" i="1"/>
  <c r="DN218" i="1"/>
  <c r="DN210" i="1"/>
  <c r="DN202" i="1"/>
  <c r="DN198" i="1"/>
  <c r="DN194" i="1"/>
  <c r="DN190" i="1"/>
  <c r="DI240" i="1"/>
  <c r="DI232" i="1"/>
  <c r="DI218" i="1"/>
  <c r="DI204" i="1"/>
  <c r="DI192" i="1"/>
  <c r="DJ221" i="1"/>
  <c r="DJ217" i="1"/>
  <c r="DJ205" i="1"/>
  <c r="DJ193" i="1"/>
  <c r="DI239" i="1"/>
  <c r="DI235" i="1"/>
  <c r="DI227" i="1"/>
  <c r="DI217" i="1"/>
  <c r="DI213" i="1"/>
  <c r="DI203" i="1"/>
  <c r="DI199" i="1"/>
  <c r="DI191" i="1"/>
  <c r="DJ228" i="1"/>
  <c r="DJ224" i="1"/>
  <c r="DJ216" i="1"/>
  <c r="DJ212" i="1"/>
  <c r="DJ204" i="1"/>
  <c r="DJ200" i="1"/>
  <c r="DJ196" i="1"/>
  <c r="DK237" i="1"/>
  <c r="DK229" i="1"/>
  <c r="DK225" i="1"/>
  <c r="DK217" i="1"/>
  <c r="DK213" i="1"/>
  <c r="DK205" i="1"/>
  <c r="DK201" i="1"/>
  <c r="DK193" i="1"/>
  <c r="DL189" i="1"/>
  <c r="DL235" i="1"/>
  <c r="DL225" i="1"/>
  <c r="DL217" i="1"/>
  <c r="DI238" i="1"/>
  <c r="DI234" i="1"/>
  <c r="DI230" i="1"/>
  <c r="DI226" i="1"/>
  <c r="DI220" i="1"/>
  <c r="DI216" i="1"/>
  <c r="DI212" i="1"/>
  <c r="DI208" i="1"/>
  <c r="DI202" i="1"/>
  <c r="DI194" i="1"/>
  <c r="DI190" i="1"/>
  <c r="DJ189" i="1"/>
  <c r="DJ239" i="1"/>
  <c r="DJ233" i="1"/>
  <c r="DJ223" i="1"/>
  <c r="DJ219" i="1"/>
  <c r="DJ215" i="1"/>
  <c r="DJ211" i="1"/>
  <c r="DJ207" i="1"/>
  <c r="DJ203" i="1"/>
  <c r="DJ199" i="1"/>
  <c r="DJ195" i="1"/>
  <c r="DJ191" i="1"/>
  <c r="DK240" i="1"/>
  <c r="DK236" i="1"/>
  <c r="DK232" i="1"/>
  <c r="DK228" i="1"/>
  <c r="DK224" i="1"/>
  <c r="DK220" i="1"/>
  <c r="DK216" i="1"/>
  <c r="DK212" i="1"/>
  <c r="DK208" i="1"/>
  <c r="DK204" i="1"/>
  <c r="DK200" i="1"/>
  <c r="DK196" i="1"/>
  <c r="DK192" i="1"/>
  <c r="DL242" i="1"/>
  <c r="DL238" i="1"/>
  <c r="DL232" i="1"/>
  <c r="DL228" i="1"/>
  <c r="DL224" i="1"/>
  <c r="DL220" i="1"/>
  <c r="DL216" i="1"/>
  <c r="DL212" i="1"/>
  <c r="DL205" i="1"/>
  <c r="DL201" i="1"/>
  <c r="DL197" i="1"/>
  <c r="DL191" i="1"/>
  <c r="DL233" i="1"/>
  <c r="DL209" i="1"/>
  <c r="DM240" i="1"/>
  <c r="DM236" i="1"/>
  <c r="DM228" i="1"/>
  <c r="DM219" i="1"/>
  <c r="DM215" i="1"/>
  <c r="DM211" i="1"/>
  <c r="DM203" i="1"/>
  <c r="DM199" i="1"/>
  <c r="DM195" i="1"/>
  <c r="DM191" i="1"/>
  <c r="DM225" i="1"/>
  <c r="DM221" i="1"/>
  <c r="DN241" i="1"/>
  <c r="DN237" i="1"/>
  <c r="DN233" i="1"/>
  <c r="DN229" i="1"/>
  <c r="DN225" i="1"/>
  <c r="DN221" i="1"/>
  <c r="DN217" i="1"/>
  <c r="DN213" i="1"/>
  <c r="DN209" i="1"/>
  <c r="DN201" i="1"/>
  <c r="DN197" i="1"/>
  <c r="DN193" i="1"/>
  <c r="DK242" i="1"/>
  <c r="AH8" i="1"/>
  <c r="DL194" i="1" s="1"/>
</calcChain>
</file>

<file path=xl/sharedStrings.xml><?xml version="1.0" encoding="utf-8"?>
<sst xmlns="http://schemas.openxmlformats.org/spreadsheetml/2006/main" count="115" uniqueCount="49">
  <si>
    <t>NEW YORK</t>
  </si>
  <si>
    <t>DATE</t>
  </si>
  <si>
    <t>QUEENS</t>
  </si>
  <si>
    <t>KINGS</t>
  </si>
  <si>
    <t>NASSAU</t>
  </si>
  <si>
    <t>BRONX</t>
  </si>
  <si>
    <t>SUFFOLK</t>
  </si>
  <si>
    <t>NEW JERSEY CASES BY COUNTY</t>
  </si>
  <si>
    <t>MASSACHUSETTS CASES BY COUNTY</t>
  </si>
  <si>
    <t>PENNSYLVANIA CASES BY COUNTY</t>
  </si>
  <si>
    <t>CALIFORNIA CASES BY COUNTY</t>
  </si>
  <si>
    <t>BERGEN</t>
  </si>
  <si>
    <t>HUDSON</t>
  </si>
  <si>
    <t>ESSEX</t>
  </si>
  <si>
    <t>UNION</t>
  </si>
  <si>
    <t>PASSAIC</t>
  </si>
  <si>
    <t>MIDDLESEX</t>
  </si>
  <si>
    <t>NORFOLK</t>
  </si>
  <si>
    <t>WORCESTER</t>
  </si>
  <si>
    <t>PHILADELPHIA</t>
  </si>
  <si>
    <t>MONTGOMERY</t>
  </si>
  <si>
    <t>DELEWARE</t>
  </si>
  <si>
    <t>LEHIGH</t>
  </si>
  <si>
    <t>BERKS</t>
  </si>
  <si>
    <t>LOS ANGELES</t>
  </si>
  <si>
    <t>SAN DIEGO</t>
  </si>
  <si>
    <t>RIVERSIDE</t>
  </si>
  <si>
    <t>SANTA CLARA</t>
  </si>
  <si>
    <t>ORANGE</t>
  </si>
  <si>
    <t>MICHIGAN</t>
  </si>
  <si>
    <t>WAYNE</t>
  </si>
  <si>
    <t>OAKLAND</t>
  </si>
  <si>
    <t>MACOMB</t>
  </si>
  <si>
    <t>GENESEE</t>
  </si>
  <si>
    <t>WASHTENAW</t>
  </si>
  <si>
    <t>NY</t>
  </si>
  <si>
    <t>NJ</t>
  </si>
  <si>
    <t>MA</t>
  </si>
  <si>
    <t>MI</t>
  </si>
  <si>
    <t>PA</t>
  </si>
  <si>
    <t>CA</t>
  </si>
  <si>
    <t>daily case count</t>
  </si>
  <si>
    <t>daily death count</t>
  </si>
  <si>
    <t>NEW JERSEY</t>
  </si>
  <si>
    <t>MASSACHUSETTS</t>
  </si>
  <si>
    <t>PENNSYLVANIA</t>
  </si>
  <si>
    <t>CALIFORNIA</t>
  </si>
  <si>
    <t>state positive cases</t>
  </si>
  <si>
    <t>state 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</si>
</sst>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COVID-19 CASES IN THE TOP FIVE MOST INFECTED COUNTIES OF NEW YORK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QUEENS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Sheet1!$B$2:$C$86</c:f>
              <c:strCache>
                <c:ptCount val="85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</c:strCache>
            </c:strRef>
          </c:cat>
          <c:val>
            <c:numRef>
              <c:f>Sheet1!$D$2:$D$86</c:f>
              <c:numCache>
                <c:formatCode>0</c:formatCode>
                <c:ptCount val="85"/>
                <c:pt idx="1">
                  <c:v>1602</c:v>
                </c:pt>
                <c:pt idx="2">
                  <c:v>2004</c:v>
                </c:pt>
                <c:pt idx="3">
                  <c:v>1548</c:v>
                </c:pt>
                <c:pt idx="4">
                  <c:v>1410</c:v>
                </c:pt>
                <c:pt idx="5">
                  <c:v>1302</c:v>
                </c:pt>
                <c:pt idx="6">
                  <c:v>1726</c:v>
                </c:pt>
                <c:pt idx="7">
                  <c:v>1395</c:v>
                </c:pt>
                <c:pt idx="8">
                  <c:v>1555</c:v>
                </c:pt>
                <c:pt idx="9">
                  <c:v>1995</c:v>
                </c:pt>
                <c:pt idx="10">
                  <c:v>1290</c:v>
                </c:pt>
                <c:pt idx="11">
                  <c:v>1705</c:v>
                </c:pt>
                <c:pt idx="12">
                  <c:v>719</c:v>
                </c:pt>
                <c:pt idx="13">
                  <c:v>148</c:v>
                </c:pt>
                <c:pt idx="14">
                  <c:v>3149</c:v>
                </c:pt>
                <c:pt idx="15">
                  <c:v>1153</c:v>
                </c:pt>
                <c:pt idx="16">
                  <c:v>1173</c:v>
                </c:pt>
                <c:pt idx="17">
                  <c:v>1125</c:v>
                </c:pt>
                <c:pt idx="20">
                  <c:v>799</c:v>
                </c:pt>
                <c:pt idx="21">
                  <c:v>891</c:v>
                </c:pt>
                <c:pt idx="22">
                  <c:v>1191</c:v>
                </c:pt>
                <c:pt idx="23">
                  <c:v>1483</c:v>
                </c:pt>
                <c:pt idx="24">
                  <c:v>1474</c:v>
                </c:pt>
                <c:pt idx="25">
                  <c:v>884</c:v>
                </c:pt>
                <c:pt idx="26">
                  <c:v>654</c:v>
                </c:pt>
                <c:pt idx="27">
                  <c:v>530</c:v>
                </c:pt>
                <c:pt idx="28">
                  <c:v>812</c:v>
                </c:pt>
                <c:pt idx="29">
                  <c:v>890</c:v>
                </c:pt>
                <c:pt idx="30">
                  <c:v>643</c:v>
                </c:pt>
                <c:pt idx="31">
                  <c:v>765</c:v>
                </c:pt>
                <c:pt idx="32">
                  <c:v>601</c:v>
                </c:pt>
                <c:pt idx="33">
                  <c:v>450</c:v>
                </c:pt>
                <c:pt idx="34">
                  <c:v>358</c:v>
                </c:pt>
                <c:pt idx="37">
                  <c:v>494</c:v>
                </c:pt>
                <c:pt idx="38">
                  <c:v>549</c:v>
                </c:pt>
                <c:pt idx="39">
                  <c:v>369</c:v>
                </c:pt>
                <c:pt idx="40">
                  <c:v>318</c:v>
                </c:pt>
                <c:pt idx="41">
                  <c:v>211</c:v>
                </c:pt>
                <c:pt idx="42">
                  <c:v>357</c:v>
                </c:pt>
                <c:pt idx="43">
                  <c:v>336</c:v>
                </c:pt>
                <c:pt idx="44">
                  <c:v>432</c:v>
                </c:pt>
                <c:pt idx="45">
                  <c:v>325</c:v>
                </c:pt>
                <c:pt idx="46">
                  <c:v>291</c:v>
                </c:pt>
                <c:pt idx="47">
                  <c:v>192</c:v>
                </c:pt>
                <c:pt idx="48">
                  <c:v>184</c:v>
                </c:pt>
                <c:pt idx="49">
                  <c:v>244</c:v>
                </c:pt>
                <c:pt idx="50">
                  <c:v>273</c:v>
                </c:pt>
                <c:pt idx="51">
                  <c:v>211</c:v>
                </c:pt>
                <c:pt idx="52">
                  <c:v>186</c:v>
                </c:pt>
                <c:pt idx="53" formatCode="General">
                  <c:v>214</c:v>
                </c:pt>
                <c:pt idx="54">
                  <c:v>192</c:v>
                </c:pt>
                <c:pt idx="55">
                  <c:v>132</c:v>
                </c:pt>
                <c:pt idx="56">
                  <c:v>165</c:v>
                </c:pt>
                <c:pt idx="57">
                  <c:v>275</c:v>
                </c:pt>
                <c:pt idx="58">
                  <c:v>244</c:v>
                </c:pt>
                <c:pt idx="59">
                  <c:v>183</c:v>
                </c:pt>
                <c:pt idx="60">
                  <c:v>148</c:v>
                </c:pt>
                <c:pt idx="61">
                  <c:v>119</c:v>
                </c:pt>
                <c:pt idx="62">
                  <c:v>199</c:v>
                </c:pt>
                <c:pt idx="63">
                  <c:v>132</c:v>
                </c:pt>
                <c:pt idx="64">
                  <c:v>117</c:v>
                </c:pt>
                <c:pt idx="65">
                  <c:v>150</c:v>
                </c:pt>
                <c:pt idx="66">
                  <c:v>158</c:v>
                </c:pt>
                <c:pt idx="67">
                  <c:v>113</c:v>
                </c:pt>
                <c:pt idx="68">
                  <c:v>134</c:v>
                </c:pt>
                <c:pt idx="69">
                  <c:v>97</c:v>
                </c:pt>
                <c:pt idx="70">
                  <c:v>132</c:v>
                </c:pt>
                <c:pt idx="71">
                  <c:v>106</c:v>
                </c:pt>
                <c:pt idx="72">
                  <c:v>141</c:v>
                </c:pt>
                <c:pt idx="73">
                  <c:v>154</c:v>
                </c:pt>
                <c:pt idx="74">
                  <c:v>95</c:v>
                </c:pt>
                <c:pt idx="75">
                  <c:v>110</c:v>
                </c:pt>
                <c:pt idx="76">
                  <c:v>110</c:v>
                </c:pt>
                <c:pt idx="77">
                  <c:v>134</c:v>
                </c:pt>
                <c:pt idx="78">
                  <c:v>92</c:v>
                </c:pt>
                <c:pt idx="79">
                  <c:v>112</c:v>
                </c:pt>
                <c:pt idx="80">
                  <c:v>106</c:v>
                </c:pt>
                <c:pt idx="81">
                  <c:v>135</c:v>
                </c:pt>
                <c:pt idx="82">
                  <c:v>91</c:v>
                </c:pt>
                <c:pt idx="83">
                  <c:v>85</c:v>
                </c:pt>
                <c:pt idx="84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17-CC40-B05D-5B6B95719B0C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KINGS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Sheet1!$B$2:$C$86</c:f>
              <c:strCache>
                <c:ptCount val="85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</c:strCache>
            </c:strRef>
          </c:cat>
          <c:val>
            <c:numRef>
              <c:f>Sheet1!$E$2:$E$86</c:f>
              <c:numCache>
                <c:formatCode>0</c:formatCode>
                <c:ptCount val="85"/>
                <c:pt idx="1">
                  <c:v>1016</c:v>
                </c:pt>
                <c:pt idx="2">
                  <c:v>2937</c:v>
                </c:pt>
                <c:pt idx="3">
                  <c:v>1161</c:v>
                </c:pt>
                <c:pt idx="4">
                  <c:v>1032</c:v>
                </c:pt>
                <c:pt idx="5">
                  <c:v>914</c:v>
                </c:pt>
                <c:pt idx="6">
                  <c:v>1801</c:v>
                </c:pt>
                <c:pt idx="7">
                  <c:v>1345</c:v>
                </c:pt>
                <c:pt idx="8">
                  <c:v>1828</c:v>
                </c:pt>
                <c:pt idx="9">
                  <c:v>1438</c:v>
                </c:pt>
                <c:pt idx="10">
                  <c:v>1196</c:v>
                </c:pt>
                <c:pt idx="11">
                  <c:v>1420</c:v>
                </c:pt>
                <c:pt idx="12">
                  <c:v>573</c:v>
                </c:pt>
                <c:pt idx="13">
                  <c:v>103</c:v>
                </c:pt>
                <c:pt idx="14">
                  <c:v>3831</c:v>
                </c:pt>
                <c:pt idx="15">
                  <c:v>1552</c:v>
                </c:pt>
                <c:pt idx="16">
                  <c:v>1184</c:v>
                </c:pt>
                <c:pt idx="17">
                  <c:v>1058</c:v>
                </c:pt>
                <c:pt idx="20">
                  <c:v>664</c:v>
                </c:pt>
                <c:pt idx="21">
                  <c:v>787</c:v>
                </c:pt>
                <c:pt idx="22">
                  <c:v>873</c:v>
                </c:pt>
                <c:pt idx="23">
                  <c:v>1294</c:v>
                </c:pt>
                <c:pt idx="24">
                  <c:v>1012</c:v>
                </c:pt>
                <c:pt idx="25">
                  <c:v>827</c:v>
                </c:pt>
                <c:pt idx="26">
                  <c:v>527</c:v>
                </c:pt>
                <c:pt idx="27">
                  <c:v>573</c:v>
                </c:pt>
                <c:pt idx="28">
                  <c:v>649</c:v>
                </c:pt>
                <c:pt idx="29">
                  <c:v>636</c:v>
                </c:pt>
                <c:pt idx="30">
                  <c:v>647</c:v>
                </c:pt>
                <c:pt idx="31">
                  <c:v>756</c:v>
                </c:pt>
                <c:pt idx="32">
                  <c:v>564</c:v>
                </c:pt>
                <c:pt idx="33">
                  <c:v>344</c:v>
                </c:pt>
                <c:pt idx="34">
                  <c:v>396</c:v>
                </c:pt>
                <c:pt idx="37">
                  <c:v>448</c:v>
                </c:pt>
                <c:pt idx="38">
                  <c:v>463</c:v>
                </c:pt>
                <c:pt idx="39">
                  <c:v>356</c:v>
                </c:pt>
                <c:pt idx="40">
                  <c:v>255</c:v>
                </c:pt>
                <c:pt idx="41">
                  <c:v>259</c:v>
                </c:pt>
                <c:pt idx="42">
                  <c:v>336</c:v>
                </c:pt>
                <c:pt idx="43">
                  <c:v>428</c:v>
                </c:pt>
                <c:pt idx="44">
                  <c:v>486</c:v>
                </c:pt>
                <c:pt idx="45">
                  <c:v>410</c:v>
                </c:pt>
                <c:pt idx="46">
                  <c:v>307</c:v>
                </c:pt>
                <c:pt idx="47">
                  <c:v>187</c:v>
                </c:pt>
                <c:pt idx="48">
                  <c:v>196</c:v>
                </c:pt>
                <c:pt idx="49">
                  <c:v>208</c:v>
                </c:pt>
                <c:pt idx="50">
                  <c:v>496</c:v>
                </c:pt>
                <c:pt idx="51" formatCode="General">
                  <c:v>254</c:v>
                </c:pt>
                <c:pt idx="52">
                  <c:v>263</c:v>
                </c:pt>
                <c:pt idx="53">
                  <c:v>273</c:v>
                </c:pt>
                <c:pt idx="54">
                  <c:v>185</c:v>
                </c:pt>
                <c:pt idx="55">
                  <c:v>200</c:v>
                </c:pt>
                <c:pt idx="56">
                  <c:v>219</c:v>
                </c:pt>
                <c:pt idx="57">
                  <c:v>368</c:v>
                </c:pt>
                <c:pt idx="58">
                  <c:v>299</c:v>
                </c:pt>
                <c:pt idx="59">
                  <c:v>281</c:v>
                </c:pt>
                <c:pt idx="60">
                  <c:v>173</c:v>
                </c:pt>
                <c:pt idx="61">
                  <c:v>153</c:v>
                </c:pt>
                <c:pt idx="62">
                  <c:v>189</c:v>
                </c:pt>
                <c:pt idx="63">
                  <c:v>163</c:v>
                </c:pt>
                <c:pt idx="64">
                  <c:v>182</c:v>
                </c:pt>
                <c:pt idx="65">
                  <c:v>183</c:v>
                </c:pt>
                <c:pt idx="66">
                  <c:v>196</c:v>
                </c:pt>
                <c:pt idx="67">
                  <c:v>165</c:v>
                </c:pt>
                <c:pt idx="68">
                  <c:v>129</c:v>
                </c:pt>
                <c:pt idx="69">
                  <c:v>107</c:v>
                </c:pt>
                <c:pt idx="70">
                  <c:v>117</c:v>
                </c:pt>
                <c:pt idx="71">
                  <c:v>121</c:v>
                </c:pt>
                <c:pt idx="72">
                  <c:v>128</c:v>
                </c:pt>
                <c:pt idx="73">
                  <c:v>186</c:v>
                </c:pt>
                <c:pt idx="74">
                  <c:v>140</c:v>
                </c:pt>
                <c:pt idx="75">
                  <c:v>118</c:v>
                </c:pt>
                <c:pt idx="76">
                  <c:v>97</c:v>
                </c:pt>
                <c:pt idx="77">
                  <c:v>112</c:v>
                </c:pt>
                <c:pt idx="78">
                  <c:v>116</c:v>
                </c:pt>
                <c:pt idx="79">
                  <c:v>132</c:v>
                </c:pt>
                <c:pt idx="80">
                  <c:v>127</c:v>
                </c:pt>
                <c:pt idx="81">
                  <c:v>113</c:v>
                </c:pt>
                <c:pt idx="82">
                  <c:v>75</c:v>
                </c:pt>
                <c:pt idx="83">
                  <c:v>98</c:v>
                </c:pt>
                <c:pt idx="84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17-CC40-B05D-5B6B95719B0C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NASSAU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Sheet1!$B$2:$C$86</c:f>
              <c:strCache>
                <c:ptCount val="85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</c:strCache>
            </c:strRef>
          </c:cat>
          <c:val>
            <c:numRef>
              <c:f>Sheet1!$F$2:$F$86</c:f>
              <c:numCache>
                <c:formatCode>0</c:formatCode>
                <c:ptCount val="85"/>
                <c:pt idx="1">
                  <c:v>1011</c:v>
                </c:pt>
                <c:pt idx="2">
                  <c:v>1032</c:v>
                </c:pt>
                <c:pt idx="3">
                  <c:v>2759</c:v>
                </c:pt>
                <c:pt idx="4">
                  <c:v>1052</c:v>
                </c:pt>
                <c:pt idx="6">
                  <c:v>2212</c:v>
                </c:pt>
                <c:pt idx="7">
                  <c:v>1938</c:v>
                </c:pt>
                <c:pt idx="8">
                  <c:v>1592</c:v>
                </c:pt>
                <c:pt idx="9">
                  <c:v>1372</c:v>
                </c:pt>
                <c:pt idx="11">
                  <c:v>1072</c:v>
                </c:pt>
                <c:pt idx="12">
                  <c:v>1774</c:v>
                </c:pt>
                <c:pt idx="13">
                  <c:v>892</c:v>
                </c:pt>
                <c:pt idx="14">
                  <c:v>1465</c:v>
                </c:pt>
                <c:pt idx="15">
                  <c:v>1057</c:v>
                </c:pt>
                <c:pt idx="16">
                  <c:v>767</c:v>
                </c:pt>
                <c:pt idx="17">
                  <c:v>641</c:v>
                </c:pt>
                <c:pt idx="18">
                  <c:v>833</c:v>
                </c:pt>
                <c:pt idx="19">
                  <c:v>664</c:v>
                </c:pt>
                <c:pt idx="20">
                  <c:v>402</c:v>
                </c:pt>
                <c:pt idx="21">
                  <c:v>476</c:v>
                </c:pt>
                <c:pt idx="22">
                  <c:v>569</c:v>
                </c:pt>
                <c:pt idx="23">
                  <c:v>641</c:v>
                </c:pt>
                <c:pt idx="24">
                  <c:v>1033</c:v>
                </c:pt>
                <c:pt idx="25">
                  <c:v>724</c:v>
                </c:pt>
                <c:pt idx="26">
                  <c:v>343</c:v>
                </c:pt>
                <c:pt idx="27">
                  <c:v>220</c:v>
                </c:pt>
                <c:pt idx="28">
                  <c:v>420</c:v>
                </c:pt>
                <c:pt idx="29">
                  <c:v>349</c:v>
                </c:pt>
                <c:pt idx="30">
                  <c:v>307</c:v>
                </c:pt>
                <c:pt idx="31">
                  <c:v>358</c:v>
                </c:pt>
                <c:pt idx="32">
                  <c:v>261</c:v>
                </c:pt>
                <c:pt idx="33">
                  <c:v>185</c:v>
                </c:pt>
                <c:pt idx="34">
                  <c:v>187</c:v>
                </c:pt>
                <c:pt idx="35">
                  <c:v>198</c:v>
                </c:pt>
                <c:pt idx="36">
                  <c:v>243</c:v>
                </c:pt>
                <c:pt idx="37">
                  <c:v>219</c:v>
                </c:pt>
                <c:pt idx="38">
                  <c:v>216</c:v>
                </c:pt>
                <c:pt idx="39">
                  <c:v>189</c:v>
                </c:pt>
                <c:pt idx="40">
                  <c:v>120</c:v>
                </c:pt>
                <c:pt idx="41">
                  <c:v>97</c:v>
                </c:pt>
                <c:pt idx="42">
                  <c:v>153</c:v>
                </c:pt>
                <c:pt idx="43">
                  <c:v>156</c:v>
                </c:pt>
                <c:pt idx="44">
                  <c:v>121</c:v>
                </c:pt>
                <c:pt idx="45">
                  <c:v>169</c:v>
                </c:pt>
                <c:pt idx="46">
                  <c:v>103</c:v>
                </c:pt>
                <c:pt idx="47">
                  <c:v>89</c:v>
                </c:pt>
                <c:pt idx="48">
                  <c:v>70</c:v>
                </c:pt>
                <c:pt idx="49">
                  <c:v>73</c:v>
                </c:pt>
                <c:pt idx="50">
                  <c:v>119</c:v>
                </c:pt>
                <c:pt idx="51">
                  <c:v>121</c:v>
                </c:pt>
                <c:pt idx="52">
                  <c:v>118</c:v>
                </c:pt>
                <c:pt idx="53">
                  <c:v>111</c:v>
                </c:pt>
                <c:pt idx="54">
                  <c:v>70</c:v>
                </c:pt>
                <c:pt idx="55">
                  <c:v>67</c:v>
                </c:pt>
                <c:pt idx="56">
                  <c:v>60</c:v>
                </c:pt>
                <c:pt idx="57">
                  <c:v>106</c:v>
                </c:pt>
                <c:pt idx="58">
                  <c:v>86</c:v>
                </c:pt>
                <c:pt idx="59">
                  <c:v>81</c:v>
                </c:pt>
                <c:pt idx="60">
                  <c:v>89</c:v>
                </c:pt>
                <c:pt idx="61">
                  <c:v>83</c:v>
                </c:pt>
                <c:pt idx="62">
                  <c:v>93</c:v>
                </c:pt>
                <c:pt idx="63">
                  <c:v>72</c:v>
                </c:pt>
                <c:pt idx="64">
                  <c:v>69</c:v>
                </c:pt>
                <c:pt idx="65">
                  <c:v>84</c:v>
                </c:pt>
                <c:pt idx="66">
                  <c:v>56</c:v>
                </c:pt>
                <c:pt idx="67">
                  <c:v>51</c:v>
                </c:pt>
                <c:pt idx="68">
                  <c:v>43</c:v>
                </c:pt>
                <c:pt idx="69">
                  <c:v>33</c:v>
                </c:pt>
                <c:pt idx="70">
                  <c:v>35</c:v>
                </c:pt>
                <c:pt idx="71">
                  <c:v>45</c:v>
                </c:pt>
                <c:pt idx="72">
                  <c:v>54</c:v>
                </c:pt>
                <c:pt idx="73">
                  <c:v>58</c:v>
                </c:pt>
                <c:pt idx="74">
                  <c:v>32</c:v>
                </c:pt>
                <c:pt idx="75">
                  <c:v>36</c:v>
                </c:pt>
                <c:pt idx="76">
                  <c:v>50</c:v>
                </c:pt>
                <c:pt idx="77">
                  <c:v>30</c:v>
                </c:pt>
                <c:pt idx="78">
                  <c:v>29</c:v>
                </c:pt>
                <c:pt idx="79">
                  <c:v>38</c:v>
                </c:pt>
                <c:pt idx="80">
                  <c:v>56</c:v>
                </c:pt>
                <c:pt idx="81">
                  <c:v>36</c:v>
                </c:pt>
                <c:pt idx="82">
                  <c:v>34</c:v>
                </c:pt>
                <c:pt idx="83">
                  <c:v>31</c:v>
                </c:pt>
                <c:pt idx="84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17-CC40-B05D-5B6B95719B0C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BRONX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Sheet1!$B$2:$C$86</c:f>
              <c:strCache>
                <c:ptCount val="85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</c:strCache>
            </c:strRef>
          </c:cat>
          <c:val>
            <c:numRef>
              <c:f>Sheet1!$G$2:$G$86</c:f>
              <c:numCache>
                <c:formatCode>0</c:formatCode>
                <c:ptCount val="85"/>
                <c:pt idx="1">
                  <c:v>736</c:v>
                </c:pt>
                <c:pt idx="2">
                  <c:v>1422</c:v>
                </c:pt>
                <c:pt idx="3">
                  <c:v>1055</c:v>
                </c:pt>
                <c:pt idx="4">
                  <c:v>918</c:v>
                </c:pt>
                <c:pt idx="5">
                  <c:v>942</c:v>
                </c:pt>
                <c:pt idx="6">
                  <c:v>1261</c:v>
                </c:pt>
                <c:pt idx="7">
                  <c:v>1478</c:v>
                </c:pt>
                <c:pt idx="8">
                  <c:v>2317</c:v>
                </c:pt>
                <c:pt idx="9">
                  <c:v>1807</c:v>
                </c:pt>
                <c:pt idx="10">
                  <c:v>980</c:v>
                </c:pt>
                <c:pt idx="11">
                  <c:v>1186</c:v>
                </c:pt>
                <c:pt idx="12">
                  <c:v>643</c:v>
                </c:pt>
                <c:pt idx="13">
                  <c:v>74</c:v>
                </c:pt>
                <c:pt idx="14">
                  <c:v>1161</c:v>
                </c:pt>
                <c:pt idx="15">
                  <c:v>1051</c:v>
                </c:pt>
                <c:pt idx="16">
                  <c:v>1376</c:v>
                </c:pt>
                <c:pt idx="17">
                  <c:v>1002</c:v>
                </c:pt>
                <c:pt idx="18">
                  <c:v>859</c:v>
                </c:pt>
                <c:pt idx="19">
                  <c:v>497</c:v>
                </c:pt>
                <c:pt idx="20">
                  <c:v>617</c:v>
                </c:pt>
                <c:pt idx="21">
                  <c:v>879</c:v>
                </c:pt>
                <c:pt idx="22">
                  <c:v>791</c:v>
                </c:pt>
                <c:pt idx="23">
                  <c:v>1042</c:v>
                </c:pt>
                <c:pt idx="24">
                  <c:v>1482</c:v>
                </c:pt>
                <c:pt idx="25">
                  <c:v>787</c:v>
                </c:pt>
                <c:pt idx="26">
                  <c:v>586</c:v>
                </c:pt>
                <c:pt idx="27">
                  <c:v>438</c:v>
                </c:pt>
                <c:pt idx="28">
                  <c:v>606</c:v>
                </c:pt>
                <c:pt idx="29">
                  <c:v>644</c:v>
                </c:pt>
                <c:pt idx="30">
                  <c:v>541</c:v>
                </c:pt>
                <c:pt idx="31">
                  <c:v>665</c:v>
                </c:pt>
                <c:pt idx="32">
                  <c:v>466</c:v>
                </c:pt>
                <c:pt idx="33">
                  <c:v>307</c:v>
                </c:pt>
                <c:pt idx="34">
                  <c:v>253</c:v>
                </c:pt>
                <c:pt idx="35">
                  <c:v>402</c:v>
                </c:pt>
                <c:pt idx="36">
                  <c:v>303</c:v>
                </c:pt>
                <c:pt idx="37">
                  <c:v>352</c:v>
                </c:pt>
                <c:pt idx="38">
                  <c:v>271</c:v>
                </c:pt>
                <c:pt idx="39">
                  <c:v>255</c:v>
                </c:pt>
                <c:pt idx="42">
                  <c:v>236</c:v>
                </c:pt>
                <c:pt idx="43">
                  <c:v>303</c:v>
                </c:pt>
                <c:pt idx="44">
                  <c:v>539</c:v>
                </c:pt>
                <c:pt idx="45">
                  <c:v>293</c:v>
                </c:pt>
                <c:pt idx="46">
                  <c:v>210</c:v>
                </c:pt>
                <c:pt idx="47">
                  <c:v>136</c:v>
                </c:pt>
                <c:pt idx="48">
                  <c:v>112</c:v>
                </c:pt>
                <c:pt idx="49">
                  <c:v>148</c:v>
                </c:pt>
                <c:pt idx="50">
                  <c:v>185</c:v>
                </c:pt>
                <c:pt idx="51">
                  <c:v>163</c:v>
                </c:pt>
                <c:pt idx="52">
                  <c:v>155</c:v>
                </c:pt>
                <c:pt idx="53">
                  <c:v>216</c:v>
                </c:pt>
                <c:pt idx="54">
                  <c:v>110</c:v>
                </c:pt>
                <c:pt idx="55">
                  <c:v>117</c:v>
                </c:pt>
                <c:pt idx="56">
                  <c:v>139</c:v>
                </c:pt>
                <c:pt idx="57">
                  <c:v>250</c:v>
                </c:pt>
                <c:pt idx="58">
                  <c:v>221</c:v>
                </c:pt>
                <c:pt idx="59">
                  <c:v>142</c:v>
                </c:pt>
                <c:pt idx="60">
                  <c:v>173</c:v>
                </c:pt>
                <c:pt idx="61">
                  <c:v>106</c:v>
                </c:pt>
                <c:pt idx="62">
                  <c:v>107</c:v>
                </c:pt>
                <c:pt idx="63">
                  <c:v>105</c:v>
                </c:pt>
                <c:pt idx="64">
                  <c:v>117</c:v>
                </c:pt>
                <c:pt idx="65">
                  <c:v>90</c:v>
                </c:pt>
                <c:pt idx="66">
                  <c:v>104</c:v>
                </c:pt>
                <c:pt idx="67">
                  <c:v>98</c:v>
                </c:pt>
                <c:pt idx="68">
                  <c:v>72</c:v>
                </c:pt>
                <c:pt idx="69">
                  <c:v>75</c:v>
                </c:pt>
                <c:pt idx="70">
                  <c:v>96</c:v>
                </c:pt>
                <c:pt idx="71">
                  <c:v>93</c:v>
                </c:pt>
                <c:pt idx="72">
                  <c:v>80</c:v>
                </c:pt>
                <c:pt idx="73">
                  <c:v>105</c:v>
                </c:pt>
                <c:pt idx="74">
                  <c:v>66</c:v>
                </c:pt>
                <c:pt idx="75">
                  <c:v>78</c:v>
                </c:pt>
                <c:pt idx="76">
                  <c:v>65</c:v>
                </c:pt>
                <c:pt idx="77">
                  <c:v>68</c:v>
                </c:pt>
                <c:pt idx="78">
                  <c:v>52</c:v>
                </c:pt>
                <c:pt idx="79">
                  <c:v>85</c:v>
                </c:pt>
                <c:pt idx="80">
                  <c:v>64</c:v>
                </c:pt>
                <c:pt idx="81">
                  <c:v>48</c:v>
                </c:pt>
                <c:pt idx="82">
                  <c:v>65</c:v>
                </c:pt>
                <c:pt idx="83">
                  <c:v>62</c:v>
                </c:pt>
                <c:pt idx="84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17-CC40-B05D-5B6B95719B0C}"/>
            </c:ext>
          </c:extLst>
        </c:ser>
        <c:ser>
          <c:idx val="4"/>
          <c:order val="4"/>
          <c:tx>
            <c:strRef>
              <c:f>Sheet1!$H$1</c:f>
              <c:strCache>
                <c:ptCount val="1"/>
                <c:pt idx="0">
                  <c:v>SUFFOLK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Sheet1!$B$2:$C$86</c:f>
              <c:strCache>
                <c:ptCount val="85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</c:strCache>
            </c:strRef>
          </c:cat>
          <c:val>
            <c:numRef>
              <c:f>Sheet1!$H$2:$H$86</c:f>
              <c:numCache>
                <c:formatCode>0</c:formatCode>
                <c:ptCount val="85"/>
                <c:pt idx="1">
                  <c:v>1141</c:v>
                </c:pt>
                <c:pt idx="2">
                  <c:v>1408</c:v>
                </c:pt>
                <c:pt idx="3">
                  <c:v>2174</c:v>
                </c:pt>
                <c:pt idx="4">
                  <c:v>605</c:v>
                </c:pt>
                <c:pt idx="5">
                  <c:v>1540</c:v>
                </c:pt>
                <c:pt idx="6">
                  <c:v>1088</c:v>
                </c:pt>
                <c:pt idx="7">
                  <c:v>283</c:v>
                </c:pt>
                <c:pt idx="8">
                  <c:v>1569</c:v>
                </c:pt>
                <c:pt idx="9">
                  <c:v>1279</c:v>
                </c:pt>
                <c:pt idx="10">
                  <c:v>1191</c:v>
                </c:pt>
                <c:pt idx="11">
                  <c:v>933</c:v>
                </c:pt>
                <c:pt idx="12">
                  <c:v>827</c:v>
                </c:pt>
                <c:pt idx="13">
                  <c:v>819</c:v>
                </c:pt>
                <c:pt idx="14">
                  <c:v>816</c:v>
                </c:pt>
                <c:pt idx="15">
                  <c:v>904</c:v>
                </c:pt>
                <c:pt idx="16">
                  <c:v>853</c:v>
                </c:pt>
                <c:pt idx="17">
                  <c:v>1108</c:v>
                </c:pt>
                <c:pt idx="18">
                  <c:v>745</c:v>
                </c:pt>
                <c:pt idx="19">
                  <c:v>774</c:v>
                </c:pt>
                <c:pt idx="20">
                  <c:v>492</c:v>
                </c:pt>
                <c:pt idx="21">
                  <c:v>700</c:v>
                </c:pt>
                <c:pt idx="22">
                  <c:v>713</c:v>
                </c:pt>
                <c:pt idx="23">
                  <c:v>1039</c:v>
                </c:pt>
                <c:pt idx="24">
                  <c:v>762</c:v>
                </c:pt>
                <c:pt idx="25">
                  <c:v>691</c:v>
                </c:pt>
                <c:pt idx="26">
                  <c:v>411</c:v>
                </c:pt>
                <c:pt idx="27">
                  <c:v>254</c:v>
                </c:pt>
                <c:pt idx="28">
                  <c:v>541</c:v>
                </c:pt>
                <c:pt idx="29">
                  <c:v>399</c:v>
                </c:pt>
                <c:pt idx="30">
                  <c:v>373</c:v>
                </c:pt>
                <c:pt idx="31">
                  <c:v>441</c:v>
                </c:pt>
                <c:pt idx="32">
                  <c:v>377</c:v>
                </c:pt>
                <c:pt idx="33">
                  <c:v>222</c:v>
                </c:pt>
                <c:pt idx="34">
                  <c:v>198</c:v>
                </c:pt>
                <c:pt idx="35">
                  <c:v>268</c:v>
                </c:pt>
                <c:pt idx="36">
                  <c:v>349</c:v>
                </c:pt>
                <c:pt idx="37">
                  <c:v>331</c:v>
                </c:pt>
                <c:pt idx="38">
                  <c:v>238</c:v>
                </c:pt>
                <c:pt idx="39">
                  <c:v>241</c:v>
                </c:pt>
                <c:pt idx="40">
                  <c:v>209</c:v>
                </c:pt>
                <c:pt idx="41">
                  <c:v>151</c:v>
                </c:pt>
                <c:pt idx="42">
                  <c:v>243</c:v>
                </c:pt>
                <c:pt idx="43">
                  <c:v>239</c:v>
                </c:pt>
                <c:pt idx="44">
                  <c:v>175</c:v>
                </c:pt>
                <c:pt idx="45">
                  <c:v>223</c:v>
                </c:pt>
                <c:pt idx="46">
                  <c:v>175</c:v>
                </c:pt>
                <c:pt idx="47">
                  <c:v>107</c:v>
                </c:pt>
                <c:pt idx="48">
                  <c:v>103</c:v>
                </c:pt>
                <c:pt idx="49">
                  <c:v>84</c:v>
                </c:pt>
                <c:pt idx="50">
                  <c:v>142</c:v>
                </c:pt>
                <c:pt idx="51">
                  <c:v>119</c:v>
                </c:pt>
                <c:pt idx="52">
                  <c:v>130</c:v>
                </c:pt>
                <c:pt idx="53">
                  <c:v>162</c:v>
                </c:pt>
                <c:pt idx="54">
                  <c:v>126</c:v>
                </c:pt>
                <c:pt idx="55">
                  <c:v>109</c:v>
                </c:pt>
                <c:pt idx="56">
                  <c:v>59</c:v>
                </c:pt>
                <c:pt idx="57">
                  <c:v>101</c:v>
                </c:pt>
                <c:pt idx="58">
                  <c:v>86</c:v>
                </c:pt>
                <c:pt idx="59">
                  <c:v>87</c:v>
                </c:pt>
                <c:pt idx="60">
                  <c:v>111</c:v>
                </c:pt>
                <c:pt idx="61">
                  <c:v>62</c:v>
                </c:pt>
                <c:pt idx="62">
                  <c:v>275</c:v>
                </c:pt>
                <c:pt idx="63">
                  <c:v>82</c:v>
                </c:pt>
                <c:pt idx="64">
                  <c:v>91</c:v>
                </c:pt>
                <c:pt idx="65">
                  <c:v>86</c:v>
                </c:pt>
                <c:pt idx="66">
                  <c:v>39</c:v>
                </c:pt>
                <c:pt idx="67">
                  <c:v>51</c:v>
                </c:pt>
                <c:pt idx="68">
                  <c:v>48</c:v>
                </c:pt>
                <c:pt idx="69">
                  <c:v>49</c:v>
                </c:pt>
                <c:pt idx="70">
                  <c:v>38</c:v>
                </c:pt>
                <c:pt idx="71">
                  <c:v>48</c:v>
                </c:pt>
                <c:pt idx="72">
                  <c:v>47</c:v>
                </c:pt>
                <c:pt idx="73">
                  <c:v>56</c:v>
                </c:pt>
                <c:pt idx="74">
                  <c:v>44</c:v>
                </c:pt>
                <c:pt idx="75">
                  <c:v>33</c:v>
                </c:pt>
                <c:pt idx="76">
                  <c:v>46</c:v>
                </c:pt>
                <c:pt idx="77">
                  <c:v>32</c:v>
                </c:pt>
                <c:pt idx="78">
                  <c:v>40</c:v>
                </c:pt>
                <c:pt idx="79">
                  <c:v>54</c:v>
                </c:pt>
                <c:pt idx="80">
                  <c:v>44</c:v>
                </c:pt>
                <c:pt idx="81">
                  <c:v>64</c:v>
                </c:pt>
                <c:pt idx="82">
                  <c:v>38</c:v>
                </c:pt>
                <c:pt idx="83">
                  <c:v>46</c:v>
                </c:pt>
                <c:pt idx="8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17-CC40-B05D-5B6B95719B0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95280399"/>
        <c:axId val="299056655"/>
      </c:lineChart>
      <c:dateAx>
        <c:axId val="29528039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056655"/>
        <c:crosses val="autoZero"/>
        <c:auto val="1"/>
        <c:lblOffset val="100"/>
        <c:baseTimeUnit val="days"/>
      </c:dateAx>
      <c:valAx>
        <c:axId val="2990566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280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COVID-19 CASES IN THE TOP FIVE MOST INFECTED COUNTIES OF NEW</a:t>
            </a:r>
            <a:r>
              <a:rPr lang="en-US" baseline="0"/>
              <a:t> JERSEY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BERGEN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Sheet1!$L$2:$M$86</c:f>
              <c:strCache>
                <c:ptCount val="85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</c:strCache>
            </c:strRef>
          </c:cat>
          <c:val>
            <c:numRef>
              <c:f>Sheet1!$N$2:$N$86</c:f>
              <c:numCache>
                <c:formatCode>0</c:formatCode>
                <c:ptCount val="85"/>
                <c:pt idx="1">
                  <c:v>605</c:v>
                </c:pt>
                <c:pt idx="2">
                  <c:v>767</c:v>
                </c:pt>
                <c:pt idx="3">
                  <c:v>894</c:v>
                </c:pt>
                <c:pt idx="4">
                  <c:v>427</c:v>
                </c:pt>
                <c:pt idx="5">
                  <c:v>675</c:v>
                </c:pt>
                <c:pt idx="6">
                  <c:v>671</c:v>
                </c:pt>
                <c:pt idx="7">
                  <c:v>341</c:v>
                </c:pt>
                <c:pt idx="8">
                  <c:v>469</c:v>
                </c:pt>
                <c:pt idx="9">
                  <c:v>585</c:v>
                </c:pt>
                <c:pt idx="10">
                  <c:v>434</c:v>
                </c:pt>
                <c:pt idx="11">
                  <c:v>422</c:v>
                </c:pt>
                <c:pt idx="12">
                  <c:v>308</c:v>
                </c:pt>
                <c:pt idx="13">
                  <c:v>334</c:v>
                </c:pt>
                <c:pt idx="14">
                  <c:v>422</c:v>
                </c:pt>
                <c:pt idx="15">
                  <c:v>561</c:v>
                </c:pt>
                <c:pt idx="16">
                  <c:v>454</c:v>
                </c:pt>
                <c:pt idx="17">
                  <c:v>300</c:v>
                </c:pt>
                <c:pt idx="18">
                  <c:v>476</c:v>
                </c:pt>
                <c:pt idx="19">
                  <c:v>372</c:v>
                </c:pt>
                <c:pt idx="20">
                  <c:v>345</c:v>
                </c:pt>
                <c:pt idx="21">
                  <c:v>330</c:v>
                </c:pt>
                <c:pt idx="22">
                  <c:v>363</c:v>
                </c:pt>
                <c:pt idx="23">
                  <c:v>314</c:v>
                </c:pt>
                <c:pt idx="24">
                  <c:v>375</c:v>
                </c:pt>
                <c:pt idx="25">
                  <c:v>227</c:v>
                </c:pt>
                <c:pt idx="26">
                  <c:v>139</c:v>
                </c:pt>
                <c:pt idx="27">
                  <c:v>147</c:v>
                </c:pt>
                <c:pt idx="28">
                  <c:v>195</c:v>
                </c:pt>
                <c:pt idx="29">
                  <c:v>164</c:v>
                </c:pt>
                <c:pt idx="30">
                  <c:v>220</c:v>
                </c:pt>
                <c:pt idx="31">
                  <c:v>144</c:v>
                </c:pt>
                <c:pt idx="32">
                  <c:v>211</c:v>
                </c:pt>
                <c:pt idx="33">
                  <c:v>97</c:v>
                </c:pt>
                <c:pt idx="34">
                  <c:v>178</c:v>
                </c:pt>
                <c:pt idx="35">
                  <c:v>60</c:v>
                </c:pt>
                <c:pt idx="36">
                  <c:v>89</c:v>
                </c:pt>
                <c:pt idx="37">
                  <c:v>100</c:v>
                </c:pt>
                <c:pt idx="38">
                  <c:v>95</c:v>
                </c:pt>
                <c:pt idx="39">
                  <c:v>125</c:v>
                </c:pt>
                <c:pt idx="40">
                  <c:v>99</c:v>
                </c:pt>
                <c:pt idx="41">
                  <c:v>63</c:v>
                </c:pt>
                <c:pt idx="42">
                  <c:v>59</c:v>
                </c:pt>
                <c:pt idx="45">
                  <c:v>51</c:v>
                </c:pt>
                <c:pt idx="46">
                  <c:v>115</c:v>
                </c:pt>
                <c:pt idx="47">
                  <c:v>98</c:v>
                </c:pt>
                <c:pt idx="48">
                  <c:v>63</c:v>
                </c:pt>
                <c:pt idx="51">
                  <c:v>70</c:v>
                </c:pt>
                <c:pt idx="52">
                  <c:v>15</c:v>
                </c:pt>
                <c:pt idx="53">
                  <c:v>136</c:v>
                </c:pt>
                <c:pt idx="54">
                  <c:v>97</c:v>
                </c:pt>
                <c:pt idx="55" formatCode="General">
                  <c:v>62</c:v>
                </c:pt>
                <c:pt idx="56" formatCode="General">
                  <c:v>60</c:v>
                </c:pt>
                <c:pt idx="57" formatCode="General">
                  <c:v>135</c:v>
                </c:pt>
                <c:pt idx="58" formatCode="General">
                  <c:v>65</c:v>
                </c:pt>
                <c:pt idx="61" formatCode="General">
                  <c:v>30</c:v>
                </c:pt>
                <c:pt idx="62" formatCode="General">
                  <c:v>31</c:v>
                </c:pt>
                <c:pt idx="63" formatCode="General">
                  <c:v>43</c:v>
                </c:pt>
                <c:pt idx="64" formatCode="General">
                  <c:v>32</c:v>
                </c:pt>
                <c:pt idx="65" formatCode="General">
                  <c:v>55</c:v>
                </c:pt>
                <c:pt idx="66" formatCode="General">
                  <c:v>29</c:v>
                </c:pt>
                <c:pt idx="67" formatCode="General">
                  <c:v>20</c:v>
                </c:pt>
                <c:pt idx="68" formatCode="General">
                  <c:v>26</c:v>
                </c:pt>
                <c:pt idx="69" formatCode="General">
                  <c:v>35</c:v>
                </c:pt>
                <c:pt idx="70" formatCode="General">
                  <c:v>94</c:v>
                </c:pt>
                <c:pt idx="71" formatCode="General">
                  <c:v>52</c:v>
                </c:pt>
                <c:pt idx="72" formatCode="General">
                  <c:v>24</c:v>
                </c:pt>
                <c:pt idx="73" formatCode="General">
                  <c:v>62</c:v>
                </c:pt>
                <c:pt idx="74" formatCode="General">
                  <c:v>13</c:v>
                </c:pt>
                <c:pt idx="75" formatCode="General">
                  <c:v>30</c:v>
                </c:pt>
                <c:pt idx="76" formatCode="General">
                  <c:v>53</c:v>
                </c:pt>
                <c:pt idx="77" formatCode="General">
                  <c:v>27</c:v>
                </c:pt>
                <c:pt idx="78" formatCode="General">
                  <c:v>21</c:v>
                </c:pt>
                <c:pt idx="79" formatCode="General">
                  <c:v>18</c:v>
                </c:pt>
                <c:pt idx="80" formatCode="General">
                  <c:v>29</c:v>
                </c:pt>
                <c:pt idx="81" formatCode="General">
                  <c:v>23</c:v>
                </c:pt>
                <c:pt idx="82" formatCode="General">
                  <c:v>18</c:v>
                </c:pt>
                <c:pt idx="83" formatCode="General">
                  <c:v>32</c:v>
                </c:pt>
                <c:pt idx="84" formatCode="General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1F-3A42-B717-D3B6D28590C2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HUDSON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Sheet1!$L$2:$M$86</c:f>
              <c:strCache>
                <c:ptCount val="85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</c:strCache>
            </c:strRef>
          </c:cat>
          <c:val>
            <c:numRef>
              <c:f>Sheet1!$O$2:$O$86</c:f>
              <c:numCache>
                <c:formatCode>0</c:formatCode>
                <c:ptCount val="85"/>
                <c:pt idx="1">
                  <c:v>360</c:v>
                </c:pt>
                <c:pt idx="2">
                  <c:v>565</c:v>
                </c:pt>
                <c:pt idx="3">
                  <c:v>656</c:v>
                </c:pt>
                <c:pt idx="4">
                  <c:v>433</c:v>
                </c:pt>
                <c:pt idx="5">
                  <c:v>471</c:v>
                </c:pt>
                <c:pt idx="6">
                  <c:v>554</c:v>
                </c:pt>
                <c:pt idx="7">
                  <c:v>488</c:v>
                </c:pt>
                <c:pt idx="8">
                  <c:v>442</c:v>
                </c:pt>
                <c:pt idx="9">
                  <c:v>532</c:v>
                </c:pt>
                <c:pt idx="10">
                  <c:v>596</c:v>
                </c:pt>
                <c:pt idx="11">
                  <c:v>462</c:v>
                </c:pt>
                <c:pt idx="12">
                  <c:v>410</c:v>
                </c:pt>
                <c:pt idx="13">
                  <c:v>363</c:v>
                </c:pt>
                <c:pt idx="14">
                  <c:v>269</c:v>
                </c:pt>
                <c:pt idx="15">
                  <c:v>654</c:v>
                </c:pt>
                <c:pt idx="16">
                  <c:v>471</c:v>
                </c:pt>
                <c:pt idx="17">
                  <c:v>320</c:v>
                </c:pt>
                <c:pt idx="18">
                  <c:v>530</c:v>
                </c:pt>
                <c:pt idx="19">
                  <c:v>664</c:v>
                </c:pt>
                <c:pt idx="20">
                  <c:v>486</c:v>
                </c:pt>
                <c:pt idx="21">
                  <c:v>403</c:v>
                </c:pt>
                <c:pt idx="22">
                  <c:v>606</c:v>
                </c:pt>
                <c:pt idx="23">
                  <c:v>366</c:v>
                </c:pt>
                <c:pt idx="24">
                  <c:v>356</c:v>
                </c:pt>
                <c:pt idx="25">
                  <c:v>341</c:v>
                </c:pt>
                <c:pt idx="26">
                  <c:v>217</c:v>
                </c:pt>
                <c:pt idx="27">
                  <c:v>384</c:v>
                </c:pt>
                <c:pt idx="28">
                  <c:v>287</c:v>
                </c:pt>
                <c:pt idx="29">
                  <c:v>320</c:v>
                </c:pt>
                <c:pt idx="30">
                  <c:v>232</c:v>
                </c:pt>
                <c:pt idx="31">
                  <c:v>253</c:v>
                </c:pt>
                <c:pt idx="32">
                  <c:v>368</c:v>
                </c:pt>
                <c:pt idx="33">
                  <c:v>112</c:v>
                </c:pt>
                <c:pt idx="34">
                  <c:v>218</c:v>
                </c:pt>
                <c:pt idx="35">
                  <c:v>98</c:v>
                </c:pt>
                <c:pt idx="36">
                  <c:v>157</c:v>
                </c:pt>
                <c:pt idx="37">
                  <c:v>166</c:v>
                </c:pt>
                <c:pt idx="38">
                  <c:v>155</c:v>
                </c:pt>
                <c:pt idx="39">
                  <c:v>147</c:v>
                </c:pt>
                <c:pt idx="40">
                  <c:v>114</c:v>
                </c:pt>
                <c:pt idx="41">
                  <c:v>39</c:v>
                </c:pt>
                <c:pt idx="42">
                  <c:v>60</c:v>
                </c:pt>
                <c:pt idx="43">
                  <c:v>99</c:v>
                </c:pt>
                <c:pt idx="44">
                  <c:v>103</c:v>
                </c:pt>
                <c:pt idx="45">
                  <c:v>89</c:v>
                </c:pt>
                <c:pt idx="46">
                  <c:v>121</c:v>
                </c:pt>
                <c:pt idx="49">
                  <c:v>127</c:v>
                </c:pt>
                <c:pt idx="50">
                  <c:v>66</c:v>
                </c:pt>
                <c:pt idx="51">
                  <c:v>83</c:v>
                </c:pt>
                <c:pt idx="52">
                  <c:v>13</c:v>
                </c:pt>
                <c:pt idx="53">
                  <c:v>67</c:v>
                </c:pt>
                <c:pt idx="54">
                  <c:v>74</c:v>
                </c:pt>
                <c:pt idx="55" formatCode="General">
                  <c:v>45</c:v>
                </c:pt>
                <c:pt idx="56" formatCode="General">
                  <c:v>36</c:v>
                </c:pt>
                <c:pt idx="57" formatCode="General">
                  <c:v>94</c:v>
                </c:pt>
                <c:pt idx="58" formatCode="General">
                  <c:v>61</c:v>
                </c:pt>
                <c:pt idx="59" formatCode="General">
                  <c:v>56</c:v>
                </c:pt>
                <c:pt idx="60" formatCode="General">
                  <c:v>76</c:v>
                </c:pt>
                <c:pt idx="61" formatCode="General">
                  <c:v>9</c:v>
                </c:pt>
                <c:pt idx="62" formatCode="General">
                  <c:v>27</c:v>
                </c:pt>
                <c:pt idx="63" formatCode="General">
                  <c:v>5</c:v>
                </c:pt>
                <c:pt idx="64" formatCode="General">
                  <c:v>5</c:v>
                </c:pt>
                <c:pt idx="65" formatCode="General">
                  <c:v>53</c:v>
                </c:pt>
                <c:pt idx="66" formatCode="General">
                  <c:v>30</c:v>
                </c:pt>
                <c:pt idx="67" formatCode="General">
                  <c:v>17</c:v>
                </c:pt>
                <c:pt idx="68" formatCode="General">
                  <c:v>19</c:v>
                </c:pt>
                <c:pt idx="69" formatCode="General">
                  <c:v>23</c:v>
                </c:pt>
                <c:pt idx="70" formatCode="General">
                  <c:v>40</c:v>
                </c:pt>
                <c:pt idx="71" formatCode="General">
                  <c:v>28</c:v>
                </c:pt>
                <c:pt idx="72" formatCode="General">
                  <c:v>18</c:v>
                </c:pt>
                <c:pt idx="73" formatCode="General">
                  <c:v>24</c:v>
                </c:pt>
                <c:pt idx="74" formatCode="General">
                  <c:v>29</c:v>
                </c:pt>
                <c:pt idx="75" formatCode="General">
                  <c:v>19</c:v>
                </c:pt>
                <c:pt idx="77" formatCode="General">
                  <c:v>11</c:v>
                </c:pt>
                <c:pt idx="79" formatCode="General">
                  <c:v>8</c:v>
                </c:pt>
                <c:pt idx="80" formatCode="General">
                  <c:v>14</c:v>
                </c:pt>
                <c:pt idx="82" formatCode="General">
                  <c:v>11</c:v>
                </c:pt>
                <c:pt idx="83" formatCode="General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1F-3A42-B717-D3B6D28590C2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ESSEX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Sheet1!$L$2:$M$86</c:f>
              <c:strCache>
                <c:ptCount val="85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</c:strCache>
            </c:strRef>
          </c:cat>
          <c:val>
            <c:numRef>
              <c:f>Sheet1!$P$2:$P$86</c:f>
              <c:numCache>
                <c:formatCode>0</c:formatCode>
                <c:ptCount val="85"/>
                <c:pt idx="1">
                  <c:v>355</c:v>
                </c:pt>
                <c:pt idx="2">
                  <c:v>450</c:v>
                </c:pt>
                <c:pt idx="3">
                  <c:v>517</c:v>
                </c:pt>
                <c:pt idx="4">
                  <c:v>498</c:v>
                </c:pt>
                <c:pt idx="5">
                  <c:v>411</c:v>
                </c:pt>
                <c:pt idx="6">
                  <c:v>585</c:v>
                </c:pt>
                <c:pt idx="7">
                  <c:v>520</c:v>
                </c:pt>
                <c:pt idx="8">
                  <c:v>471</c:v>
                </c:pt>
                <c:pt idx="9">
                  <c:v>511</c:v>
                </c:pt>
                <c:pt idx="10">
                  <c:v>271</c:v>
                </c:pt>
                <c:pt idx="11">
                  <c:v>559</c:v>
                </c:pt>
                <c:pt idx="12">
                  <c:v>224</c:v>
                </c:pt>
                <c:pt idx="13">
                  <c:v>578</c:v>
                </c:pt>
                <c:pt idx="14">
                  <c:v>367</c:v>
                </c:pt>
                <c:pt idx="15">
                  <c:v>505</c:v>
                </c:pt>
                <c:pt idx="16">
                  <c:v>588</c:v>
                </c:pt>
                <c:pt idx="17">
                  <c:v>229</c:v>
                </c:pt>
                <c:pt idx="18">
                  <c:v>403</c:v>
                </c:pt>
                <c:pt idx="19">
                  <c:v>425</c:v>
                </c:pt>
                <c:pt idx="20">
                  <c:v>399</c:v>
                </c:pt>
                <c:pt idx="21">
                  <c:v>259</c:v>
                </c:pt>
                <c:pt idx="22">
                  <c:v>424</c:v>
                </c:pt>
                <c:pt idx="23">
                  <c:v>299</c:v>
                </c:pt>
                <c:pt idx="24">
                  <c:v>410</c:v>
                </c:pt>
                <c:pt idx="25">
                  <c:v>343</c:v>
                </c:pt>
                <c:pt idx="26">
                  <c:v>184</c:v>
                </c:pt>
                <c:pt idx="27">
                  <c:v>143</c:v>
                </c:pt>
                <c:pt idx="28">
                  <c:v>255</c:v>
                </c:pt>
                <c:pt idx="29">
                  <c:v>237</c:v>
                </c:pt>
                <c:pt idx="30">
                  <c:v>312</c:v>
                </c:pt>
                <c:pt idx="31">
                  <c:v>254</c:v>
                </c:pt>
                <c:pt idx="32">
                  <c:v>273</c:v>
                </c:pt>
                <c:pt idx="33">
                  <c:v>100</c:v>
                </c:pt>
                <c:pt idx="34">
                  <c:v>219</c:v>
                </c:pt>
                <c:pt idx="35">
                  <c:v>111</c:v>
                </c:pt>
                <c:pt idx="36">
                  <c:v>144</c:v>
                </c:pt>
                <c:pt idx="37">
                  <c:v>161</c:v>
                </c:pt>
                <c:pt idx="38">
                  <c:v>109</c:v>
                </c:pt>
                <c:pt idx="39">
                  <c:v>159</c:v>
                </c:pt>
                <c:pt idx="40">
                  <c:v>78</c:v>
                </c:pt>
                <c:pt idx="41">
                  <c:v>83</c:v>
                </c:pt>
                <c:pt idx="42">
                  <c:v>64</c:v>
                </c:pt>
                <c:pt idx="43">
                  <c:v>75</c:v>
                </c:pt>
                <c:pt idx="44">
                  <c:v>129</c:v>
                </c:pt>
                <c:pt idx="45">
                  <c:v>79</c:v>
                </c:pt>
                <c:pt idx="46">
                  <c:v>108</c:v>
                </c:pt>
                <c:pt idx="47">
                  <c:v>460</c:v>
                </c:pt>
                <c:pt idx="48">
                  <c:v>86</c:v>
                </c:pt>
                <c:pt idx="49">
                  <c:v>166</c:v>
                </c:pt>
                <c:pt idx="50">
                  <c:v>54</c:v>
                </c:pt>
                <c:pt idx="51">
                  <c:v>108</c:v>
                </c:pt>
                <c:pt idx="52">
                  <c:v>51</c:v>
                </c:pt>
                <c:pt idx="53">
                  <c:v>77</c:v>
                </c:pt>
                <c:pt idx="54">
                  <c:v>60</c:v>
                </c:pt>
                <c:pt idx="55" formatCode="General">
                  <c:v>53</c:v>
                </c:pt>
                <c:pt idx="56" formatCode="General">
                  <c:v>83</c:v>
                </c:pt>
                <c:pt idx="57" formatCode="General">
                  <c:v>112</c:v>
                </c:pt>
                <c:pt idx="58" formatCode="General">
                  <c:v>96</c:v>
                </c:pt>
                <c:pt idx="59" formatCode="General">
                  <c:v>48</c:v>
                </c:pt>
                <c:pt idx="60" formatCode="General">
                  <c:v>35</c:v>
                </c:pt>
                <c:pt idx="61" formatCode="General">
                  <c:v>66</c:v>
                </c:pt>
                <c:pt idx="62" formatCode="General">
                  <c:v>57</c:v>
                </c:pt>
                <c:pt idx="63" formatCode="General">
                  <c:v>59</c:v>
                </c:pt>
                <c:pt idx="64" formatCode="General">
                  <c:v>101</c:v>
                </c:pt>
                <c:pt idx="65" formatCode="General">
                  <c:v>107</c:v>
                </c:pt>
                <c:pt idx="66" formatCode="General">
                  <c:v>47</c:v>
                </c:pt>
                <c:pt idx="67" formatCode="General">
                  <c:v>11</c:v>
                </c:pt>
                <c:pt idx="68" formatCode="General">
                  <c:v>40</c:v>
                </c:pt>
                <c:pt idx="69" formatCode="General">
                  <c:v>34</c:v>
                </c:pt>
                <c:pt idx="70" formatCode="General">
                  <c:v>55</c:v>
                </c:pt>
                <c:pt idx="71" formatCode="General">
                  <c:v>28</c:v>
                </c:pt>
                <c:pt idx="72" formatCode="General">
                  <c:v>61</c:v>
                </c:pt>
                <c:pt idx="73" formatCode="General">
                  <c:v>41</c:v>
                </c:pt>
                <c:pt idx="74" formatCode="General">
                  <c:v>28</c:v>
                </c:pt>
                <c:pt idx="75" formatCode="General">
                  <c:v>11</c:v>
                </c:pt>
                <c:pt idx="76" formatCode="General">
                  <c:v>13</c:v>
                </c:pt>
                <c:pt idx="77" formatCode="General">
                  <c:v>33</c:v>
                </c:pt>
                <c:pt idx="78" formatCode="General">
                  <c:v>78</c:v>
                </c:pt>
                <c:pt idx="79" formatCode="General">
                  <c:v>34</c:v>
                </c:pt>
                <c:pt idx="81" formatCode="General">
                  <c:v>36</c:v>
                </c:pt>
                <c:pt idx="82" formatCode="General">
                  <c:v>27</c:v>
                </c:pt>
                <c:pt idx="83" formatCode="General">
                  <c:v>14</c:v>
                </c:pt>
                <c:pt idx="84" formatCode="General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1F-3A42-B717-D3B6D28590C2}"/>
            </c:ext>
          </c:extLst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UNION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Sheet1!$L$2:$M$86</c:f>
              <c:strCache>
                <c:ptCount val="85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</c:strCache>
            </c:strRef>
          </c:cat>
          <c:val>
            <c:numRef>
              <c:f>Sheet1!$Q$2:$Q$86</c:f>
              <c:numCache>
                <c:formatCode>0</c:formatCode>
                <c:ptCount val="85"/>
                <c:pt idx="1">
                  <c:v>349</c:v>
                </c:pt>
                <c:pt idx="2">
                  <c:v>477</c:v>
                </c:pt>
                <c:pt idx="3">
                  <c:v>429</c:v>
                </c:pt>
                <c:pt idx="4">
                  <c:v>300</c:v>
                </c:pt>
                <c:pt idx="5">
                  <c:v>469</c:v>
                </c:pt>
                <c:pt idx="6">
                  <c:v>673</c:v>
                </c:pt>
                <c:pt idx="7">
                  <c:v>473</c:v>
                </c:pt>
                <c:pt idx="8">
                  <c:v>372</c:v>
                </c:pt>
                <c:pt idx="9">
                  <c:v>372</c:v>
                </c:pt>
                <c:pt idx="10">
                  <c:v>290</c:v>
                </c:pt>
                <c:pt idx="11">
                  <c:v>315</c:v>
                </c:pt>
                <c:pt idx="12">
                  <c:v>456</c:v>
                </c:pt>
                <c:pt idx="13">
                  <c:v>629</c:v>
                </c:pt>
                <c:pt idx="14">
                  <c:v>173</c:v>
                </c:pt>
                <c:pt idx="15">
                  <c:v>466</c:v>
                </c:pt>
                <c:pt idx="16">
                  <c:v>525</c:v>
                </c:pt>
                <c:pt idx="17">
                  <c:v>530</c:v>
                </c:pt>
                <c:pt idx="18">
                  <c:v>650</c:v>
                </c:pt>
                <c:pt idx="19">
                  <c:v>363</c:v>
                </c:pt>
                <c:pt idx="20">
                  <c:v>317</c:v>
                </c:pt>
                <c:pt idx="21">
                  <c:v>195</c:v>
                </c:pt>
                <c:pt idx="22">
                  <c:v>451</c:v>
                </c:pt>
                <c:pt idx="23">
                  <c:v>273</c:v>
                </c:pt>
                <c:pt idx="24">
                  <c:v>315</c:v>
                </c:pt>
                <c:pt idx="25">
                  <c:v>330</c:v>
                </c:pt>
                <c:pt idx="26">
                  <c:v>158</c:v>
                </c:pt>
                <c:pt idx="27">
                  <c:v>177</c:v>
                </c:pt>
                <c:pt idx="28">
                  <c:v>192</c:v>
                </c:pt>
                <c:pt idx="29">
                  <c:v>198</c:v>
                </c:pt>
                <c:pt idx="30">
                  <c:v>201</c:v>
                </c:pt>
                <c:pt idx="31">
                  <c:v>217</c:v>
                </c:pt>
                <c:pt idx="32">
                  <c:v>229</c:v>
                </c:pt>
                <c:pt idx="33">
                  <c:v>132</c:v>
                </c:pt>
                <c:pt idx="34">
                  <c:v>146</c:v>
                </c:pt>
                <c:pt idx="35">
                  <c:v>101</c:v>
                </c:pt>
                <c:pt idx="36">
                  <c:v>177</c:v>
                </c:pt>
                <c:pt idx="37">
                  <c:v>136</c:v>
                </c:pt>
                <c:pt idx="40">
                  <c:v>107</c:v>
                </c:pt>
                <c:pt idx="41">
                  <c:v>39</c:v>
                </c:pt>
                <c:pt idx="42">
                  <c:v>103</c:v>
                </c:pt>
                <c:pt idx="43">
                  <c:v>79</c:v>
                </c:pt>
                <c:pt idx="44">
                  <c:v>107</c:v>
                </c:pt>
                <c:pt idx="45">
                  <c:v>77</c:v>
                </c:pt>
                <c:pt idx="46">
                  <c:v>133</c:v>
                </c:pt>
                <c:pt idx="47">
                  <c:v>201</c:v>
                </c:pt>
                <c:pt idx="48">
                  <c:v>128</c:v>
                </c:pt>
                <c:pt idx="49">
                  <c:v>91</c:v>
                </c:pt>
                <c:pt idx="50">
                  <c:v>54</c:v>
                </c:pt>
                <c:pt idx="51">
                  <c:v>15</c:v>
                </c:pt>
                <c:pt idx="54">
                  <c:v>49</c:v>
                </c:pt>
                <c:pt idx="55" formatCode="General">
                  <c:v>75</c:v>
                </c:pt>
                <c:pt idx="56" formatCode="General">
                  <c:v>31</c:v>
                </c:pt>
                <c:pt idx="57">
                  <c:v>151</c:v>
                </c:pt>
                <c:pt idx="58">
                  <c:v>135</c:v>
                </c:pt>
                <c:pt idx="61" formatCode="General">
                  <c:v>37</c:v>
                </c:pt>
                <c:pt idx="62" formatCode="General">
                  <c:v>10</c:v>
                </c:pt>
                <c:pt idx="63" formatCode="General">
                  <c:v>43</c:v>
                </c:pt>
                <c:pt idx="64" formatCode="General">
                  <c:v>42</c:v>
                </c:pt>
                <c:pt idx="65" formatCode="General">
                  <c:v>85</c:v>
                </c:pt>
                <c:pt idx="66" formatCode="General">
                  <c:v>78</c:v>
                </c:pt>
                <c:pt idx="67" formatCode="General">
                  <c:v>70</c:v>
                </c:pt>
                <c:pt idx="68" formatCode="General">
                  <c:v>55</c:v>
                </c:pt>
                <c:pt idx="69" formatCode="General">
                  <c:v>61</c:v>
                </c:pt>
                <c:pt idx="70" formatCode="General">
                  <c:v>15</c:v>
                </c:pt>
                <c:pt idx="71" formatCode="General">
                  <c:v>20</c:v>
                </c:pt>
                <c:pt idx="72" formatCode="General">
                  <c:v>14</c:v>
                </c:pt>
                <c:pt idx="76" formatCode="General">
                  <c:v>12</c:v>
                </c:pt>
                <c:pt idx="80" formatCode="General">
                  <c:v>7</c:v>
                </c:pt>
                <c:pt idx="81" formatCode="General">
                  <c:v>24</c:v>
                </c:pt>
                <c:pt idx="82" formatCode="General">
                  <c:v>18</c:v>
                </c:pt>
                <c:pt idx="83" formatCode="General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1F-3A42-B717-D3B6D28590C2}"/>
            </c:ext>
          </c:extLst>
        </c:ser>
        <c:ser>
          <c:idx val="4"/>
          <c:order val="4"/>
          <c:tx>
            <c:strRef>
              <c:f>Sheet1!$R$1</c:f>
              <c:strCache>
                <c:ptCount val="1"/>
                <c:pt idx="0">
                  <c:v>PASSAIC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Sheet1!$L$2:$M$86</c:f>
              <c:strCache>
                <c:ptCount val="85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</c:strCache>
            </c:strRef>
          </c:cat>
          <c:val>
            <c:numRef>
              <c:f>Sheet1!$R$2:$R$86</c:f>
              <c:numCache>
                <c:formatCode>0</c:formatCode>
                <c:ptCount val="85"/>
                <c:pt idx="1">
                  <c:v>256</c:v>
                </c:pt>
                <c:pt idx="2">
                  <c:v>466</c:v>
                </c:pt>
                <c:pt idx="3">
                  <c:v>640</c:v>
                </c:pt>
                <c:pt idx="4">
                  <c:v>371</c:v>
                </c:pt>
                <c:pt idx="5">
                  <c:v>529</c:v>
                </c:pt>
                <c:pt idx="6">
                  <c:v>345</c:v>
                </c:pt>
                <c:pt idx="7">
                  <c:v>271</c:v>
                </c:pt>
                <c:pt idx="8">
                  <c:v>318</c:v>
                </c:pt>
                <c:pt idx="9">
                  <c:v>327</c:v>
                </c:pt>
                <c:pt idx="10">
                  <c:v>278</c:v>
                </c:pt>
                <c:pt idx="11">
                  <c:v>295</c:v>
                </c:pt>
                <c:pt idx="12">
                  <c:v>360</c:v>
                </c:pt>
                <c:pt idx="13">
                  <c:v>488</c:v>
                </c:pt>
                <c:pt idx="14">
                  <c:v>312</c:v>
                </c:pt>
                <c:pt idx="15">
                  <c:v>567</c:v>
                </c:pt>
                <c:pt idx="16">
                  <c:v>287</c:v>
                </c:pt>
                <c:pt idx="17">
                  <c:v>332</c:v>
                </c:pt>
                <c:pt idx="18">
                  <c:v>352</c:v>
                </c:pt>
                <c:pt idx="19">
                  <c:v>191</c:v>
                </c:pt>
                <c:pt idx="20">
                  <c:v>462</c:v>
                </c:pt>
                <c:pt idx="21">
                  <c:v>451</c:v>
                </c:pt>
                <c:pt idx="22">
                  <c:v>482</c:v>
                </c:pt>
                <c:pt idx="23">
                  <c:v>417</c:v>
                </c:pt>
                <c:pt idx="24">
                  <c:v>447</c:v>
                </c:pt>
                <c:pt idx="25">
                  <c:v>399</c:v>
                </c:pt>
                <c:pt idx="26">
                  <c:v>212</c:v>
                </c:pt>
                <c:pt idx="27">
                  <c:v>406</c:v>
                </c:pt>
                <c:pt idx="28">
                  <c:v>430</c:v>
                </c:pt>
                <c:pt idx="29">
                  <c:v>264</c:v>
                </c:pt>
                <c:pt idx="30">
                  <c:v>365</c:v>
                </c:pt>
                <c:pt idx="31">
                  <c:v>268</c:v>
                </c:pt>
                <c:pt idx="32">
                  <c:v>282</c:v>
                </c:pt>
                <c:pt idx="33">
                  <c:v>132</c:v>
                </c:pt>
                <c:pt idx="34">
                  <c:v>301</c:v>
                </c:pt>
                <c:pt idx="35">
                  <c:v>174</c:v>
                </c:pt>
                <c:pt idx="36">
                  <c:v>162</c:v>
                </c:pt>
                <c:pt idx="37">
                  <c:v>147</c:v>
                </c:pt>
                <c:pt idx="38">
                  <c:v>148</c:v>
                </c:pt>
                <c:pt idx="39">
                  <c:v>115</c:v>
                </c:pt>
                <c:pt idx="40">
                  <c:v>102</c:v>
                </c:pt>
                <c:pt idx="41">
                  <c:v>71</c:v>
                </c:pt>
                <c:pt idx="42">
                  <c:v>41</c:v>
                </c:pt>
                <c:pt idx="43">
                  <c:v>130</c:v>
                </c:pt>
                <c:pt idx="44">
                  <c:v>43</c:v>
                </c:pt>
                <c:pt idx="45">
                  <c:v>101</c:v>
                </c:pt>
                <c:pt idx="46">
                  <c:v>174</c:v>
                </c:pt>
                <c:pt idx="47">
                  <c:v>73</c:v>
                </c:pt>
                <c:pt idx="48">
                  <c:v>93</c:v>
                </c:pt>
                <c:pt idx="49">
                  <c:v>55</c:v>
                </c:pt>
                <c:pt idx="50">
                  <c:v>71</c:v>
                </c:pt>
                <c:pt idx="51">
                  <c:v>107</c:v>
                </c:pt>
                <c:pt idx="52">
                  <c:v>6</c:v>
                </c:pt>
                <c:pt idx="53">
                  <c:v>76</c:v>
                </c:pt>
                <c:pt idx="54">
                  <c:v>88</c:v>
                </c:pt>
                <c:pt idx="55" formatCode="General">
                  <c:v>52</c:v>
                </c:pt>
                <c:pt idx="56" formatCode="General">
                  <c:v>47</c:v>
                </c:pt>
                <c:pt idx="57" formatCode="General">
                  <c:v>86</c:v>
                </c:pt>
                <c:pt idx="58" formatCode="General">
                  <c:v>86</c:v>
                </c:pt>
                <c:pt idx="59" formatCode="General">
                  <c:v>54</c:v>
                </c:pt>
                <c:pt idx="60" formatCode="General">
                  <c:v>71</c:v>
                </c:pt>
                <c:pt idx="61" formatCode="General">
                  <c:v>30</c:v>
                </c:pt>
                <c:pt idx="62" formatCode="General">
                  <c:v>34</c:v>
                </c:pt>
                <c:pt idx="63" formatCode="General">
                  <c:v>43</c:v>
                </c:pt>
                <c:pt idx="64" formatCode="General">
                  <c:v>34</c:v>
                </c:pt>
                <c:pt idx="65" formatCode="General">
                  <c:v>76</c:v>
                </c:pt>
                <c:pt idx="66" formatCode="General">
                  <c:v>49</c:v>
                </c:pt>
                <c:pt idx="67" formatCode="General">
                  <c:v>13</c:v>
                </c:pt>
                <c:pt idx="68" formatCode="General">
                  <c:v>12</c:v>
                </c:pt>
                <c:pt idx="69" formatCode="General">
                  <c:v>31</c:v>
                </c:pt>
                <c:pt idx="70" formatCode="General">
                  <c:v>32</c:v>
                </c:pt>
                <c:pt idx="71" formatCode="General">
                  <c:v>31</c:v>
                </c:pt>
                <c:pt idx="72" formatCode="General">
                  <c:v>26</c:v>
                </c:pt>
                <c:pt idx="73" formatCode="General">
                  <c:v>31</c:v>
                </c:pt>
                <c:pt idx="74" formatCode="General">
                  <c:v>15</c:v>
                </c:pt>
                <c:pt idx="75" formatCode="General">
                  <c:v>22</c:v>
                </c:pt>
                <c:pt idx="76" formatCode="General">
                  <c:v>15</c:v>
                </c:pt>
                <c:pt idx="77" formatCode="General">
                  <c:v>19</c:v>
                </c:pt>
                <c:pt idx="78" formatCode="General">
                  <c:v>23</c:v>
                </c:pt>
                <c:pt idx="79" formatCode="General">
                  <c:v>19</c:v>
                </c:pt>
                <c:pt idx="80" formatCode="General">
                  <c:v>10</c:v>
                </c:pt>
                <c:pt idx="81" formatCode="General">
                  <c:v>34</c:v>
                </c:pt>
                <c:pt idx="82" formatCode="General">
                  <c:v>3</c:v>
                </c:pt>
                <c:pt idx="83" formatCode="General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1F-3A42-B717-D3B6D2859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9484271"/>
        <c:axId val="287539375"/>
      </c:lineChart>
      <c:dateAx>
        <c:axId val="239484271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539375"/>
        <c:crosses val="autoZero"/>
        <c:auto val="1"/>
        <c:lblOffset val="100"/>
        <c:baseTimeUnit val="days"/>
      </c:dateAx>
      <c:valAx>
        <c:axId val="287539375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484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</a:t>
            </a:r>
            <a:r>
              <a:rPr lang="en-US" baseline="0"/>
              <a:t> COVID-19 CASES IN THE TOP FIVE MOST INFECTED COUNTIES OF MASSACHUSETTS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Sheet1!$X$1</c:f>
              <c:strCache>
                <c:ptCount val="1"/>
                <c:pt idx="0">
                  <c:v>SUFFOLK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Sheet1!$V$2:$W$86</c:f>
              <c:strCache>
                <c:ptCount val="85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</c:strCache>
            </c:strRef>
          </c:cat>
          <c:val>
            <c:numRef>
              <c:f>Sheet1!$X$2:$X$86</c:f>
              <c:numCache>
                <c:formatCode>0</c:formatCode>
                <c:ptCount val="85"/>
                <c:pt idx="1">
                  <c:v>272</c:v>
                </c:pt>
                <c:pt idx="2">
                  <c:v>287</c:v>
                </c:pt>
                <c:pt idx="3">
                  <c:v>246</c:v>
                </c:pt>
                <c:pt idx="4">
                  <c:v>229</c:v>
                </c:pt>
                <c:pt idx="5">
                  <c:v>271</c:v>
                </c:pt>
                <c:pt idx="6">
                  <c:v>316</c:v>
                </c:pt>
                <c:pt idx="7">
                  <c:v>355</c:v>
                </c:pt>
                <c:pt idx="8">
                  <c:v>441</c:v>
                </c:pt>
                <c:pt idx="9">
                  <c:v>493</c:v>
                </c:pt>
                <c:pt idx="10">
                  <c:v>392</c:v>
                </c:pt>
                <c:pt idx="11">
                  <c:v>433</c:v>
                </c:pt>
                <c:pt idx="12">
                  <c:v>220</c:v>
                </c:pt>
                <c:pt idx="13">
                  <c:v>293</c:v>
                </c:pt>
                <c:pt idx="14">
                  <c:v>407</c:v>
                </c:pt>
                <c:pt idx="15">
                  <c:v>541</c:v>
                </c:pt>
                <c:pt idx="16">
                  <c:v>452</c:v>
                </c:pt>
                <c:pt idx="17">
                  <c:v>424</c:v>
                </c:pt>
                <c:pt idx="18">
                  <c:v>378</c:v>
                </c:pt>
                <c:pt idx="19">
                  <c:v>240</c:v>
                </c:pt>
                <c:pt idx="20">
                  <c:v>355</c:v>
                </c:pt>
                <c:pt idx="21">
                  <c:v>391</c:v>
                </c:pt>
                <c:pt idx="22">
                  <c:v>679</c:v>
                </c:pt>
                <c:pt idx="23">
                  <c:v>985</c:v>
                </c:pt>
                <c:pt idx="24">
                  <c:v>494</c:v>
                </c:pt>
                <c:pt idx="25">
                  <c:v>325</c:v>
                </c:pt>
                <c:pt idx="26">
                  <c:v>340</c:v>
                </c:pt>
                <c:pt idx="27">
                  <c:v>257</c:v>
                </c:pt>
                <c:pt idx="28">
                  <c:v>399</c:v>
                </c:pt>
                <c:pt idx="29">
                  <c:v>351</c:v>
                </c:pt>
                <c:pt idx="30">
                  <c:v>405</c:v>
                </c:pt>
                <c:pt idx="31">
                  <c:v>311</c:v>
                </c:pt>
                <c:pt idx="32">
                  <c:v>171</c:v>
                </c:pt>
                <c:pt idx="33">
                  <c:v>164</c:v>
                </c:pt>
                <c:pt idx="34">
                  <c:v>232</c:v>
                </c:pt>
                <c:pt idx="35">
                  <c:v>303</c:v>
                </c:pt>
                <c:pt idx="36">
                  <c:v>256</c:v>
                </c:pt>
                <c:pt idx="37">
                  <c:v>212</c:v>
                </c:pt>
                <c:pt idx="38">
                  <c:v>175</c:v>
                </c:pt>
                <c:pt idx="39">
                  <c:v>160</c:v>
                </c:pt>
                <c:pt idx="40">
                  <c:v>77</c:v>
                </c:pt>
                <c:pt idx="41">
                  <c:v>98</c:v>
                </c:pt>
                <c:pt idx="42">
                  <c:v>133</c:v>
                </c:pt>
                <c:pt idx="43">
                  <c:v>294</c:v>
                </c:pt>
                <c:pt idx="44">
                  <c:v>115</c:v>
                </c:pt>
                <c:pt idx="45">
                  <c:v>350</c:v>
                </c:pt>
                <c:pt idx="46">
                  <c:v>133</c:v>
                </c:pt>
                <c:pt idx="47">
                  <c:v>192</c:v>
                </c:pt>
                <c:pt idx="48">
                  <c:v>154</c:v>
                </c:pt>
                <c:pt idx="49">
                  <c:v>137</c:v>
                </c:pt>
                <c:pt idx="50">
                  <c:v>127</c:v>
                </c:pt>
                <c:pt idx="51">
                  <c:v>91</c:v>
                </c:pt>
                <c:pt idx="52">
                  <c:v>111</c:v>
                </c:pt>
                <c:pt idx="53">
                  <c:v>126</c:v>
                </c:pt>
                <c:pt idx="54">
                  <c:v>63</c:v>
                </c:pt>
                <c:pt idx="55" formatCode="General">
                  <c:v>53</c:v>
                </c:pt>
                <c:pt idx="56" formatCode="General">
                  <c:v>63</c:v>
                </c:pt>
                <c:pt idx="57" formatCode="General">
                  <c:v>102</c:v>
                </c:pt>
                <c:pt idx="58" formatCode="General">
                  <c:v>88</c:v>
                </c:pt>
                <c:pt idx="59" formatCode="General">
                  <c:v>54</c:v>
                </c:pt>
                <c:pt idx="60" formatCode="General">
                  <c:v>63</c:v>
                </c:pt>
                <c:pt idx="61" formatCode="General">
                  <c:v>645</c:v>
                </c:pt>
                <c:pt idx="62" formatCode="General">
                  <c:v>55</c:v>
                </c:pt>
                <c:pt idx="63" formatCode="General">
                  <c:v>97</c:v>
                </c:pt>
                <c:pt idx="64" formatCode="General">
                  <c:v>57</c:v>
                </c:pt>
                <c:pt idx="65" formatCode="General">
                  <c:v>68</c:v>
                </c:pt>
                <c:pt idx="66" formatCode="General">
                  <c:v>97</c:v>
                </c:pt>
                <c:pt idx="67" formatCode="General">
                  <c:v>46</c:v>
                </c:pt>
                <c:pt idx="68" formatCode="General">
                  <c:v>27</c:v>
                </c:pt>
                <c:pt idx="69" formatCode="General">
                  <c:v>39</c:v>
                </c:pt>
                <c:pt idx="70" formatCode="General">
                  <c:v>32</c:v>
                </c:pt>
                <c:pt idx="71" formatCode="General">
                  <c:v>96</c:v>
                </c:pt>
                <c:pt idx="72" formatCode="General">
                  <c:v>54</c:v>
                </c:pt>
                <c:pt idx="73" formatCode="General">
                  <c:v>50</c:v>
                </c:pt>
                <c:pt idx="74" formatCode="General">
                  <c:v>36</c:v>
                </c:pt>
                <c:pt idx="76" formatCode="General">
                  <c:v>33</c:v>
                </c:pt>
                <c:pt idx="77" formatCode="General">
                  <c:v>67</c:v>
                </c:pt>
                <c:pt idx="78" formatCode="General">
                  <c:v>43</c:v>
                </c:pt>
                <c:pt idx="79" formatCode="General">
                  <c:v>16</c:v>
                </c:pt>
                <c:pt idx="80" formatCode="General">
                  <c:v>35</c:v>
                </c:pt>
                <c:pt idx="81" formatCode="General">
                  <c:v>23</c:v>
                </c:pt>
                <c:pt idx="82" formatCode="General">
                  <c:v>16</c:v>
                </c:pt>
                <c:pt idx="83" formatCode="General">
                  <c:v>34</c:v>
                </c:pt>
                <c:pt idx="84" formatCode="General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62-764B-924B-F5E090432A5C}"/>
            </c:ext>
          </c:extLst>
        </c:ser>
        <c:ser>
          <c:idx val="1"/>
          <c:order val="1"/>
          <c:tx>
            <c:strRef>
              <c:f>Sheet1!$Y$1</c:f>
              <c:strCache>
                <c:ptCount val="1"/>
                <c:pt idx="0">
                  <c:v>MIDDLESEX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Sheet1!$V$2:$W$86</c:f>
              <c:strCache>
                <c:ptCount val="85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</c:strCache>
            </c:strRef>
          </c:cat>
          <c:val>
            <c:numRef>
              <c:f>Sheet1!$Y$2:$Y$86</c:f>
              <c:numCache>
                <c:formatCode>0</c:formatCode>
                <c:ptCount val="85"/>
                <c:pt idx="1">
                  <c:v>288</c:v>
                </c:pt>
                <c:pt idx="2">
                  <c:v>332</c:v>
                </c:pt>
                <c:pt idx="3">
                  <c:v>266</c:v>
                </c:pt>
                <c:pt idx="4">
                  <c:v>164</c:v>
                </c:pt>
                <c:pt idx="5">
                  <c:v>318</c:v>
                </c:pt>
                <c:pt idx="6">
                  <c:v>237</c:v>
                </c:pt>
                <c:pt idx="7">
                  <c:v>358</c:v>
                </c:pt>
                <c:pt idx="8">
                  <c:v>500</c:v>
                </c:pt>
                <c:pt idx="9">
                  <c:v>402</c:v>
                </c:pt>
                <c:pt idx="10">
                  <c:v>425</c:v>
                </c:pt>
                <c:pt idx="11">
                  <c:v>788</c:v>
                </c:pt>
                <c:pt idx="12">
                  <c:v>323</c:v>
                </c:pt>
                <c:pt idx="13">
                  <c:v>271</c:v>
                </c:pt>
                <c:pt idx="14">
                  <c:v>427</c:v>
                </c:pt>
                <c:pt idx="15">
                  <c:v>525</c:v>
                </c:pt>
                <c:pt idx="16">
                  <c:v>538</c:v>
                </c:pt>
                <c:pt idx="17">
                  <c:v>553</c:v>
                </c:pt>
                <c:pt idx="18">
                  <c:v>440</c:v>
                </c:pt>
                <c:pt idx="19">
                  <c:v>516</c:v>
                </c:pt>
                <c:pt idx="20">
                  <c:v>368</c:v>
                </c:pt>
                <c:pt idx="21">
                  <c:v>473</c:v>
                </c:pt>
                <c:pt idx="22">
                  <c:v>630</c:v>
                </c:pt>
                <c:pt idx="23">
                  <c:v>957</c:v>
                </c:pt>
                <c:pt idx="24">
                  <c:v>572</c:v>
                </c:pt>
                <c:pt idx="25">
                  <c:v>395</c:v>
                </c:pt>
                <c:pt idx="26">
                  <c:v>305</c:v>
                </c:pt>
                <c:pt idx="27">
                  <c:v>464</c:v>
                </c:pt>
                <c:pt idx="28">
                  <c:v>382</c:v>
                </c:pt>
                <c:pt idx="29">
                  <c:v>409</c:v>
                </c:pt>
                <c:pt idx="30">
                  <c:v>399</c:v>
                </c:pt>
                <c:pt idx="31">
                  <c:v>441</c:v>
                </c:pt>
                <c:pt idx="32">
                  <c:v>322</c:v>
                </c:pt>
                <c:pt idx="33">
                  <c:v>387</c:v>
                </c:pt>
                <c:pt idx="34">
                  <c:v>223</c:v>
                </c:pt>
                <c:pt idx="35">
                  <c:v>347</c:v>
                </c:pt>
                <c:pt idx="36">
                  <c:v>349</c:v>
                </c:pt>
                <c:pt idx="37">
                  <c:v>338</c:v>
                </c:pt>
                <c:pt idx="38">
                  <c:v>293</c:v>
                </c:pt>
                <c:pt idx="39">
                  <c:v>282</c:v>
                </c:pt>
                <c:pt idx="40">
                  <c:v>185</c:v>
                </c:pt>
                <c:pt idx="41">
                  <c:v>179</c:v>
                </c:pt>
                <c:pt idx="42">
                  <c:v>248</c:v>
                </c:pt>
                <c:pt idx="43">
                  <c:v>180</c:v>
                </c:pt>
                <c:pt idx="44">
                  <c:v>302</c:v>
                </c:pt>
                <c:pt idx="45">
                  <c:v>200</c:v>
                </c:pt>
                <c:pt idx="46">
                  <c:v>246</c:v>
                </c:pt>
                <c:pt idx="47">
                  <c:v>216</c:v>
                </c:pt>
                <c:pt idx="48">
                  <c:v>159</c:v>
                </c:pt>
                <c:pt idx="49">
                  <c:v>204</c:v>
                </c:pt>
                <c:pt idx="50">
                  <c:v>222</c:v>
                </c:pt>
                <c:pt idx="51">
                  <c:v>155</c:v>
                </c:pt>
                <c:pt idx="52">
                  <c:v>147</c:v>
                </c:pt>
                <c:pt idx="53">
                  <c:v>205</c:v>
                </c:pt>
                <c:pt idx="54">
                  <c:v>102</c:v>
                </c:pt>
                <c:pt idx="55" formatCode="General">
                  <c:v>62</c:v>
                </c:pt>
                <c:pt idx="56" formatCode="General">
                  <c:v>105</c:v>
                </c:pt>
                <c:pt idx="57" formatCode="General">
                  <c:v>151</c:v>
                </c:pt>
                <c:pt idx="58" formatCode="General">
                  <c:v>115</c:v>
                </c:pt>
                <c:pt idx="59" formatCode="General">
                  <c:v>87</c:v>
                </c:pt>
                <c:pt idx="60" formatCode="General">
                  <c:v>163</c:v>
                </c:pt>
                <c:pt idx="61" formatCode="General">
                  <c:v>937</c:v>
                </c:pt>
                <c:pt idx="62" formatCode="General">
                  <c:v>72</c:v>
                </c:pt>
                <c:pt idx="63" formatCode="General">
                  <c:v>107</c:v>
                </c:pt>
                <c:pt idx="64" formatCode="General">
                  <c:v>82</c:v>
                </c:pt>
                <c:pt idx="65" formatCode="General">
                  <c:v>98</c:v>
                </c:pt>
                <c:pt idx="66" formatCode="General">
                  <c:v>103</c:v>
                </c:pt>
                <c:pt idx="67" formatCode="General">
                  <c:v>68</c:v>
                </c:pt>
                <c:pt idx="68" formatCode="General">
                  <c:v>58</c:v>
                </c:pt>
                <c:pt idx="69" formatCode="General">
                  <c:v>33</c:v>
                </c:pt>
                <c:pt idx="70" formatCode="General">
                  <c:v>44</c:v>
                </c:pt>
                <c:pt idx="71" formatCode="General">
                  <c:v>107</c:v>
                </c:pt>
                <c:pt idx="72" formatCode="General">
                  <c:v>79</c:v>
                </c:pt>
                <c:pt idx="73" formatCode="General">
                  <c:v>81</c:v>
                </c:pt>
                <c:pt idx="74" formatCode="General">
                  <c:v>39</c:v>
                </c:pt>
                <c:pt idx="75" formatCode="General">
                  <c:v>32</c:v>
                </c:pt>
                <c:pt idx="76" formatCode="General">
                  <c:v>42</c:v>
                </c:pt>
                <c:pt idx="77" formatCode="General">
                  <c:v>77</c:v>
                </c:pt>
                <c:pt idx="78" formatCode="General">
                  <c:v>61</c:v>
                </c:pt>
                <c:pt idx="79" formatCode="General">
                  <c:v>57</c:v>
                </c:pt>
                <c:pt idx="80" formatCode="General">
                  <c:v>80</c:v>
                </c:pt>
                <c:pt idx="81" formatCode="General">
                  <c:v>30</c:v>
                </c:pt>
                <c:pt idx="82" formatCode="General">
                  <c:v>35</c:v>
                </c:pt>
                <c:pt idx="83" formatCode="General">
                  <c:v>38</c:v>
                </c:pt>
                <c:pt idx="84" formatCode="General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62-764B-924B-F5E090432A5C}"/>
            </c:ext>
          </c:extLst>
        </c:ser>
        <c:ser>
          <c:idx val="2"/>
          <c:order val="2"/>
          <c:tx>
            <c:strRef>
              <c:f>Sheet1!$Z$1</c:f>
              <c:strCache>
                <c:ptCount val="1"/>
                <c:pt idx="0">
                  <c:v>ESSEX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Sheet1!$V$2:$W$86</c:f>
              <c:strCache>
                <c:ptCount val="85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</c:strCache>
            </c:strRef>
          </c:cat>
          <c:val>
            <c:numRef>
              <c:f>Sheet1!$Z$2:$Z$86</c:f>
              <c:numCache>
                <c:formatCode>0</c:formatCode>
                <c:ptCount val="85"/>
                <c:pt idx="1">
                  <c:v>154</c:v>
                </c:pt>
                <c:pt idx="2">
                  <c:v>199</c:v>
                </c:pt>
                <c:pt idx="3">
                  <c:v>162</c:v>
                </c:pt>
                <c:pt idx="4">
                  <c:v>106</c:v>
                </c:pt>
                <c:pt idx="5">
                  <c:v>147</c:v>
                </c:pt>
                <c:pt idx="6">
                  <c:v>188</c:v>
                </c:pt>
                <c:pt idx="7">
                  <c:v>262</c:v>
                </c:pt>
                <c:pt idx="8">
                  <c:v>233</c:v>
                </c:pt>
                <c:pt idx="9">
                  <c:v>334</c:v>
                </c:pt>
                <c:pt idx="10">
                  <c:v>226</c:v>
                </c:pt>
                <c:pt idx="11">
                  <c:v>274</c:v>
                </c:pt>
                <c:pt idx="12">
                  <c:v>243</c:v>
                </c:pt>
                <c:pt idx="13">
                  <c:v>181</c:v>
                </c:pt>
                <c:pt idx="14">
                  <c:v>300</c:v>
                </c:pt>
                <c:pt idx="15">
                  <c:v>351</c:v>
                </c:pt>
                <c:pt idx="16">
                  <c:v>339</c:v>
                </c:pt>
                <c:pt idx="17">
                  <c:v>330</c:v>
                </c:pt>
                <c:pt idx="18">
                  <c:v>239</c:v>
                </c:pt>
                <c:pt idx="19">
                  <c:v>143</c:v>
                </c:pt>
                <c:pt idx="20">
                  <c:v>225</c:v>
                </c:pt>
                <c:pt idx="21">
                  <c:v>262</c:v>
                </c:pt>
                <c:pt idx="22">
                  <c:v>436</c:v>
                </c:pt>
                <c:pt idx="23">
                  <c:v>622</c:v>
                </c:pt>
                <c:pt idx="24">
                  <c:v>371</c:v>
                </c:pt>
                <c:pt idx="25">
                  <c:v>277</c:v>
                </c:pt>
                <c:pt idx="26">
                  <c:v>219</c:v>
                </c:pt>
                <c:pt idx="27">
                  <c:v>264</c:v>
                </c:pt>
                <c:pt idx="28">
                  <c:v>408</c:v>
                </c:pt>
                <c:pt idx="29">
                  <c:v>293</c:v>
                </c:pt>
                <c:pt idx="30">
                  <c:v>355</c:v>
                </c:pt>
                <c:pt idx="31">
                  <c:v>334</c:v>
                </c:pt>
                <c:pt idx="32">
                  <c:v>180</c:v>
                </c:pt>
                <c:pt idx="33">
                  <c:v>231</c:v>
                </c:pt>
                <c:pt idx="34">
                  <c:v>206</c:v>
                </c:pt>
                <c:pt idx="35">
                  <c:v>365</c:v>
                </c:pt>
                <c:pt idx="36">
                  <c:v>266</c:v>
                </c:pt>
                <c:pt idx="37">
                  <c:v>385</c:v>
                </c:pt>
                <c:pt idx="38">
                  <c:v>216</c:v>
                </c:pt>
                <c:pt idx="39">
                  <c:v>142</c:v>
                </c:pt>
                <c:pt idx="40">
                  <c:v>79</c:v>
                </c:pt>
                <c:pt idx="41">
                  <c:v>140</c:v>
                </c:pt>
                <c:pt idx="42">
                  <c:v>131</c:v>
                </c:pt>
                <c:pt idx="43">
                  <c:v>247</c:v>
                </c:pt>
                <c:pt idx="44">
                  <c:v>181</c:v>
                </c:pt>
                <c:pt idx="45">
                  <c:v>183</c:v>
                </c:pt>
                <c:pt idx="46">
                  <c:v>148</c:v>
                </c:pt>
                <c:pt idx="47">
                  <c:v>125</c:v>
                </c:pt>
                <c:pt idx="48">
                  <c:v>161</c:v>
                </c:pt>
                <c:pt idx="49">
                  <c:v>172</c:v>
                </c:pt>
                <c:pt idx="50">
                  <c:v>143</c:v>
                </c:pt>
                <c:pt idx="51">
                  <c:v>158</c:v>
                </c:pt>
                <c:pt idx="52">
                  <c:v>113</c:v>
                </c:pt>
                <c:pt idx="53">
                  <c:v>123</c:v>
                </c:pt>
                <c:pt idx="54">
                  <c:v>118</c:v>
                </c:pt>
                <c:pt idx="55" formatCode="General">
                  <c:v>95</c:v>
                </c:pt>
                <c:pt idx="56" formatCode="General">
                  <c:v>108</c:v>
                </c:pt>
                <c:pt idx="57" formatCode="General">
                  <c:v>121</c:v>
                </c:pt>
                <c:pt idx="58" formatCode="General">
                  <c:v>95</c:v>
                </c:pt>
                <c:pt idx="59" formatCode="General">
                  <c:v>152</c:v>
                </c:pt>
                <c:pt idx="60" formatCode="General">
                  <c:v>126</c:v>
                </c:pt>
                <c:pt idx="61" formatCode="General">
                  <c:v>496</c:v>
                </c:pt>
                <c:pt idx="62" formatCode="General">
                  <c:v>74</c:v>
                </c:pt>
                <c:pt idx="63" formatCode="General">
                  <c:v>62</c:v>
                </c:pt>
                <c:pt idx="64" formatCode="General">
                  <c:v>112</c:v>
                </c:pt>
                <c:pt idx="65" formatCode="General">
                  <c:v>95</c:v>
                </c:pt>
                <c:pt idx="66" formatCode="General">
                  <c:v>106</c:v>
                </c:pt>
                <c:pt idx="67" formatCode="General">
                  <c:v>47</c:v>
                </c:pt>
                <c:pt idx="68" formatCode="General">
                  <c:v>19</c:v>
                </c:pt>
                <c:pt idx="69" formatCode="General">
                  <c:v>35</c:v>
                </c:pt>
                <c:pt idx="70" formatCode="General">
                  <c:v>94</c:v>
                </c:pt>
                <c:pt idx="71" formatCode="General">
                  <c:v>100</c:v>
                </c:pt>
                <c:pt idx="72" formatCode="General">
                  <c:v>53</c:v>
                </c:pt>
                <c:pt idx="73" formatCode="General">
                  <c:v>55</c:v>
                </c:pt>
                <c:pt idx="74" formatCode="General">
                  <c:v>31</c:v>
                </c:pt>
                <c:pt idx="75" formatCode="General">
                  <c:v>23</c:v>
                </c:pt>
                <c:pt idx="76" formatCode="General">
                  <c:v>40</c:v>
                </c:pt>
                <c:pt idx="77" formatCode="General">
                  <c:v>36</c:v>
                </c:pt>
                <c:pt idx="78" formatCode="General">
                  <c:v>36</c:v>
                </c:pt>
                <c:pt idx="79" formatCode="General">
                  <c:v>39</c:v>
                </c:pt>
                <c:pt idx="80" formatCode="General">
                  <c:v>39</c:v>
                </c:pt>
                <c:pt idx="81" formatCode="General">
                  <c:v>12</c:v>
                </c:pt>
                <c:pt idx="82" formatCode="General">
                  <c:v>22</c:v>
                </c:pt>
                <c:pt idx="83" formatCode="General">
                  <c:v>34</c:v>
                </c:pt>
                <c:pt idx="84" formatCode="General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62-764B-924B-F5E090432A5C}"/>
            </c:ext>
          </c:extLst>
        </c:ser>
        <c:ser>
          <c:idx val="3"/>
          <c:order val="3"/>
          <c:tx>
            <c:strRef>
              <c:f>Sheet1!$AA$1</c:f>
              <c:strCache>
                <c:ptCount val="1"/>
                <c:pt idx="0">
                  <c:v>NORFOLK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Sheet1!$V$2:$W$86</c:f>
              <c:strCache>
                <c:ptCount val="85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</c:strCache>
            </c:strRef>
          </c:cat>
          <c:val>
            <c:numRef>
              <c:f>Sheet1!$AA$2:$AA$86</c:f>
              <c:numCache>
                <c:formatCode>0</c:formatCode>
                <c:ptCount val="85"/>
                <c:pt idx="1">
                  <c:v>109</c:v>
                </c:pt>
                <c:pt idx="2">
                  <c:v>107</c:v>
                </c:pt>
                <c:pt idx="3">
                  <c:v>154</c:v>
                </c:pt>
                <c:pt idx="4">
                  <c:v>72</c:v>
                </c:pt>
                <c:pt idx="5">
                  <c:v>111</c:v>
                </c:pt>
                <c:pt idx="6">
                  <c:v>210</c:v>
                </c:pt>
                <c:pt idx="7">
                  <c:v>186</c:v>
                </c:pt>
                <c:pt idx="8">
                  <c:v>229</c:v>
                </c:pt>
                <c:pt idx="9">
                  <c:v>209</c:v>
                </c:pt>
                <c:pt idx="10">
                  <c:v>179</c:v>
                </c:pt>
                <c:pt idx="11">
                  <c:v>254</c:v>
                </c:pt>
                <c:pt idx="12">
                  <c:v>189</c:v>
                </c:pt>
                <c:pt idx="13">
                  <c:v>131</c:v>
                </c:pt>
                <c:pt idx="14">
                  <c:v>153</c:v>
                </c:pt>
                <c:pt idx="15">
                  <c:v>220</c:v>
                </c:pt>
                <c:pt idx="16">
                  <c:v>157</c:v>
                </c:pt>
                <c:pt idx="17">
                  <c:v>160</c:v>
                </c:pt>
                <c:pt idx="18">
                  <c:v>130</c:v>
                </c:pt>
                <c:pt idx="19">
                  <c:v>171</c:v>
                </c:pt>
                <c:pt idx="20">
                  <c:v>102</c:v>
                </c:pt>
                <c:pt idx="21">
                  <c:v>150</c:v>
                </c:pt>
                <c:pt idx="22">
                  <c:v>329</c:v>
                </c:pt>
                <c:pt idx="23">
                  <c:v>438</c:v>
                </c:pt>
                <c:pt idx="24">
                  <c:v>193</c:v>
                </c:pt>
                <c:pt idx="25">
                  <c:v>116</c:v>
                </c:pt>
                <c:pt idx="26">
                  <c:v>110</c:v>
                </c:pt>
                <c:pt idx="27">
                  <c:v>169</c:v>
                </c:pt>
                <c:pt idx="28">
                  <c:v>133</c:v>
                </c:pt>
                <c:pt idx="29">
                  <c:v>196</c:v>
                </c:pt>
                <c:pt idx="30">
                  <c:v>169</c:v>
                </c:pt>
                <c:pt idx="31">
                  <c:v>122</c:v>
                </c:pt>
                <c:pt idx="32">
                  <c:v>93</c:v>
                </c:pt>
                <c:pt idx="33">
                  <c:v>102</c:v>
                </c:pt>
                <c:pt idx="34">
                  <c:v>84</c:v>
                </c:pt>
                <c:pt idx="35">
                  <c:v>144</c:v>
                </c:pt>
                <c:pt idx="36">
                  <c:v>119</c:v>
                </c:pt>
                <c:pt idx="37">
                  <c:v>72</c:v>
                </c:pt>
                <c:pt idx="38">
                  <c:v>86</c:v>
                </c:pt>
                <c:pt idx="39">
                  <c:v>65</c:v>
                </c:pt>
                <c:pt idx="40">
                  <c:v>52</c:v>
                </c:pt>
                <c:pt idx="41">
                  <c:v>42</c:v>
                </c:pt>
                <c:pt idx="42">
                  <c:v>83</c:v>
                </c:pt>
                <c:pt idx="43">
                  <c:v>129</c:v>
                </c:pt>
                <c:pt idx="44">
                  <c:v>73</c:v>
                </c:pt>
                <c:pt idx="45">
                  <c:v>81</c:v>
                </c:pt>
                <c:pt idx="46">
                  <c:v>62</c:v>
                </c:pt>
                <c:pt idx="47">
                  <c:v>50</c:v>
                </c:pt>
                <c:pt idx="48">
                  <c:v>41</c:v>
                </c:pt>
                <c:pt idx="49">
                  <c:v>42</c:v>
                </c:pt>
                <c:pt idx="50">
                  <c:v>84</c:v>
                </c:pt>
                <c:pt idx="51">
                  <c:v>33</c:v>
                </c:pt>
                <c:pt idx="52">
                  <c:v>35</c:v>
                </c:pt>
                <c:pt idx="53">
                  <c:v>53</c:v>
                </c:pt>
                <c:pt idx="54">
                  <c:v>32</c:v>
                </c:pt>
                <c:pt idx="55" formatCode="General">
                  <c:v>19</c:v>
                </c:pt>
                <c:pt idx="56" formatCode="General">
                  <c:v>17</c:v>
                </c:pt>
                <c:pt idx="57">
                  <c:v>39</c:v>
                </c:pt>
                <c:pt idx="58">
                  <c:v>40</c:v>
                </c:pt>
                <c:pt idx="59">
                  <c:v>105</c:v>
                </c:pt>
                <c:pt idx="60">
                  <c:v>63</c:v>
                </c:pt>
                <c:pt idx="61">
                  <c:v>507</c:v>
                </c:pt>
                <c:pt idx="62">
                  <c:v>14</c:v>
                </c:pt>
                <c:pt idx="63">
                  <c:v>13</c:v>
                </c:pt>
                <c:pt idx="64">
                  <c:v>12</c:v>
                </c:pt>
                <c:pt idx="65">
                  <c:v>21</c:v>
                </c:pt>
                <c:pt idx="66">
                  <c:v>43</c:v>
                </c:pt>
                <c:pt idx="67">
                  <c:v>24</c:v>
                </c:pt>
                <c:pt idx="68">
                  <c:v>2</c:v>
                </c:pt>
                <c:pt idx="69">
                  <c:v>38</c:v>
                </c:pt>
                <c:pt idx="70">
                  <c:v>21</c:v>
                </c:pt>
                <c:pt idx="71">
                  <c:v>35</c:v>
                </c:pt>
                <c:pt idx="72">
                  <c:v>33</c:v>
                </c:pt>
                <c:pt idx="73">
                  <c:v>18</c:v>
                </c:pt>
                <c:pt idx="74">
                  <c:v>6</c:v>
                </c:pt>
                <c:pt idx="75">
                  <c:v>6</c:v>
                </c:pt>
                <c:pt idx="76">
                  <c:v>20</c:v>
                </c:pt>
                <c:pt idx="77">
                  <c:v>16</c:v>
                </c:pt>
                <c:pt idx="78">
                  <c:v>27</c:v>
                </c:pt>
                <c:pt idx="79">
                  <c:v>27</c:v>
                </c:pt>
                <c:pt idx="80">
                  <c:v>21</c:v>
                </c:pt>
                <c:pt idx="81">
                  <c:v>11</c:v>
                </c:pt>
                <c:pt idx="82">
                  <c:v>16</c:v>
                </c:pt>
                <c:pt idx="83">
                  <c:v>32</c:v>
                </c:pt>
                <c:pt idx="84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62-764B-924B-F5E090432A5C}"/>
            </c:ext>
          </c:extLst>
        </c:ser>
        <c:ser>
          <c:idx val="4"/>
          <c:order val="4"/>
          <c:tx>
            <c:strRef>
              <c:f>Sheet1!$AB$1</c:f>
              <c:strCache>
                <c:ptCount val="1"/>
                <c:pt idx="0">
                  <c:v>WORCESTER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Sheet1!$V$2:$W$86</c:f>
              <c:strCache>
                <c:ptCount val="85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</c:strCache>
            </c:strRef>
          </c:cat>
          <c:val>
            <c:numRef>
              <c:f>Sheet1!$AB$2:$AB$86</c:f>
              <c:numCache>
                <c:formatCode>0</c:formatCode>
                <c:ptCount val="85"/>
                <c:pt idx="1">
                  <c:v>104</c:v>
                </c:pt>
                <c:pt idx="2">
                  <c:v>158</c:v>
                </c:pt>
                <c:pt idx="3">
                  <c:v>90</c:v>
                </c:pt>
                <c:pt idx="4">
                  <c:v>63</c:v>
                </c:pt>
                <c:pt idx="5">
                  <c:v>99</c:v>
                </c:pt>
                <c:pt idx="6">
                  <c:v>95</c:v>
                </c:pt>
                <c:pt idx="7">
                  <c:v>124</c:v>
                </c:pt>
                <c:pt idx="8">
                  <c:v>165</c:v>
                </c:pt>
                <c:pt idx="9">
                  <c:v>217</c:v>
                </c:pt>
                <c:pt idx="10">
                  <c:v>144</c:v>
                </c:pt>
                <c:pt idx="11">
                  <c:v>210</c:v>
                </c:pt>
                <c:pt idx="12">
                  <c:v>96</c:v>
                </c:pt>
                <c:pt idx="13">
                  <c:v>118</c:v>
                </c:pt>
                <c:pt idx="14">
                  <c:v>104</c:v>
                </c:pt>
                <c:pt idx="15">
                  <c:v>153</c:v>
                </c:pt>
                <c:pt idx="16">
                  <c:v>262</c:v>
                </c:pt>
                <c:pt idx="17">
                  <c:v>187</c:v>
                </c:pt>
                <c:pt idx="18">
                  <c:v>117</c:v>
                </c:pt>
                <c:pt idx="19">
                  <c:v>110</c:v>
                </c:pt>
                <c:pt idx="20">
                  <c:v>162</c:v>
                </c:pt>
                <c:pt idx="21">
                  <c:v>115</c:v>
                </c:pt>
                <c:pt idx="22">
                  <c:v>342</c:v>
                </c:pt>
                <c:pt idx="23">
                  <c:v>429</c:v>
                </c:pt>
                <c:pt idx="24">
                  <c:v>233</c:v>
                </c:pt>
                <c:pt idx="25">
                  <c:v>112</c:v>
                </c:pt>
                <c:pt idx="26">
                  <c:v>172</c:v>
                </c:pt>
                <c:pt idx="27">
                  <c:v>255</c:v>
                </c:pt>
                <c:pt idx="28">
                  <c:v>301</c:v>
                </c:pt>
                <c:pt idx="29">
                  <c:v>250</c:v>
                </c:pt>
                <c:pt idx="30">
                  <c:v>237</c:v>
                </c:pt>
                <c:pt idx="31">
                  <c:v>342</c:v>
                </c:pt>
                <c:pt idx="32">
                  <c:v>159</c:v>
                </c:pt>
                <c:pt idx="33">
                  <c:v>183</c:v>
                </c:pt>
                <c:pt idx="34">
                  <c:v>126</c:v>
                </c:pt>
                <c:pt idx="35">
                  <c:v>395</c:v>
                </c:pt>
                <c:pt idx="36">
                  <c:v>205</c:v>
                </c:pt>
                <c:pt idx="37">
                  <c:v>213</c:v>
                </c:pt>
                <c:pt idx="38">
                  <c:v>201</c:v>
                </c:pt>
                <c:pt idx="39">
                  <c:v>132</c:v>
                </c:pt>
                <c:pt idx="40">
                  <c:v>75</c:v>
                </c:pt>
                <c:pt idx="41">
                  <c:v>141</c:v>
                </c:pt>
                <c:pt idx="42">
                  <c:v>282</c:v>
                </c:pt>
                <c:pt idx="43">
                  <c:v>314</c:v>
                </c:pt>
                <c:pt idx="44">
                  <c:v>231</c:v>
                </c:pt>
                <c:pt idx="45">
                  <c:v>281</c:v>
                </c:pt>
                <c:pt idx="46">
                  <c:v>185</c:v>
                </c:pt>
                <c:pt idx="47">
                  <c:v>190</c:v>
                </c:pt>
                <c:pt idx="48">
                  <c:v>140</c:v>
                </c:pt>
                <c:pt idx="49">
                  <c:v>198</c:v>
                </c:pt>
                <c:pt idx="50">
                  <c:v>217</c:v>
                </c:pt>
                <c:pt idx="51">
                  <c:v>104</c:v>
                </c:pt>
                <c:pt idx="52">
                  <c:v>150</c:v>
                </c:pt>
                <c:pt idx="53">
                  <c:v>180</c:v>
                </c:pt>
                <c:pt idx="54">
                  <c:v>74</c:v>
                </c:pt>
                <c:pt idx="55" formatCode="General">
                  <c:v>52</c:v>
                </c:pt>
                <c:pt idx="56" formatCode="General">
                  <c:v>90</c:v>
                </c:pt>
                <c:pt idx="57" formatCode="General">
                  <c:v>66</c:v>
                </c:pt>
                <c:pt idx="58" formatCode="General">
                  <c:v>103</c:v>
                </c:pt>
                <c:pt idx="59" formatCode="General">
                  <c:v>57</c:v>
                </c:pt>
                <c:pt idx="60" formatCode="General">
                  <c:v>117</c:v>
                </c:pt>
                <c:pt idx="61" formatCode="General">
                  <c:v>334</c:v>
                </c:pt>
                <c:pt idx="62" formatCode="General">
                  <c:v>86</c:v>
                </c:pt>
                <c:pt idx="63" formatCode="General">
                  <c:v>27</c:v>
                </c:pt>
                <c:pt idx="64" formatCode="General">
                  <c:v>64</c:v>
                </c:pt>
                <c:pt idx="65" formatCode="General">
                  <c:v>71</c:v>
                </c:pt>
                <c:pt idx="66" formatCode="General">
                  <c:v>96</c:v>
                </c:pt>
                <c:pt idx="67" formatCode="General">
                  <c:v>36</c:v>
                </c:pt>
                <c:pt idx="68" formatCode="General">
                  <c:v>26</c:v>
                </c:pt>
                <c:pt idx="69" formatCode="General">
                  <c:v>45</c:v>
                </c:pt>
                <c:pt idx="70" formatCode="General">
                  <c:v>17</c:v>
                </c:pt>
                <c:pt idx="71" formatCode="General">
                  <c:v>65</c:v>
                </c:pt>
                <c:pt idx="72" formatCode="General">
                  <c:v>52</c:v>
                </c:pt>
                <c:pt idx="73" formatCode="General">
                  <c:v>24</c:v>
                </c:pt>
                <c:pt idx="74" formatCode="General">
                  <c:v>14</c:v>
                </c:pt>
                <c:pt idx="75" formatCode="General">
                  <c:v>16</c:v>
                </c:pt>
                <c:pt idx="76" formatCode="General">
                  <c:v>23</c:v>
                </c:pt>
                <c:pt idx="77" formatCode="General">
                  <c:v>18</c:v>
                </c:pt>
                <c:pt idx="78" formatCode="General">
                  <c:v>18</c:v>
                </c:pt>
                <c:pt idx="79" formatCode="General">
                  <c:v>35</c:v>
                </c:pt>
                <c:pt idx="80" formatCode="General">
                  <c:v>37</c:v>
                </c:pt>
                <c:pt idx="81" formatCode="General">
                  <c:v>8</c:v>
                </c:pt>
                <c:pt idx="82" formatCode="General">
                  <c:v>13</c:v>
                </c:pt>
                <c:pt idx="83" formatCode="General">
                  <c:v>49</c:v>
                </c:pt>
                <c:pt idx="84" formatCode="General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62-764B-924B-F5E090432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6156287"/>
        <c:axId val="295151103"/>
      </c:lineChart>
      <c:dateAx>
        <c:axId val="296156287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151103"/>
        <c:crosses val="autoZero"/>
        <c:auto val="1"/>
        <c:lblOffset val="100"/>
        <c:baseTimeUnit val="days"/>
      </c:dateAx>
      <c:valAx>
        <c:axId val="295151103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15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COVID-19 CASES IN THE TOP FIVE MOST INFECTED</a:t>
            </a:r>
            <a:r>
              <a:rPr lang="en-US" baseline="0"/>
              <a:t> COUNTIES OF MICHIGAN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Sheet1!$AH$1</c:f>
              <c:strCache>
                <c:ptCount val="1"/>
                <c:pt idx="0">
                  <c:v>WAYNE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Sheet1!$AF$2:$AG$86</c:f>
              <c:strCache>
                <c:ptCount val="85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</c:strCache>
            </c:strRef>
          </c:cat>
          <c:val>
            <c:numRef>
              <c:f>Sheet1!$AH$2:$AH$86</c:f>
              <c:numCache>
                <c:formatCode>0</c:formatCode>
                <c:ptCount val="85"/>
                <c:pt idx="1">
                  <c:v>599</c:v>
                </c:pt>
                <c:pt idx="2">
                  <c:v>1027</c:v>
                </c:pt>
                <c:pt idx="3">
                  <c:v>666</c:v>
                </c:pt>
                <c:pt idx="4">
                  <c:v>756</c:v>
                </c:pt>
                <c:pt idx="5">
                  <c:v>752</c:v>
                </c:pt>
                <c:pt idx="6">
                  <c:v>775</c:v>
                </c:pt>
                <c:pt idx="7">
                  <c:v>581</c:v>
                </c:pt>
                <c:pt idx="8">
                  <c:v>467</c:v>
                </c:pt>
                <c:pt idx="9">
                  <c:v>446</c:v>
                </c:pt>
                <c:pt idx="10">
                  <c:v>412</c:v>
                </c:pt>
                <c:pt idx="11">
                  <c:v>213</c:v>
                </c:pt>
                <c:pt idx="12">
                  <c:v>484</c:v>
                </c:pt>
                <c:pt idx="13">
                  <c:v>561</c:v>
                </c:pt>
                <c:pt idx="14">
                  <c:v>335</c:v>
                </c:pt>
                <c:pt idx="15">
                  <c:v>458</c:v>
                </c:pt>
                <c:pt idx="16">
                  <c:v>231</c:v>
                </c:pt>
                <c:pt idx="17">
                  <c:v>238</c:v>
                </c:pt>
                <c:pt idx="18">
                  <c:v>221</c:v>
                </c:pt>
                <c:pt idx="19">
                  <c:v>220</c:v>
                </c:pt>
                <c:pt idx="20">
                  <c:v>343</c:v>
                </c:pt>
                <c:pt idx="21">
                  <c:v>306</c:v>
                </c:pt>
                <c:pt idx="22">
                  <c:v>433</c:v>
                </c:pt>
                <c:pt idx="23">
                  <c:v>413</c:v>
                </c:pt>
                <c:pt idx="24">
                  <c:v>141</c:v>
                </c:pt>
                <c:pt idx="25">
                  <c:v>200</c:v>
                </c:pt>
                <c:pt idx="26">
                  <c:v>124</c:v>
                </c:pt>
                <c:pt idx="27">
                  <c:v>301</c:v>
                </c:pt>
                <c:pt idx="28">
                  <c:v>321</c:v>
                </c:pt>
                <c:pt idx="29">
                  <c:v>235</c:v>
                </c:pt>
                <c:pt idx="30">
                  <c:v>241</c:v>
                </c:pt>
                <c:pt idx="31">
                  <c:v>136</c:v>
                </c:pt>
                <c:pt idx="32">
                  <c:v>192</c:v>
                </c:pt>
                <c:pt idx="33">
                  <c:v>16</c:v>
                </c:pt>
                <c:pt idx="34">
                  <c:v>77</c:v>
                </c:pt>
                <c:pt idx="35">
                  <c:v>180</c:v>
                </c:pt>
                <c:pt idx="36">
                  <c:v>96</c:v>
                </c:pt>
                <c:pt idx="37">
                  <c:v>157</c:v>
                </c:pt>
                <c:pt idx="38">
                  <c:v>136</c:v>
                </c:pt>
                <c:pt idx="39">
                  <c:v>115</c:v>
                </c:pt>
                <c:pt idx="40">
                  <c:v>119</c:v>
                </c:pt>
                <c:pt idx="41">
                  <c:v>80</c:v>
                </c:pt>
                <c:pt idx="42">
                  <c:v>115</c:v>
                </c:pt>
                <c:pt idx="43">
                  <c:v>381</c:v>
                </c:pt>
                <c:pt idx="44">
                  <c:v>112</c:v>
                </c:pt>
                <c:pt idx="45">
                  <c:v>134</c:v>
                </c:pt>
                <c:pt idx="46">
                  <c:v>49</c:v>
                </c:pt>
                <c:pt idx="47">
                  <c:v>63</c:v>
                </c:pt>
                <c:pt idx="48">
                  <c:v>164</c:v>
                </c:pt>
                <c:pt idx="49">
                  <c:v>140</c:v>
                </c:pt>
                <c:pt idx="50">
                  <c:v>106</c:v>
                </c:pt>
                <c:pt idx="51">
                  <c:v>64</c:v>
                </c:pt>
                <c:pt idx="52">
                  <c:v>95</c:v>
                </c:pt>
                <c:pt idx="53">
                  <c:v>74</c:v>
                </c:pt>
                <c:pt idx="54">
                  <c:v>45</c:v>
                </c:pt>
                <c:pt idx="55" formatCode="General">
                  <c:v>110</c:v>
                </c:pt>
                <c:pt idx="56" formatCode="General">
                  <c:v>73</c:v>
                </c:pt>
                <c:pt idx="57" formatCode="General">
                  <c:v>60</c:v>
                </c:pt>
                <c:pt idx="58" formatCode="General">
                  <c:v>168</c:v>
                </c:pt>
                <c:pt idx="59" formatCode="General">
                  <c:v>27</c:v>
                </c:pt>
                <c:pt idx="60" formatCode="General">
                  <c:v>161</c:v>
                </c:pt>
                <c:pt idx="61" formatCode="General">
                  <c:v>31</c:v>
                </c:pt>
                <c:pt idx="62" formatCode="General">
                  <c:v>22</c:v>
                </c:pt>
                <c:pt idx="63" formatCode="General">
                  <c:v>73</c:v>
                </c:pt>
                <c:pt idx="64" formatCode="General">
                  <c:v>49</c:v>
                </c:pt>
                <c:pt idx="65" formatCode="General">
                  <c:v>73</c:v>
                </c:pt>
                <c:pt idx="66" formatCode="General">
                  <c:v>51</c:v>
                </c:pt>
                <c:pt idx="67" formatCode="General">
                  <c:v>31</c:v>
                </c:pt>
                <c:pt idx="68" formatCode="General">
                  <c:v>35</c:v>
                </c:pt>
                <c:pt idx="69" formatCode="General">
                  <c:v>49</c:v>
                </c:pt>
                <c:pt idx="70" formatCode="General">
                  <c:v>38</c:v>
                </c:pt>
                <c:pt idx="71" formatCode="General">
                  <c:v>49</c:v>
                </c:pt>
                <c:pt idx="72" formatCode="General">
                  <c:v>32</c:v>
                </c:pt>
                <c:pt idx="73" formatCode="General">
                  <c:v>55</c:v>
                </c:pt>
                <c:pt idx="74" formatCode="General">
                  <c:v>20</c:v>
                </c:pt>
                <c:pt idx="75" formatCode="General">
                  <c:v>38</c:v>
                </c:pt>
                <c:pt idx="77" formatCode="General">
                  <c:v>78</c:v>
                </c:pt>
                <c:pt idx="78" formatCode="General">
                  <c:v>40</c:v>
                </c:pt>
                <c:pt idx="79" formatCode="General">
                  <c:v>40</c:v>
                </c:pt>
                <c:pt idx="80" formatCode="General">
                  <c:v>75</c:v>
                </c:pt>
                <c:pt idx="81" formatCode="General">
                  <c:v>43</c:v>
                </c:pt>
                <c:pt idx="82" formatCode="General">
                  <c:v>36</c:v>
                </c:pt>
                <c:pt idx="83" formatCode="General">
                  <c:v>62</c:v>
                </c:pt>
                <c:pt idx="84" formatCode="General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6E-A04B-8A48-EEE6DFA7EB31}"/>
            </c:ext>
          </c:extLst>
        </c:ser>
        <c:ser>
          <c:idx val="1"/>
          <c:order val="1"/>
          <c:tx>
            <c:strRef>
              <c:f>Sheet1!$AI$1</c:f>
              <c:strCache>
                <c:ptCount val="1"/>
                <c:pt idx="0">
                  <c:v>OAKLAND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Sheet1!$AF$2:$AG$86</c:f>
              <c:strCache>
                <c:ptCount val="85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</c:strCache>
            </c:strRef>
          </c:cat>
          <c:val>
            <c:numRef>
              <c:f>Sheet1!$AI$2:$AI$86</c:f>
              <c:numCache>
                <c:formatCode>0</c:formatCode>
                <c:ptCount val="85"/>
                <c:pt idx="1">
                  <c:v>592</c:v>
                </c:pt>
                <c:pt idx="2">
                  <c:v>357</c:v>
                </c:pt>
                <c:pt idx="3">
                  <c:v>495</c:v>
                </c:pt>
                <c:pt idx="4">
                  <c:v>39</c:v>
                </c:pt>
                <c:pt idx="5">
                  <c:v>306</c:v>
                </c:pt>
                <c:pt idx="6">
                  <c:v>356</c:v>
                </c:pt>
                <c:pt idx="7">
                  <c:v>271</c:v>
                </c:pt>
                <c:pt idx="8">
                  <c:v>240</c:v>
                </c:pt>
                <c:pt idx="9">
                  <c:v>264</c:v>
                </c:pt>
                <c:pt idx="10">
                  <c:v>291</c:v>
                </c:pt>
                <c:pt idx="11">
                  <c:v>113</c:v>
                </c:pt>
                <c:pt idx="12">
                  <c:v>158</c:v>
                </c:pt>
                <c:pt idx="13">
                  <c:v>291</c:v>
                </c:pt>
                <c:pt idx="14">
                  <c:v>212</c:v>
                </c:pt>
                <c:pt idx="15">
                  <c:v>202</c:v>
                </c:pt>
                <c:pt idx="16">
                  <c:v>123</c:v>
                </c:pt>
                <c:pt idx="17">
                  <c:v>120</c:v>
                </c:pt>
                <c:pt idx="18">
                  <c:v>88</c:v>
                </c:pt>
                <c:pt idx="19">
                  <c:v>69</c:v>
                </c:pt>
                <c:pt idx="20">
                  <c:v>128</c:v>
                </c:pt>
                <c:pt idx="21">
                  <c:v>157</c:v>
                </c:pt>
                <c:pt idx="22">
                  <c:v>171</c:v>
                </c:pt>
                <c:pt idx="23">
                  <c:v>170</c:v>
                </c:pt>
                <c:pt idx="24">
                  <c:v>77</c:v>
                </c:pt>
                <c:pt idx="25">
                  <c:v>47</c:v>
                </c:pt>
                <c:pt idx="28">
                  <c:v>147</c:v>
                </c:pt>
                <c:pt idx="29">
                  <c:v>108</c:v>
                </c:pt>
                <c:pt idx="30">
                  <c:v>156</c:v>
                </c:pt>
                <c:pt idx="31">
                  <c:v>52</c:v>
                </c:pt>
                <c:pt idx="32">
                  <c:v>43</c:v>
                </c:pt>
                <c:pt idx="35">
                  <c:v>51</c:v>
                </c:pt>
                <c:pt idx="36">
                  <c:v>51</c:v>
                </c:pt>
                <c:pt idx="37">
                  <c:v>40</c:v>
                </c:pt>
                <c:pt idx="38">
                  <c:v>28</c:v>
                </c:pt>
                <c:pt idx="39">
                  <c:v>44</c:v>
                </c:pt>
                <c:pt idx="40">
                  <c:v>16</c:v>
                </c:pt>
                <c:pt idx="41">
                  <c:v>32</c:v>
                </c:pt>
                <c:pt idx="42">
                  <c:v>46</c:v>
                </c:pt>
                <c:pt idx="43">
                  <c:v>122</c:v>
                </c:pt>
                <c:pt idx="44">
                  <c:v>42</c:v>
                </c:pt>
                <c:pt idx="45">
                  <c:v>29</c:v>
                </c:pt>
                <c:pt idx="46">
                  <c:v>20</c:v>
                </c:pt>
                <c:pt idx="47">
                  <c:v>7</c:v>
                </c:pt>
                <c:pt idx="48">
                  <c:v>28</c:v>
                </c:pt>
                <c:pt idx="49">
                  <c:v>39</c:v>
                </c:pt>
                <c:pt idx="50">
                  <c:v>8</c:v>
                </c:pt>
                <c:pt idx="51">
                  <c:v>6</c:v>
                </c:pt>
                <c:pt idx="52">
                  <c:v>61</c:v>
                </c:pt>
                <c:pt idx="53">
                  <c:v>23</c:v>
                </c:pt>
                <c:pt idx="54">
                  <c:v>11</c:v>
                </c:pt>
                <c:pt idx="55" formatCode="General">
                  <c:v>14</c:v>
                </c:pt>
                <c:pt idx="56" formatCode="General">
                  <c:v>20</c:v>
                </c:pt>
                <c:pt idx="57" formatCode="General">
                  <c:v>21</c:v>
                </c:pt>
                <c:pt idx="58" formatCode="General">
                  <c:v>30</c:v>
                </c:pt>
                <c:pt idx="59" formatCode="General">
                  <c:v>8</c:v>
                </c:pt>
                <c:pt idx="60" formatCode="General">
                  <c:v>77</c:v>
                </c:pt>
                <c:pt idx="61" formatCode="General">
                  <c:v>11</c:v>
                </c:pt>
                <c:pt idx="62" formatCode="General">
                  <c:v>5</c:v>
                </c:pt>
                <c:pt idx="63" formatCode="General">
                  <c:v>13</c:v>
                </c:pt>
                <c:pt idx="64" formatCode="General">
                  <c:v>13</c:v>
                </c:pt>
                <c:pt idx="65" formatCode="General">
                  <c:v>19</c:v>
                </c:pt>
                <c:pt idx="66" formatCode="General">
                  <c:v>17</c:v>
                </c:pt>
                <c:pt idx="67" formatCode="General">
                  <c:v>7</c:v>
                </c:pt>
                <c:pt idx="68" formatCode="General">
                  <c:v>7</c:v>
                </c:pt>
                <c:pt idx="69" formatCode="General">
                  <c:v>7</c:v>
                </c:pt>
                <c:pt idx="70" formatCode="General">
                  <c:v>9</c:v>
                </c:pt>
                <c:pt idx="71" formatCode="General">
                  <c:v>14</c:v>
                </c:pt>
                <c:pt idx="72" formatCode="General">
                  <c:v>15</c:v>
                </c:pt>
                <c:pt idx="73" formatCode="General">
                  <c:v>19</c:v>
                </c:pt>
                <c:pt idx="74" formatCode="General">
                  <c:v>7</c:v>
                </c:pt>
                <c:pt idx="75" formatCode="General">
                  <c:v>5</c:v>
                </c:pt>
                <c:pt idx="76" formatCode="General">
                  <c:v>31</c:v>
                </c:pt>
                <c:pt idx="77" formatCode="General">
                  <c:v>97</c:v>
                </c:pt>
                <c:pt idx="79" formatCode="General">
                  <c:v>12</c:v>
                </c:pt>
                <c:pt idx="80" formatCode="General">
                  <c:v>19</c:v>
                </c:pt>
                <c:pt idx="81" formatCode="General">
                  <c:v>19</c:v>
                </c:pt>
                <c:pt idx="82" formatCode="General">
                  <c:v>7</c:v>
                </c:pt>
                <c:pt idx="83" formatCode="General">
                  <c:v>9</c:v>
                </c:pt>
                <c:pt idx="84" formatCode="General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6E-A04B-8A48-EEE6DFA7EB31}"/>
            </c:ext>
          </c:extLst>
        </c:ser>
        <c:ser>
          <c:idx val="2"/>
          <c:order val="2"/>
          <c:tx>
            <c:strRef>
              <c:f>Sheet1!$AJ$1</c:f>
              <c:strCache>
                <c:ptCount val="1"/>
                <c:pt idx="0">
                  <c:v>MACOMB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Sheet1!$AF$2:$AG$86</c:f>
              <c:strCache>
                <c:ptCount val="85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</c:strCache>
            </c:strRef>
          </c:cat>
          <c:val>
            <c:numRef>
              <c:f>Sheet1!$AJ$2:$AJ$86</c:f>
              <c:numCache>
                <c:formatCode>0</c:formatCode>
                <c:ptCount val="85"/>
                <c:pt idx="1">
                  <c:v>479</c:v>
                </c:pt>
                <c:pt idx="2">
                  <c:v>228</c:v>
                </c:pt>
                <c:pt idx="3">
                  <c:v>443</c:v>
                </c:pt>
                <c:pt idx="5">
                  <c:v>156</c:v>
                </c:pt>
                <c:pt idx="6">
                  <c:v>255</c:v>
                </c:pt>
                <c:pt idx="7">
                  <c:v>212</c:v>
                </c:pt>
                <c:pt idx="8">
                  <c:v>157</c:v>
                </c:pt>
                <c:pt idx="9">
                  <c:v>190</c:v>
                </c:pt>
                <c:pt idx="10">
                  <c:v>191</c:v>
                </c:pt>
                <c:pt idx="11">
                  <c:v>90</c:v>
                </c:pt>
                <c:pt idx="12">
                  <c:v>164</c:v>
                </c:pt>
                <c:pt idx="13">
                  <c:v>202</c:v>
                </c:pt>
                <c:pt idx="14">
                  <c:v>172</c:v>
                </c:pt>
                <c:pt idx="15">
                  <c:v>200</c:v>
                </c:pt>
                <c:pt idx="16">
                  <c:v>153</c:v>
                </c:pt>
                <c:pt idx="17">
                  <c:v>106</c:v>
                </c:pt>
                <c:pt idx="18">
                  <c:v>109</c:v>
                </c:pt>
                <c:pt idx="19">
                  <c:v>65</c:v>
                </c:pt>
                <c:pt idx="20">
                  <c:v>119</c:v>
                </c:pt>
                <c:pt idx="21">
                  <c:v>84</c:v>
                </c:pt>
                <c:pt idx="22">
                  <c:v>234</c:v>
                </c:pt>
                <c:pt idx="23">
                  <c:v>160</c:v>
                </c:pt>
                <c:pt idx="24">
                  <c:v>117</c:v>
                </c:pt>
                <c:pt idx="25">
                  <c:v>64</c:v>
                </c:pt>
                <c:pt idx="26">
                  <c:v>42</c:v>
                </c:pt>
                <c:pt idx="27">
                  <c:v>94</c:v>
                </c:pt>
                <c:pt idx="28">
                  <c:v>91</c:v>
                </c:pt>
                <c:pt idx="29">
                  <c:v>83</c:v>
                </c:pt>
                <c:pt idx="30">
                  <c:v>110</c:v>
                </c:pt>
                <c:pt idx="31">
                  <c:v>43</c:v>
                </c:pt>
                <c:pt idx="32">
                  <c:v>90</c:v>
                </c:pt>
                <c:pt idx="35">
                  <c:v>43</c:v>
                </c:pt>
                <c:pt idx="36">
                  <c:v>44</c:v>
                </c:pt>
                <c:pt idx="37">
                  <c:v>87</c:v>
                </c:pt>
                <c:pt idx="38">
                  <c:v>56</c:v>
                </c:pt>
                <c:pt idx="39">
                  <c:v>23</c:v>
                </c:pt>
                <c:pt idx="40">
                  <c:v>22</c:v>
                </c:pt>
                <c:pt idx="41">
                  <c:v>33</c:v>
                </c:pt>
                <c:pt idx="42">
                  <c:v>40</c:v>
                </c:pt>
                <c:pt idx="43">
                  <c:v>95</c:v>
                </c:pt>
                <c:pt idx="44">
                  <c:v>42</c:v>
                </c:pt>
                <c:pt idx="45">
                  <c:v>30</c:v>
                </c:pt>
                <c:pt idx="46">
                  <c:v>41</c:v>
                </c:pt>
                <c:pt idx="47">
                  <c:v>12</c:v>
                </c:pt>
                <c:pt idx="48">
                  <c:v>10</c:v>
                </c:pt>
                <c:pt idx="49">
                  <c:v>25</c:v>
                </c:pt>
                <c:pt idx="50">
                  <c:v>28</c:v>
                </c:pt>
                <c:pt idx="51">
                  <c:v>25</c:v>
                </c:pt>
                <c:pt idx="52">
                  <c:v>37</c:v>
                </c:pt>
                <c:pt idx="53">
                  <c:v>17</c:v>
                </c:pt>
                <c:pt idx="54">
                  <c:v>17</c:v>
                </c:pt>
                <c:pt idx="55" formatCode="General">
                  <c:v>12</c:v>
                </c:pt>
                <c:pt idx="56" formatCode="General">
                  <c:v>30</c:v>
                </c:pt>
                <c:pt idx="57" formatCode="General">
                  <c:v>28</c:v>
                </c:pt>
                <c:pt idx="58" formatCode="General">
                  <c:v>30</c:v>
                </c:pt>
                <c:pt idx="59" formatCode="General">
                  <c:v>8</c:v>
                </c:pt>
                <c:pt idx="60" formatCode="General">
                  <c:v>71</c:v>
                </c:pt>
                <c:pt idx="61" formatCode="General">
                  <c:v>12</c:v>
                </c:pt>
                <c:pt idx="62" formatCode="General">
                  <c:v>13</c:v>
                </c:pt>
                <c:pt idx="63" formatCode="General">
                  <c:v>49</c:v>
                </c:pt>
                <c:pt idx="64" formatCode="General">
                  <c:v>21</c:v>
                </c:pt>
                <c:pt idx="65" formatCode="General">
                  <c:v>25</c:v>
                </c:pt>
                <c:pt idx="70" formatCode="General">
                  <c:v>1</c:v>
                </c:pt>
                <c:pt idx="71" formatCode="General">
                  <c:v>7</c:v>
                </c:pt>
                <c:pt idx="72" formatCode="General">
                  <c:v>10</c:v>
                </c:pt>
                <c:pt idx="73" formatCode="General">
                  <c:v>20</c:v>
                </c:pt>
                <c:pt idx="74" formatCode="General">
                  <c:v>9</c:v>
                </c:pt>
                <c:pt idx="75" formatCode="General">
                  <c:v>9</c:v>
                </c:pt>
                <c:pt idx="76" formatCode="General">
                  <c:v>31</c:v>
                </c:pt>
                <c:pt idx="77" formatCode="General">
                  <c:v>11</c:v>
                </c:pt>
                <c:pt idx="78" formatCode="General">
                  <c:v>6</c:v>
                </c:pt>
                <c:pt idx="79" formatCode="General">
                  <c:v>12</c:v>
                </c:pt>
                <c:pt idx="80" formatCode="General">
                  <c:v>17</c:v>
                </c:pt>
                <c:pt idx="81" formatCode="General">
                  <c:v>6</c:v>
                </c:pt>
                <c:pt idx="82" formatCode="General">
                  <c:v>5</c:v>
                </c:pt>
                <c:pt idx="83" formatCode="General">
                  <c:v>13</c:v>
                </c:pt>
                <c:pt idx="84" formatCode="General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6E-A04B-8A48-EEE6DFA7EB31}"/>
            </c:ext>
          </c:extLst>
        </c:ser>
        <c:ser>
          <c:idx val="3"/>
          <c:order val="3"/>
          <c:tx>
            <c:strRef>
              <c:f>Sheet1!$AK$1</c:f>
              <c:strCache>
                <c:ptCount val="1"/>
                <c:pt idx="0">
                  <c:v>GENESEE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Sheet1!$AF$2:$AG$86</c:f>
              <c:strCache>
                <c:ptCount val="85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</c:strCache>
            </c:strRef>
          </c:cat>
          <c:val>
            <c:numRef>
              <c:f>Sheet1!$AK$2:$AK$86</c:f>
              <c:numCache>
                <c:formatCode>0</c:formatCode>
                <c:ptCount val="85"/>
                <c:pt idx="1">
                  <c:v>100</c:v>
                </c:pt>
                <c:pt idx="2">
                  <c:v>73</c:v>
                </c:pt>
                <c:pt idx="3">
                  <c:v>42</c:v>
                </c:pt>
                <c:pt idx="4">
                  <c:v>40</c:v>
                </c:pt>
                <c:pt idx="5">
                  <c:v>64</c:v>
                </c:pt>
                <c:pt idx="6">
                  <c:v>70</c:v>
                </c:pt>
                <c:pt idx="7">
                  <c:v>75</c:v>
                </c:pt>
                <c:pt idx="8">
                  <c:v>42</c:v>
                </c:pt>
                <c:pt idx="9">
                  <c:v>73</c:v>
                </c:pt>
                <c:pt idx="10">
                  <c:v>91</c:v>
                </c:pt>
                <c:pt idx="11">
                  <c:v>36</c:v>
                </c:pt>
                <c:pt idx="12">
                  <c:v>33</c:v>
                </c:pt>
                <c:pt idx="13">
                  <c:v>42</c:v>
                </c:pt>
                <c:pt idx="14">
                  <c:v>54</c:v>
                </c:pt>
                <c:pt idx="15">
                  <c:v>63</c:v>
                </c:pt>
                <c:pt idx="16">
                  <c:v>50</c:v>
                </c:pt>
                <c:pt idx="17">
                  <c:v>31</c:v>
                </c:pt>
                <c:pt idx="18">
                  <c:v>12</c:v>
                </c:pt>
                <c:pt idx="19">
                  <c:v>16</c:v>
                </c:pt>
                <c:pt idx="20">
                  <c:v>42</c:v>
                </c:pt>
                <c:pt idx="21">
                  <c:v>64</c:v>
                </c:pt>
                <c:pt idx="22">
                  <c:v>25</c:v>
                </c:pt>
                <c:pt idx="23">
                  <c:v>47</c:v>
                </c:pt>
                <c:pt idx="24">
                  <c:v>18</c:v>
                </c:pt>
                <c:pt idx="25">
                  <c:v>15</c:v>
                </c:pt>
                <c:pt idx="26">
                  <c:v>16</c:v>
                </c:pt>
                <c:pt idx="27">
                  <c:v>50</c:v>
                </c:pt>
                <c:pt idx="28">
                  <c:v>31</c:v>
                </c:pt>
                <c:pt idx="29">
                  <c:v>17</c:v>
                </c:pt>
                <c:pt idx="30">
                  <c:v>19</c:v>
                </c:pt>
                <c:pt idx="31">
                  <c:v>20</c:v>
                </c:pt>
                <c:pt idx="32">
                  <c:v>14</c:v>
                </c:pt>
                <c:pt idx="33">
                  <c:v>13</c:v>
                </c:pt>
                <c:pt idx="34">
                  <c:v>21</c:v>
                </c:pt>
                <c:pt idx="35">
                  <c:v>42</c:v>
                </c:pt>
                <c:pt idx="36">
                  <c:v>21</c:v>
                </c:pt>
                <c:pt idx="37">
                  <c:v>8</c:v>
                </c:pt>
                <c:pt idx="38">
                  <c:v>11</c:v>
                </c:pt>
                <c:pt idx="39">
                  <c:v>8</c:v>
                </c:pt>
                <c:pt idx="40">
                  <c:v>7</c:v>
                </c:pt>
                <c:pt idx="41">
                  <c:v>17</c:v>
                </c:pt>
                <c:pt idx="42">
                  <c:v>2</c:v>
                </c:pt>
                <c:pt idx="43">
                  <c:v>29</c:v>
                </c:pt>
                <c:pt idx="44">
                  <c:v>22</c:v>
                </c:pt>
                <c:pt idx="45">
                  <c:v>10</c:v>
                </c:pt>
                <c:pt idx="46">
                  <c:v>21</c:v>
                </c:pt>
                <c:pt idx="47">
                  <c:v>3</c:v>
                </c:pt>
                <c:pt idx="48">
                  <c:v>22</c:v>
                </c:pt>
                <c:pt idx="49">
                  <c:v>24</c:v>
                </c:pt>
                <c:pt idx="50">
                  <c:v>11</c:v>
                </c:pt>
                <c:pt idx="51">
                  <c:v>3</c:v>
                </c:pt>
                <c:pt idx="52">
                  <c:v>7</c:v>
                </c:pt>
                <c:pt idx="53">
                  <c:v>12</c:v>
                </c:pt>
                <c:pt idx="54">
                  <c:v>13</c:v>
                </c:pt>
                <c:pt idx="55" formatCode="General">
                  <c:v>3</c:v>
                </c:pt>
                <c:pt idx="56" formatCode="General">
                  <c:v>7</c:v>
                </c:pt>
                <c:pt idx="57" formatCode="General">
                  <c:v>12</c:v>
                </c:pt>
                <c:pt idx="58" formatCode="General">
                  <c:v>15</c:v>
                </c:pt>
                <c:pt idx="59" formatCode="General">
                  <c:v>6</c:v>
                </c:pt>
                <c:pt idx="60" formatCode="General">
                  <c:v>9</c:v>
                </c:pt>
                <c:pt idx="61" formatCode="General">
                  <c:v>2</c:v>
                </c:pt>
                <c:pt idx="62" formatCode="General">
                  <c:v>6</c:v>
                </c:pt>
                <c:pt idx="63" formatCode="General">
                  <c:v>28</c:v>
                </c:pt>
                <c:pt idx="66" formatCode="General">
                  <c:v>8</c:v>
                </c:pt>
                <c:pt idx="67" formatCode="General">
                  <c:v>4</c:v>
                </c:pt>
                <c:pt idx="68" formatCode="General">
                  <c:v>2</c:v>
                </c:pt>
                <c:pt idx="69" formatCode="General">
                  <c:v>4</c:v>
                </c:pt>
                <c:pt idx="70" formatCode="General">
                  <c:v>5</c:v>
                </c:pt>
                <c:pt idx="71" formatCode="General">
                  <c:v>4</c:v>
                </c:pt>
                <c:pt idx="72" formatCode="General">
                  <c:v>1</c:v>
                </c:pt>
                <c:pt idx="73" formatCode="General">
                  <c:v>6</c:v>
                </c:pt>
                <c:pt idx="74" formatCode="General">
                  <c:v>0</c:v>
                </c:pt>
                <c:pt idx="75" formatCode="General">
                  <c:v>2</c:v>
                </c:pt>
                <c:pt idx="76" formatCode="General">
                  <c:v>5</c:v>
                </c:pt>
                <c:pt idx="77" formatCode="General">
                  <c:v>6</c:v>
                </c:pt>
                <c:pt idx="78" formatCode="General">
                  <c:v>5</c:v>
                </c:pt>
                <c:pt idx="79" formatCode="General">
                  <c:v>9</c:v>
                </c:pt>
                <c:pt idx="80" formatCode="General">
                  <c:v>4</c:v>
                </c:pt>
                <c:pt idx="81" formatCode="General">
                  <c:v>2</c:v>
                </c:pt>
                <c:pt idx="82" formatCode="General">
                  <c:v>4</c:v>
                </c:pt>
                <c:pt idx="83" formatCode="General">
                  <c:v>5</c:v>
                </c:pt>
                <c:pt idx="84" formatCode="General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6E-A04B-8A48-EEE6DFA7EB31}"/>
            </c:ext>
          </c:extLst>
        </c:ser>
        <c:ser>
          <c:idx val="4"/>
          <c:order val="4"/>
          <c:tx>
            <c:strRef>
              <c:f>Sheet1!$AL$1</c:f>
              <c:strCache>
                <c:ptCount val="1"/>
                <c:pt idx="0">
                  <c:v>WASHTENAW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Sheet1!$AF$2:$AG$86</c:f>
              <c:strCache>
                <c:ptCount val="85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</c:strCache>
            </c:strRef>
          </c:cat>
          <c:val>
            <c:numRef>
              <c:f>Sheet1!$AL$2:$AL$86</c:f>
              <c:numCache>
                <c:formatCode>0</c:formatCode>
                <c:ptCount val="85"/>
                <c:pt idx="1">
                  <c:v>37</c:v>
                </c:pt>
                <c:pt idx="2">
                  <c:v>39</c:v>
                </c:pt>
                <c:pt idx="3">
                  <c:v>24</c:v>
                </c:pt>
                <c:pt idx="4">
                  <c:v>20</c:v>
                </c:pt>
                <c:pt idx="5">
                  <c:v>22</c:v>
                </c:pt>
                <c:pt idx="6">
                  <c:v>18</c:v>
                </c:pt>
                <c:pt idx="7">
                  <c:v>49</c:v>
                </c:pt>
                <c:pt idx="8">
                  <c:v>27</c:v>
                </c:pt>
                <c:pt idx="9">
                  <c:v>22</c:v>
                </c:pt>
                <c:pt idx="10">
                  <c:v>26</c:v>
                </c:pt>
                <c:pt idx="11">
                  <c:v>31</c:v>
                </c:pt>
                <c:pt idx="12">
                  <c:v>20</c:v>
                </c:pt>
                <c:pt idx="13">
                  <c:v>36</c:v>
                </c:pt>
                <c:pt idx="14">
                  <c:v>26</c:v>
                </c:pt>
                <c:pt idx="15">
                  <c:v>28</c:v>
                </c:pt>
                <c:pt idx="16">
                  <c:v>29</c:v>
                </c:pt>
                <c:pt idx="17">
                  <c:v>15</c:v>
                </c:pt>
                <c:pt idx="18">
                  <c:v>0</c:v>
                </c:pt>
                <c:pt idx="19">
                  <c:v>8</c:v>
                </c:pt>
                <c:pt idx="20">
                  <c:v>22</c:v>
                </c:pt>
                <c:pt idx="21">
                  <c:v>12</c:v>
                </c:pt>
                <c:pt idx="22">
                  <c:v>48</c:v>
                </c:pt>
                <c:pt idx="23">
                  <c:v>14</c:v>
                </c:pt>
                <c:pt idx="24">
                  <c:v>28</c:v>
                </c:pt>
                <c:pt idx="27">
                  <c:v>29</c:v>
                </c:pt>
                <c:pt idx="28">
                  <c:v>16</c:v>
                </c:pt>
                <c:pt idx="29">
                  <c:v>26</c:v>
                </c:pt>
                <c:pt idx="30">
                  <c:v>16</c:v>
                </c:pt>
                <c:pt idx="31">
                  <c:v>10</c:v>
                </c:pt>
                <c:pt idx="32">
                  <c:v>12</c:v>
                </c:pt>
                <c:pt idx="33">
                  <c:v>5</c:v>
                </c:pt>
                <c:pt idx="34">
                  <c:v>5</c:v>
                </c:pt>
                <c:pt idx="35">
                  <c:v>6</c:v>
                </c:pt>
                <c:pt idx="36">
                  <c:v>11</c:v>
                </c:pt>
                <c:pt idx="37">
                  <c:v>20</c:v>
                </c:pt>
                <c:pt idx="38">
                  <c:v>16</c:v>
                </c:pt>
                <c:pt idx="39">
                  <c:v>6</c:v>
                </c:pt>
                <c:pt idx="40">
                  <c:v>10</c:v>
                </c:pt>
                <c:pt idx="41">
                  <c:v>14</c:v>
                </c:pt>
                <c:pt idx="42">
                  <c:v>4</c:v>
                </c:pt>
                <c:pt idx="43">
                  <c:v>21</c:v>
                </c:pt>
                <c:pt idx="44">
                  <c:v>5</c:v>
                </c:pt>
                <c:pt idx="45">
                  <c:v>5</c:v>
                </c:pt>
                <c:pt idx="46">
                  <c:v>1</c:v>
                </c:pt>
                <c:pt idx="47">
                  <c:v>3</c:v>
                </c:pt>
                <c:pt idx="48">
                  <c:v>6</c:v>
                </c:pt>
                <c:pt idx="49">
                  <c:v>10</c:v>
                </c:pt>
                <c:pt idx="50">
                  <c:v>4</c:v>
                </c:pt>
                <c:pt idx="51">
                  <c:v>10</c:v>
                </c:pt>
                <c:pt idx="52">
                  <c:v>7</c:v>
                </c:pt>
                <c:pt idx="53">
                  <c:v>12</c:v>
                </c:pt>
                <c:pt idx="54">
                  <c:v>4</c:v>
                </c:pt>
                <c:pt idx="55" formatCode="General">
                  <c:v>3</c:v>
                </c:pt>
                <c:pt idx="56" formatCode="General">
                  <c:v>4</c:v>
                </c:pt>
                <c:pt idx="57" formatCode="General">
                  <c:v>8</c:v>
                </c:pt>
                <c:pt idx="58" formatCode="General">
                  <c:v>5</c:v>
                </c:pt>
                <c:pt idx="59" formatCode="General">
                  <c:v>13</c:v>
                </c:pt>
                <c:pt idx="60" formatCode="General">
                  <c:v>5</c:v>
                </c:pt>
                <c:pt idx="61" formatCode="General">
                  <c:v>1</c:v>
                </c:pt>
                <c:pt idx="62" formatCode="General">
                  <c:v>3</c:v>
                </c:pt>
                <c:pt idx="63" formatCode="General">
                  <c:v>1</c:v>
                </c:pt>
                <c:pt idx="64" formatCode="General">
                  <c:v>6</c:v>
                </c:pt>
                <c:pt idx="65" formatCode="General">
                  <c:v>1</c:v>
                </c:pt>
                <c:pt idx="66" formatCode="General">
                  <c:v>2</c:v>
                </c:pt>
                <c:pt idx="67" formatCode="General">
                  <c:v>1</c:v>
                </c:pt>
                <c:pt idx="68" formatCode="General">
                  <c:v>0</c:v>
                </c:pt>
                <c:pt idx="69" formatCode="General">
                  <c:v>2</c:v>
                </c:pt>
                <c:pt idx="70" formatCode="General">
                  <c:v>5</c:v>
                </c:pt>
                <c:pt idx="71" formatCode="General">
                  <c:v>8</c:v>
                </c:pt>
                <c:pt idx="72" formatCode="General">
                  <c:v>1</c:v>
                </c:pt>
                <c:pt idx="73" formatCode="General">
                  <c:v>0</c:v>
                </c:pt>
                <c:pt idx="74" formatCode="General">
                  <c:v>6</c:v>
                </c:pt>
                <c:pt idx="75" formatCode="General">
                  <c:v>2</c:v>
                </c:pt>
                <c:pt idx="76" formatCode="General">
                  <c:v>7</c:v>
                </c:pt>
                <c:pt idx="77" formatCode="General">
                  <c:v>7</c:v>
                </c:pt>
                <c:pt idx="78" formatCode="General">
                  <c:v>5</c:v>
                </c:pt>
                <c:pt idx="79" formatCode="General">
                  <c:v>3</c:v>
                </c:pt>
                <c:pt idx="80" formatCode="General">
                  <c:v>7</c:v>
                </c:pt>
                <c:pt idx="81" formatCode="General">
                  <c:v>4</c:v>
                </c:pt>
                <c:pt idx="82" formatCode="General">
                  <c:v>6</c:v>
                </c:pt>
                <c:pt idx="83" formatCode="General">
                  <c:v>5</c:v>
                </c:pt>
                <c:pt idx="84" formatCode="General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6E-A04B-8A48-EEE6DFA7E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394943"/>
        <c:axId val="300142431"/>
      </c:lineChart>
      <c:dateAx>
        <c:axId val="288394943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142431"/>
        <c:crosses val="autoZero"/>
        <c:auto val="1"/>
        <c:lblOffset val="100"/>
        <c:baseTimeUnit val="days"/>
      </c:dateAx>
      <c:valAx>
        <c:axId val="300142431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39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COVID-19 CASES IN THE TOP FIVE MOST INFECTED</a:t>
            </a:r>
            <a:r>
              <a:rPr lang="en-US" baseline="0"/>
              <a:t> COUNTIES OF PENNSYLVANIA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Sheet1!$AR$1</c:f>
              <c:strCache>
                <c:ptCount val="1"/>
                <c:pt idx="0">
                  <c:v>PHILADELPHIA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Sheet1!$AP$2:$AQ$86</c:f>
              <c:strCache>
                <c:ptCount val="85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</c:strCache>
            </c:strRef>
          </c:cat>
          <c:val>
            <c:numRef>
              <c:f>Sheet1!$AR$2:$AR$86</c:f>
              <c:numCache>
                <c:formatCode>0</c:formatCode>
                <c:ptCount val="85"/>
                <c:pt idx="1">
                  <c:v>374</c:v>
                </c:pt>
                <c:pt idx="2">
                  <c:v>432</c:v>
                </c:pt>
                <c:pt idx="3">
                  <c:v>326</c:v>
                </c:pt>
                <c:pt idx="4">
                  <c:v>525</c:v>
                </c:pt>
                <c:pt idx="5">
                  <c:v>476</c:v>
                </c:pt>
                <c:pt idx="6">
                  <c:v>401</c:v>
                </c:pt>
                <c:pt idx="7">
                  <c:v>444</c:v>
                </c:pt>
                <c:pt idx="8">
                  <c:v>573</c:v>
                </c:pt>
                <c:pt idx="9">
                  <c:v>492</c:v>
                </c:pt>
                <c:pt idx="10">
                  <c:v>501</c:v>
                </c:pt>
                <c:pt idx="11">
                  <c:v>330</c:v>
                </c:pt>
                <c:pt idx="12">
                  <c:v>458</c:v>
                </c:pt>
                <c:pt idx="13">
                  <c:v>311</c:v>
                </c:pt>
                <c:pt idx="14">
                  <c:v>320</c:v>
                </c:pt>
                <c:pt idx="15">
                  <c:v>243</c:v>
                </c:pt>
                <c:pt idx="16">
                  <c:v>879</c:v>
                </c:pt>
                <c:pt idx="18">
                  <c:v>651</c:v>
                </c:pt>
                <c:pt idx="21">
                  <c:v>305</c:v>
                </c:pt>
                <c:pt idx="22">
                  <c:v>394</c:v>
                </c:pt>
                <c:pt idx="23">
                  <c:v>417</c:v>
                </c:pt>
                <c:pt idx="24">
                  <c:v>386</c:v>
                </c:pt>
                <c:pt idx="25">
                  <c:v>259</c:v>
                </c:pt>
                <c:pt idx="26">
                  <c:v>209</c:v>
                </c:pt>
                <c:pt idx="27">
                  <c:v>243</c:v>
                </c:pt>
                <c:pt idx="28">
                  <c:v>281</c:v>
                </c:pt>
                <c:pt idx="29">
                  <c:v>412</c:v>
                </c:pt>
                <c:pt idx="30">
                  <c:v>247</c:v>
                </c:pt>
                <c:pt idx="31">
                  <c:v>404</c:v>
                </c:pt>
                <c:pt idx="32">
                  <c:v>231</c:v>
                </c:pt>
                <c:pt idx="37">
                  <c:v>378</c:v>
                </c:pt>
                <c:pt idx="38">
                  <c:v>253</c:v>
                </c:pt>
                <c:pt idx="39">
                  <c:v>246</c:v>
                </c:pt>
                <c:pt idx="40">
                  <c:v>125</c:v>
                </c:pt>
                <c:pt idx="41">
                  <c:v>210</c:v>
                </c:pt>
                <c:pt idx="42">
                  <c:v>158</c:v>
                </c:pt>
                <c:pt idx="43">
                  <c:v>248</c:v>
                </c:pt>
                <c:pt idx="44">
                  <c:v>211</c:v>
                </c:pt>
                <c:pt idx="45">
                  <c:v>197</c:v>
                </c:pt>
                <c:pt idx="46">
                  <c:v>108</c:v>
                </c:pt>
                <c:pt idx="47">
                  <c:v>200</c:v>
                </c:pt>
                <c:pt idx="48">
                  <c:v>147</c:v>
                </c:pt>
                <c:pt idx="49">
                  <c:v>158</c:v>
                </c:pt>
                <c:pt idx="50">
                  <c:v>195</c:v>
                </c:pt>
                <c:pt idx="51">
                  <c:v>217</c:v>
                </c:pt>
                <c:pt idx="52">
                  <c:v>151</c:v>
                </c:pt>
                <c:pt idx="53">
                  <c:v>176</c:v>
                </c:pt>
                <c:pt idx="54">
                  <c:v>111</c:v>
                </c:pt>
                <c:pt idx="55" formatCode="General">
                  <c:v>102</c:v>
                </c:pt>
                <c:pt idx="56" formatCode="General">
                  <c:v>242</c:v>
                </c:pt>
                <c:pt idx="57" formatCode="General">
                  <c:v>133</c:v>
                </c:pt>
                <c:pt idx="58" formatCode="General">
                  <c:v>184</c:v>
                </c:pt>
                <c:pt idx="59" formatCode="General">
                  <c:v>191</c:v>
                </c:pt>
                <c:pt idx="60" formatCode="General">
                  <c:v>79</c:v>
                </c:pt>
                <c:pt idx="61" formatCode="General">
                  <c:v>91</c:v>
                </c:pt>
                <c:pt idx="62" formatCode="General">
                  <c:v>186</c:v>
                </c:pt>
                <c:pt idx="63" formatCode="General">
                  <c:v>82</c:v>
                </c:pt>
                <c:pt idx="64" formatCode="General">
                  <c:v>103</c:v>
                </c:pt>
                <c:pt idx="65" formatCode="General">
                  <c:v>89</c:v>
                </c:pt>
                <c:pt idx="66" formatCode="General">
                  <c:v>133</c:v>
                </c:pt>
                <c:pt idx="67" formatCode="General">
                  <c:v>103</c:v>
                </c:pt>
                <c:pt idx="68" formatCode="General">
                  <c:v>82</c:v>
                </c:pt>
                <c:pt idx="69" formatCode="General">
                  <c:v>93</c:v>
                </c:pt>
                <c:pt idx="70" formatCode="General">
                  <c:v>93</c:v>
                </c:pt>
                <c:pt idx="71" formatCode="General">
                  <c:v>91</c:v>
                </c:pt>
                <c:pt idx="72" formatCode="General">
                  <c:v>174</c:v>
                </c:pt>
                <c:pt idx="73" formatCode="General">
                  <c:v>110</c:v>
                </c:pt>
                <c:pt idx="74" formatCode="General">
                  <c:v>77</c:v>
                </c:pt>
                <c:pt idx="75" formatCode="General">
                  <c:v>74</c:v>
                </c:pt>
                <c:pt idx="76" formatCode="General">
                  <c:v>89</c:v>
                </c:pt>
                <c:pt idx="77" formatCode="General">
                  <c:v>88</c:v>
                </c:pt>
                <c:pt idx="78" formatCode="General">
                  <c:v>92</c:v>
                </c:pt>
                <c:pt idx="79" formatCode="General">
                  <c:v>128</c:v>
                </c:pt>
                <c:pt idx="80" formatCode="General">
                  <c:v>113</c:v>
                </c:pt>
                <c:pt idx="81" formatCode="General">
                  <c:v>119</c:v>
                </c:pt>
                <c:pt idx="82" formatCode="General">
                  <c:v>90</c:v>
                </c:pt>
                <c:pt idx="83" formatCode="General">
                  <c:v>97</c:v>
                </c:pt>
                <c:pt idx="84" formatCode="General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64-1C46-8B45-F7B62835C87B}"/>
            </c:ext>
          </c:extLst>
        </c:ser>
        <c:ser>
          <c:idx val="1"/>
          <c:order val="1"/>
          <c:tx>
            <c:strRef>
              <c:f>Sheet1!$AS$1</c:f>
              <c:strCache>
                <c:ptCount val="1"/>
                <c:pt idx="0">
                  <c:v>MONTGOMERY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Sheet1!$AP$2:$AQ$86</c:f>
              <c:strCache>
                <c:ptCount val="85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</c:strCache>
            </c:strRef>
          </c:cat>
          <c:val>
            <c:numRef>
              <c:f>Sheet1!$AS$2:$AS$86</c:f>
              <c:numCache>
                <c:formatCode>0</c:formatCode>
                <c:ptCount val="85"/>
                <c:pt idx="1">
                  <c:v>86</c:v>
                </c:pt>
                <c:pt idx="2">
                  <c:v>140</c:v>
                </c:pt>
                <c:pt idx="3">
                  <c:v>107</c:v>
                </c:pt>
                <c:pt idx="4">
                  <c:v>129</c:v>
                </c:pt>
                <c:pt idx="5">
                  <c:v>119</c:v>
                </c:pt>
                <c:pt idx="6">
                  <c:v>129</c:v>
                </c:pt>
                <c:pt idx="7">
                  <c:v>162</c:v>
                </c:pt>
                <c:pt idx="8">
                  <c:v>172</c:v>
                </c:pt>
                <c:pt idx="9">
                  <c:v>196</c:v>
                </c:pt>
                <c:pt idx="10">
                  <c:v>164</c:v>
                </c:pt>
                <c:pt idx="11">
                  <c:v>111</c:v>
                </c:pt>
                <c:pt idx="12">
                  <c:v>121</c:v>
                </c:pt>
                <c:pt idx="13">
                  <c:v>69</c:v>
                </c:pt>
                <c:pt idx="14">
                  <c:v>121</c:v>
                </c:pt>
                <c:pt idx="15">
                  <c:v>69</c:v>
                </c:pt>
                <c:pt idx="16">
                  <c:v>140</c:v>
                </c:pt>
                <c:pt idx="17">
                  <c:v>97</c:v>
                </c:pt>
                <c:pt idx="18">
                  <c:v>132</c:v>
                </c:pt>
                <c:pt idx="19">
                  <c:v>127</c:v>
                </c:pt>
                <c:pt idx="20">
                  <c:v>114</c:v>
                </c:pt>
                <c:pt idx="21">
                  <c:v>140</c:v>
                </c:pt>
                <c:pt idx="22">
                  <c:v>101</c:v>
                </c:pt>
                <c:pt idx="23">
                  <c:v>130</c:v>
                </c:pt>
                <c:pt idx="24">
                  <c:v>102</c:v>
                </c:pt>
                <c:pt idx="25">
                  <c:v>106</c:v>
                </c:pt>
                <c:pt idx="26">
                  <c:v>84</c:v>
                </c:pt>
                <c:pt idx="27">
                  <c:v>226</c:v>
                </c:pt>
                <c:pt idx="28">
                  <c:v>134</c:v>
                </c:pt>
                <c:pt idx="29">
                  <c:v>130</c:v>
                </c:pt>
                <c:pt idx="30">
                  <c:v>99</c:v>
                </c:pt>
                <c:pt idx="31">
                  <c:v>81</c:v>
                </c:pt>
                <c:pt idx="32">
                  <c:v>65</c:v>
                </c:pt>
                <c:pt idx="33">
                  <c:v>93</c:v>
                </c:pt>
                <c:pt idx="34">
                  <c:v>42</c:v>
                </c:pt>
                <c:pt idx="35">
                  <c:v>140</c:v>
                </c:pt>
                <c:pt idx="36">
                  <c:v>88</c:v>
                </c:pt>
                <c:pt idx="37">
                  <c:v>122</c:v>
                </c:pt>
                <c:pt idx="38">
                  <c:v>79</c:v>
                </c:pt>
                <c:pt idx="39">
                  <c:v>144</c:v>
                </c:pt>
                <c:pt idx="40">
                  <c:v>32</c:v>
                </c:pt>
                <c:pt idx="41">
                  <c:v>150</c:v>
                </c:pt>
                <c:pt idx="42">
                  <c:v>71</c:v>
                </c:pt>
                <c:pt idx="43">
                  <c:v>70</c:v>
                </c:pt>
                <c:pt idx="44">
                  <c:v>114</c:v>
                </c:pt>
                <c:pt idx="45">
                  <c:v>100</c:v>
                </c:pt>
                <c:pt idx="46">
                  <c:v>75</c:v>
                </c:pt>
                <c:pt idx="47">
                  <c:v>140</c:v>
                </c:pt>
                <c:pt idx="48">
                  <c:v>51</c:v>
                </c:pt>
                <c:pt idx="49">
                  <c:v>91</c:v>
                </c:pt>
                <c:pt idx="50">
                  <c:v>114</c:v>
                </c:pt>
                <c:pt idx="51">
                  <c:v>98</c:v>
                </c:pt>
                <c:pt idx="52">
                  <c:v>98</c:v>
                </c:pt>
                <c:pt idx="53">
                  <c:v>61</c:v>
                </c:pt>
                <c:pt idx="54">
                  <c:v>51</c:v>
                </c:pt>
                <c:pt idx="55" formatCode="General">
                  <c:v>22</c:v>
                </c:pt>
                <c:pt idx="56" formatCode="General">
                  <c:v>140</c:v>
                </c:pt>
                <c:pt idx="57" formatCode="General">
                  <c:v>73</c:v>
                </c:pt>
                <c:pt idx="58" formatCode="General">
                  <c:v>95</c:v>
                </c:pt>
                <c:pt idx="59" formatCode="General">
                  <c:v>100</c:v>
                </c:pt>
                <c:pt idx="60" formatCode="General">
                  <c:v>55</c:v>
                </c:pt>
                <c:pt idx="61" formatCode="General">
                  <c:v>32</c:v>
                </c:pt>
                <c:pt idx="62" formatCode="General">
                  <c:v>79</c:v>
                </c:pt>
                <c:pt idx="63" formatCode="General">
                  <c:v>70</c:v>
                </c:pt>
                <c:pt idx="64" formatCode="General">
                  <c:v>109</c:v>
                </c:pt>
                <c:pt idx="65" formatCode="General">
                  <c:v>65</c:v>
                </c:pt>
                <c:pt idx="66" formatCode="General">
                  <c:v>126</c:v>
                </c:pt>
                <c:pt idx="67" formatCode="General">
                  <c:v>40</c:v>
                </c:pt>
                <c:pt idx="68" formatCode="General">
                  <c:v>28</c:v>
                </c:pt>
                <c:pt idx="69" formatCode="General">
                  <c:v>62</c:v>
                </c:pt>
                <c:pt idx="70" formatCode="General">
                  <c:v>37</c:v>
                </c:pt>
                <c:pt idx="71" formatCode="General">
                  <c:v>45</c:v>
                </c:pt>
                <c:pt idx="72" formatCode="General">
                  <c:v>80</c:v>
                </c:pt>
                <c:pt idx="73" formatCode="General">
                  <c:v>31</c:v>
                </c:pt>
                <c:pt idx="74" formatCode="General">
                  <c:v>33</c:v>
                </c:pt>
                <c:pt idx="75" formatCode="General">
                  <c:v>32</c:v>
                </c:pt>
                <c:pt idx="76" formatCode="General">
                  <c:v>20</c:v>
                </c:pt>
                <c:pt idx="77" formatCode="General">
                  <c:v>40</c:v>
                </c:pt>
                <c:pt idx="78" formatCode="General">
                  <c:v>24</c:v>
                </c:pt>
                <c:pt idx="79" formatCode="General">
                  <c:v>32</c:v>
                </c:pt>
                <c:pt idx="80" formatCode="General">
                  <c:v>30</c:v>
                </c:pt>
                <c:pt idx="81" formatCode="General">
                  <c:v>27</c:v>
                </c:pt>
                <c:pt idx="82" formatCode="General">
                  <c:v>20</c:v>
                </c:pt>
                <c:pt idx="83" formatCode="General">
                  <c:v>36</c:v>
                </c:pt>
                <c:pt idx="84" formatCode="General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64-1C46-8B45-F7B62835C87B}"/>
            </c:ext>
          </c:extLst>
        </c:ser>
        <c:ser>
          <c:idx val="2"/>
          <c:order val="2"/>
          <c:tx>
            <c:strRef>
              <c:f>Sheet1!$AT$1</c:f>
              <c:strCache>
                <c:ptCount val="1"/>
                <c:pt idx="0">
                  <c:v>DELEWARE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Sheet1!$AP$2:$AQ$86</c:f>
              <c:strCache>
                <c:ptCount val="85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</c:strCache>
            </c:strRef>
          </c:cat>
          <c:val>
            <c:numRef>
              <c:f>Sheet1!$AT$2:$AT$86</c:f>
              <c:numCache>
                <c:formatCode>0</c:formatCode>
                <c:ptCount val="85"/>
                <c:pt idx="1">
                  <c:v>80</c:v>
                </c:pt>
                <c:pt idx="2">
                  <c:v>72</c:v>
                </c:pt>
                <c:pt idx="3">
                  <c:v>74</c:v>
                </c:pt>
                <c:pt idx="4">
                  <c:v>92</c:v>
                </c:pt>
                <c:pt idx="5">
                  <c:v>114</c:v>
                </c:pt>
                <c:pt idx="6">
                  <c:v>76</c:v>
                </c:pt>
                <c:pt idx="7">
                  <c:v>136</c:v>
                </c:pt>
                <c:pt idx="8">
                  <c:v>188</c:v>
                </c:pt>
                <c:pt idx="9">
                  <c:v>155</c:v>
                </c:pt>
                <c:pt idx="10">
                  <c:v>133</c:v>
                </c:pt>
                <c:pt idx="11">
                  <c:v>84</c:v>
                </c:pt>
                <c:pt idx="12">
                  <c:v>118</c:v>
                </c:pt>
                <c:pt idx="13">
                  <c:v>94</c:v>
                </c:pt>
                <c:pt idx="14">
                  <c:v>129</c:v>
                </c:pt>
                <c:pt idx="15">
                  <c:v>64</c:v>
                </c:pt>
                <c:pt idx="16">
                  <c:v>282</c:v>
                </c:pt>
                <c:pt idx="17">
                  <c:v>91</c:v>
                </c:pt>
                <c:pt idx="18">
                  <c:v>88</c:v>
                </c:pt>
                <c:pt idx="19">
                  <c:v>24</c:v>
                </c:pt>
                <c:pt idx="20">
                  <c:v>170</c:v>
                </c:pt>
                <c:pt idx="21">
                  <c:v>103</c:v>
                </c:pt>
                <c:pt idx="22">
                  <c:v>145</c:v>
                </c:pt>
                <c:pt idx="23">
                  <c:v>153</c:v>
                </c:pt>
                <c:pt idx="24">
                  <c:v>106</c:v>
                </c:pt>
                <c:pt idx="25">
                  <c:v>120</c:v>
                </c:pt>
                <c:pt idx="26">
                  <c:v>80</c:v>
                </c:pt>
                <c:pt idx="27">
                  <c:v>102</c:v>
                </c:pt>
                <c:pt idx="28">
                  <c:v>156</c:v>
                </c:pt>
                <c:pt idx="29">
                  <c:v>77</c:v>
                </c:pt>
                <c:pt idx="30">
                  <c:v>152</c:v>
                </c:pt>
                <c:pt idx="31">
                  <c:v>151</c:v>
                </c:pt>
                <c:pt idx="32">
                  <c:v>114</c:v>
                </c:pt>
                <c:pt idx="33">
                  <c:v>143</c:v>
                </c:pt>
                <c:pt idx="34">
                  <c:v>70</c:v>
                </c:pt>
                <c:pt idx="35">
                  <c:v>104</c:v>
                </c:pt>
                <c:pt idx="36">
                  <c:v>67</c:v>
                </c:pt>
                <c:pt idx="37">
                  <c:v>183</c:v>
                </c:pt>
                <c:pt idx="38">
                  <c:v>156</c:v>
                </c:pt>
                <c:pt idx="39">
                  <c:v>140</c:v>
                </c:pt>
                <c:pt idx="40">
                  <c:v>70</c:v>
                </c:pt>
                <c:pt idx="41">
                  <c:v>38</c:v>
                </c:pt>
                <c:pt idx="42">
                  <c:v>73</c:v>
                </c:pt>
                <c:pt idx="43">
                  <c:v>95</c:v>
                </c:pt>
                <c:pt idx="44">
                  <c:v>157</c:v>
                </c:pt>
                <c:pt idx="45">
                  <c:v>146</c:v>
                </c:pt>
                <c:pt idx="46">
                  <c:v>64</c:v>
                </c:pt>
                <c:pt idx="47">
                  <c:v>70</c:v>
                </c:pt>
                <c:pt idx="48">
                  <c:v>65</c:v>
                </c:pt>
                <c:pt idx="49">
                  <c:v>90</c:v>
                </c:pt>
                <c:pt idx="50">
                  <c:v>125</c:v>
                </c:pt>
                <c:pt idx="51">
                  <c:v>91</c:v>
                </c:pt>
                <c:pt idx="52">
                  <c:v>54</c:v>
                </c:pt>
                <c:pt idx="53">
                  <c:v>65</c:v>
                </c:pt>
                <c:pt idx="54">
                  <c:v>31</c:v>
                </c:pt>
                <c:pt idx="55" formatCode="General">
                  <c:v>33</c:v>
                </c:pt>
                <c:pt idx="56" formatCode="General">
                  <c:v>46</c:v>
                </c:pt>
                <c:pt idx="57" formatCode="General">
                  <c:v>48</c:v>
                </c:pt>
                <c:pt idx="58" formatCode="General">
                  <c:v>42</c:v>
                </c:pt>
                <c:pt idx="59" formatCode="General">
                  <c:v>41</c:v>
                </c:pt>
                <c:pt idx="60" formatCode="General">
                  <c:v>41</c:v>
                </c:pt>
                <c:pt idx="61" formatCode="General">
                  <c:v>20</c:v>
                </c:pt>
                <c:pt idx="62" formatCode="General">
                  <c:v>15</c:v>
                </c:pt>
                <c:pt idx="63" formatCode="General">
                  <c:v>52</c:v>
                </c:pt>
                <c:pt idx="64" formatCode="General">
                  <c:v>39</c:v>
                </c:pt>
                <c:pt idx="65" formatCode="General">
                  <c:v>21</c:v>
                </c:pt>
                <c:pt idx="66" formatCode="General">
                  <c:v>51</c:v>
                </c:pt>
                <c:pt idx="67" formatCode="General">
                  <c:v>29</c:v>
                </c:pt>
                <c:pt idx="68" formatCode="General">
                  <c:v>10</c:v>
                </c:pt>
                <c:pt idx="69" formatCode="General">
                  <c:v>35</c:v>
                </c:pt>
                <c:pt idx="70" formatCode="General">
                  <c:v>21</c:v>
                </c:pt>
                <c:pt idx="71" formatCode="General">
                  <c:v>51</c:v>
                </c:pt>
                <c:pt idx="72" formatCode="General">
                  <c:v>32</c:v>
                </c:pt>
                <c:pt idx="73" formatCode="General">
                  <c:v>31</c:v>
                </c:pt>
                <c:pt idx="74" formatCode="General">
                  <c:v>20</c:v>
                </c:pt>
                <c:pt idx="75" formatCode="General">
                  <c:v>33</c:v>
                </c:pt>
                <c:pt idx="76" formatCode="General">
                  <c:v>15</c:v>
                </c:pt>
                <c:pt idx="77" formatCode="General">
                  <c:v>31</c:v>
                </c:pt>
                <c:pt idx="78" formatCode="General">
                  <c:v>14</c:v>
                </c:pt>
                <c:pt idx="79" formatCode="General">
                  <c:v>22</c:v>
                </c:pt>
                <c:pt idx="80" formatCode="General">
                  <c:v>20</c:v>
                </c:pt>
                <c:pt idx="81" formatCode="General">
                  <c:v>15</c:v>
                </c:pt>
                <c:pt idx="82" formatCode="General">
                  <c:v>13</c:v>
                </c:pt>
                <c:pt idx="83" formatCode="General">
                  <c:v>14</c:v>
                </c:pt>
                <c:pt idx="84" formatCode="General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64-1C46-8B45-F7B62835C87B}"/>
            </c:ext>
          </c:extLst>
        </c:ser>
        <c:ser>
          <c:idx val="3"/>
          <c:order val="3"/>
          <c:tx>
            <c:strRef>
              <c:f>Sheet1!$AU$1</c:f>
              <c:strCache>
                <c:ptCount val="1"/>
                <c:pt idx="0">
                  <c:v>LEHIGH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Sheet1!$AP$2:$AQ$86</c:f>
              <c:strCache>
                <c:ptCount val="85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</c:strCache>
            </c:strRef>
          </c:cat>
          <c:val>
            <c:numRef>
              <c:f>Sheet1!$AU$2:$AU$86</c:f>
              <c:numCache>
                <c:formatCode>0</c:formatCode>
                <c:ptCount val="85"/>
                <c:pt idx="1">
                  <c:v>105</c:v>
                </c:pt>
                <c:pt idx="2">
                  <c:v>105</c:v>
                </c:pt>
                <c:pt idx="3">
                  <c:v>220</c:v>
                </c:pt>
                <c:pt idx="4">
                  <c:v>73</c:v>
                </c:pt>
                <c:pt idx="5">
                  <c:v>129</c:v>
                </c:pt>
                <c:pt idx="6">
                  <c:v>140</c:v>
                </c:pt>
                <c:pt idx="7">
                  <c:v>173</c:v>
                </c:pt>
                <c:pt idx="8">
                  <c:v>147</c:v>
                </c:pt>
                <c:pt idx="9">
                  <c:v>96</c:v>
                </c:pt>
                <c:pt idx="10">
                  <c:v>58</c:v>
                </c:pt>
                <c:pt idx="11">
                  <c:v>64</c:v>
                </c:pt>
                <c:pt idx="12">
                  <c:v>63</c:v>
                </c:pt>
                <c:pt idx="13">
                  <c:v>56</c:v>
                </c:pt>
                <c:pt idx="14">
                  <c:v>119</c:v>
                </c:pt>
                <c:pt idx="15">
                  <c:v>77</c:v>
                </c:pt>
                <c:pt idx="16">
                  <c:v>93</c:v>
                </c:pt>
                <c:pt idx="17">
                  <c:v>49</c:v>
                </c:pt>
                <c:pt idx="18">
                  <c:v>62</c:v>
                </c:pt>
                <c:pt idx="19">
                  <c:v>42</c:v>
                </c:pt>
                <c:pt idx="20">
                  <c:v>50</c:v>
                </c:pt>
                <c:pt idx="21">
                  <c:v>79</c:v>
                </c:pt>
                <c:pt idx="22">
                  <c:v>44</c:v>
                </c:pt>
                <c:pt idx="23">
                  <c:v>60</c:v>
                </c:pt>
                <c:pt idx="24">
                  <c:v>73</c:v>
                </c:pt>
                <c:pt idx="25">
                  <c:v>50</c:v>
                </c:pt>
                <c:pt idx="26">
                  <c:v>35</c:v>
                </c:pt>
                <c:pt idx="27">
                  <c:v>49</c:v>
                </c:pt>
                <c:pt idx="28">
                  <c:v>34</c:v>
                </c:pt>
                <c:pt idx="29">
                  <c:v>77</c:v>
                </c:pt>
                <c:pt idx="30">
                  <c:v>54</c:v>
                </c:pt>
                <c:pt idx="31">
                  <c:v>46</c:v>
                </c:pt>
                <c:pt idx="32">
                  <c:v>28</c:v>
                </c:pt>
                <c:pt idx="33">
                  <c:v>39</c:v>
                </c:pt>
                <c:pt idx="34">
                  <c:v>36</c:v>
                </c:pt>
                <c:pt idx="35">
                  <c:v>64</c:v>
                </c:pt>
                <c:pt idx="36">
                  <c:v>39</c:v>
                </c:pt>
                <c:pt idx="37">
                  <c:v>38</c:v>
                </c:pt>
                <c:pt idx="38">
                  <c:v>29</c:v>
                </c:pt>
                <c:pt idx="39">
                  <c:v>72</c:v>
                </c:pt>
                <c:pt idx="40">
                  <c:v>18</c:v>
                </c:pt>
                <c:pt idx="41">
                  <c:v>27</c:v>
                </c:pt>
                <c:pt idx="42">
                  <c:v>32</c:v>
                </c:pt>
                <c:pt idx="43">
                  <c:v>60</c:v>
                </c:pt>
                <c:pt idx="44">
                  <c:v>18</c:v>
                </c:pt>
                <c:pt idx="45">
                  <c:v>44</c:v>
                </c:pt>
                <c:pt idx="46">
                  <c:v>30</c:v>
                </c:pt>
                <c:pt idx="47">
                  <c:v>21</c:v>
                </c:pt>
                <c:pt idx="48">
                  <c:v>22</c:v>
                </c:pt>
                <c:pt idx="49">
                  <c:v>37</c:v>
                </c:pt>
                <c:pt idx="50">
                  <c:v>36</c:v>
                </c:pt>
                <c:pt idx="51">
                  <c:v>27</c:v>
                </c:pt>
                <c:pt idx="52">
                  <c:v>15</c:v>
                </c:pt>
                <c:pt idx="53">
                  <c:v>23</c:v>
                </c:pt>
                <c:pt idx="54">
                  <c:v>16</c:v>
                </c:pt>
                <c:pt idx="55" formatCode="General">
                  <c:v>9</c:v>
                </c:pt>
                <c:pt idx="56" formatCode="General">
                  <c:v>23</c:v>
                </c:pt>
                <c:pt idx="57" formatCode="General">
                  <c:v>20</c:v>
                </c:pt>
                <c:pt idx="58" formatCode="General">
                  <c:v>19</c:v>
                </c:pt>
                <c:pt idx="59" formatCode="General">
                  <c:v>9</c:v>
                </c:pt>
                <c:pt idx="60" formatCode="General">
                  <c:v>18</c:v>
                </c:pt>
                <c:pt idx="61" formatCode="General">
                  <c:v>5</c:v>
                </c:pt>
                <c:pt idx="62" formatCode="General">
                  <c:v>10</c:v>
                </c:pt>
                <c:pt idx="63" formatCode="General">
                  <c:v>22</c:v>
                </c:pt>
                <c:pt idx="64" formatCode="General">
                  <c:v>15</c:v>
                </c:pt>
                <c:pt idx="65" formatCode="General">
                  <c:v>12</c:v>
                </c:pt>
                <c:pt idx="66" formatCode="General">
                  <c:v>17</c:v>
                </c:pt>
                <c:pt idx="67" formatCode="General">
                  <c:v>12</c:v>
                </c:pt>
                <c:pt idx="68" formatCode="General">
                  <c:v>13</c:v>
                </c:pt>
                <c:pt idx="69" formatCode="General">
                  <c:v>19</c:v>
                </c:pt>
                <c:pt idx="70" formatCode="General">
                  <c:v>5</c:v>
                </c:pt>
                <c:pt idx="71" formatCode="General">
                  <c:v>12</c:v>
                </c:pt>
                <c:pt idx="72" formatCode="General">
                  <c:v>19</c:v>
                </c:pt>
                <c:pt idx="73" formatCode="General">
                  <c:v>13</c:v>
                </c:pt>
                <c:pt idx="74" formatCode="General">
                  <c:v>14</c:v>
                </c:pt>
                <c:pt idx="75" formatCode="General">
                  <c:v>4</c:v>
                </c:pt>
                <c:pt idx="76" formatCode="General">
                  <c:v>16</c:v>
                </c:pt>
                <c:pt idx="77" formatCode="General">
                  <c:v>5</c:v>
                </c:pt>
                <c:pt idx="78" formatCode="General">
                  <c:v>19</c:v>
                </c:pt>
                <c:pt idx="79" formatCode="General">
                  <c:v>27</c:v>
                </c:pt>
                <c:pt idx="80" formatCode="General">
                  <c:v>48</c:v>
                </c:pt>
                <c:pt idx="81" formatCode="General">
                  <c:v>13</c:v>
                </c:pt>
                <c:pt idx="82" formatCode="General">
                  <c:v>6</c:v>
                </c:pt>
                <c:pt idx="83" formatCode="General">
                  <c:v>18</c:v>
                </c:pt>
                <c:pt idx="84" formatCode="General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64-1C46-8B45-F7B62835C87B}"/>
            </c:ext>
          </c:extLst>
        </c:ser>
        <c:ser>
          <c:idx val="4"/>
          <c:order val="4"/>
          <c:tx>
            <c:strRef>
              <c:f>Sheet1!$AV$1</c:f>
              <c:strCache>
                <c:ptCount val="1"/>
                <c:pt idx="0">
                  <c:v>BERKS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Sheet1!$AP$2:$AQ$86</c:f>
              <c:strCache>
                <c:ptCount val="85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</c:strCache>
            </c:strRef>
          </c:cat>
          <c:val>
            <c:numRef>
              <c:f>Sheet1!$AV$2:$AV$86</c:f>
              <c:numCache>
                <c:formatCode>0</c:formatCode>
                <c:ptCount val="85"/>
                <c:pt idx="1">
                  <c:v>17</c:v>
                </c:pt>
                <c:pt idx="2">
                  <c:v>33</c:v>
                </c:pt>
                <c:pt idx="3">
                  <c:v>34</c:v>
                </c:pt>
                <c:pt idx="4">
                  <c:v>41</c:v>
                </c:pt>
                <c:pt idx="5">
                  <c:v>50</c:v>
                </c:pt>
                <c:pt idx="6">
                  <c:v>43</c:v>
                </c:pt>
                <c:pt idx="7">
                  <c:v>47</c:v>
                </c:pt>
                <c:pt idx="8">
                  <c:v>200</c:v>
                </c:pt>
                <c:pt idx="9">
                  <c:v>104</c:v>
                </c:pt>
                <c:pt idx="10">
                  <c:v>210</c:v>
                </c:pt>
                <c:pt idx="11">
                  <c:v>105</c:v>
                </c:pt>
                <c:pt idx="12">
                  <c:v>115</c:v>
                </c:pt>
                <c:pt idx="13">
                  <c:v>97</c:v>
                </c:pt>
                <c:pt idx="14">
                  <c:v>88</c:v>
                </c:pt>
                <c:pt idx="15">
                  <c:v>84</c:v>
                </c:pt>
                <c:pt idx="16">
                  <c:v>118</c:v>
                </c:pt>
                <c:pt idx="17">
                  <c:v>211</c:v>
                </c:pt>
                <c:pt idx="18">
                  <c:v>150</c:v>
                </c:pt>
                <c:pt idx="19">
                  <c:v>47</c:v>
                </c:pt>
                <c:pt idx="20">
                  <c:v>43</c:v>
                </c:pt>
                <c:pt idx="21">
                  <c:v>81</c:v>
                </c:pt>
                <c:pt idx="22">
                  <c:v>143</c:v>
                </c:pt>
                <c:pt idx="23">
                  <c:v>127</c:v>
                </c:pt>
                <c:pt idx="24">
                  <c:v>67</c:v>
                </c:pt>
                <c:pt idx="25">
                  <c:v>85</c:v>
                </c:pt>
                <c:pt idx="26">
                  <c:v>35</c:v>
                </c:pt>
                <c:pt idx="27">
                  <c:v>79</c:v>
                </c:pt>
                <c:pt idx="28">
                  <c:v>32</c:v>
                </c:pt>
                <c:pt idx="29">
                  <c:v>61</c:v>
                </c:pt>
                <c:pt idx="30">
                  <c:v>50</c:v>
                </c:pt>
                <c:pt idx="31">
                  <c:v>62</c:v>
                </c:pt>
                <c:pt idx="32">
                  <c:v>76</c:v>
                </c:pt>
                <c:pt idx="33">
                  <c:v>62</c:v>
                </c:pt>
                <c:pt idx="34">
                  <c:v>56</c:v>
                </c:pt>
                <c:pt idx="35">
                  <c:v>44</c:v>
                </c:pt>
                <c:pt idx="36">
                  <c:v>47</c:v>
                </c:pt>
                <c:pt idx="37">
                  <c:v>95</c:v>
                </c:pt>
                <c:pt idx="38">
                  <c:v>67</c:v>
                </c:pt>
                <c:pt idx="39">
                  <c:v>114</c:v>
                </c:pt>
                <c:pt idx="40">
                  <c:v>46</c:v>
                </c:pt>
                <c:pt idx="41">
                  <c:v>36</c:v>
                </c:pt>
                <c:pt idx="42">
                  <c:v>32</c:v>
                </c:pt>
                <c:pt idx="43">
                  <c:v>45</c:v>
                </c:pt>
                <c:pt idx="44">
                  <c:v>63</c:v>
                </c:pt>
                <c:pt idx="45">
                  <c:v>50</c:v>
                </c:pt>
                <c:pt idx="46">
                  <c:v>34</c:v>
                </c:pt>
                <c:pt idx="47">
                  <c:v>42</c:v>
                </c:pt>
                <c:pt idx="48">
                  <c:v>16</c:v>
                </c:pt>
                <c:pt idx="49">
                  <c:v>28</c:v>
                </c:pt>
                <c:pt idx="50">
                  <c:v>21</c:v>
                </c:pt>
                <c:pt idx="51">
                  <c:v>54</c:v>
                </c:pt>
                <c:pt idx="52">
                  <c:v>7</c:v>
                </c:pt>
                <c:pt idx="53">
                  <c:v>40</c:v>
                </c:pt>
                <c:pt idx="54">
                  <c:v>18</c:v>
                </c:pt>
                <c:pt idx="55" formatCode="General">
                  <c:v>16</c:v>
                </c:pt>
                <c:pt idx="56" formatCode="General">
                  <c:v>33</c:v>
                </c:pt>
                <c:pt idx="57" formatCode="General">
                  <c:v>21</c:v>
                </c:pt>
                <c:pt idx="58" formatCode="General">
                  <c:v>15</c:v>
                </c:pt>
                <c:pt idx="59" formatCode="General">
                  <c:v>14</c:v>
                </c:pt>
                <c:pt idx="60" formatCode="General">
                  <c:v>59</c:v>
                </c:pt>
                <c:pt idx="61" formatCode="General">
                  <c:v>13</c:v>
                </c:pt>
                <c:pt idx="62" formatCode="General">
                  <c:v>33</c:v>
                </c:pt>
                <c:pt idx="63" formatCode="General">
                  <c:v>45</c:v>
                </c:pt>
                <c:pt idx="64" formatCode="General">
                  <c:v>0</c:v>
                </c:pt>
                <c:pt idx="65" formatCode="General">
                  <c:v>15</c:v>
                </c:pt>
                <c:pt idx="66" formatCode="General">
                  <c:v>17</c:v>
                </c:pt>
                <c:pt idx="67" formatCode="General">
                  <c:v>17</c:v>
                </c:pt>
                <c:pt idx="68" formatCode="General">
                  <c:v>17</c:v>
                </c:pt>
                <c:pt idx="69" formatCode="General">
                  <c:v>18</c:v>
                </c:pt>
                <c:pt idx="70" formatCode="General">
                  <c:v>15</c:v>
                </c:pt>
                <c:pt idx="71" formatCode="General">
                  <c:v>11</c:v>
                </c:pt>
                <c:pt idx="72" formatCode="General">
                  <c:v>19</c:v>
                </c:pt>
                <c:pt idx="73" formatCode="General">
                  <c:v>22</c:v>
                </c:pt>
                <c:pt idx="74" formatCode="General">
                  <c:v>16</c:v>
                </c:pt>
                <c:pt idx="75" formatCode="General">
                  <c:v>5</c:v>
                </c:pt>
                <c:pt idx="76" formatCode="General">
                  <c:v>17</c:v>
                </c:pt>
                <c:pt idx="77" formatCode="General">
                  <c:v>9</c:v>
                </c:pt>
                <c:pt idx="78" formatCode="General">
                  <c:v>9</c:v>
                </c:pt>
                <c:pt idx="79" formatCode="General">
                  <c:v>15</c:v>
                </c:pt>
                <c:pt idx="80" formatCode="General">
                  <c:v>14</c:v>
                </c:pt>
                <c:pt idx="81" formatCode="General">
                  <c:v>19</c:v>
                </c:pt>
                <c:pt idx="82" formatCode="General">
                  <c:v>12</c:v>
                </c:pt>
                <c:pt idx="83" formatCode="General">
                  <c:v>25</c:v>
                </c:pt>
                <c:pt idx="84" formatCode="General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64-1C46-8B45-F7B62835C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5218527"/>
        <c:axId val="297905071"/>
      </c:lineChart>
      <c:dateAx>
        <c:axId val="295218527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905071"/>
        <c:crosses val="autoZero"/>
        <c:auto val="1"/>
        <c:lblOffset val="100"/>
        <c:baseTimeUnit val="days"/>
      </c:dateAx>
      <c:valAx>
        <c:axId val="297905071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21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Cases of COVID-19 Among the Top 5 Infected Counties of the Top 6 Infected States in the United States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Sheet1!$DI$187</c:f>
              <c:strCache>
                <c:ptCount val="1"/>
                <c:pt idx="0">
                  <c:v>NY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Sheet1!$DH$188:$DH$265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Sheet1!$DI$188:$DI$265</c:f>
              <c:numCache>
                <c:formatCode>0</c:formatCode>
                <c:ptCount val="78"/>
                <c:pt idx="1">
                  <c:v>5506</c:v>
                </c:pt>
                <c:pt idx="2">
                  <c:v>8803</c:v>
                </c:pt>
                <c:pt idx="3">
                  <c:v>8697</c:v>
                </c:pt>
                <c:pt idx="4">
                  <c:v>5017</c:v>
                </c:pt>
                <c:pt idx="6">
                  <c:v>8088</c:v>
                </c:pt>
                <c:pt idx="7">
                  <c:v>6439</c:v>
                </c:pt>
                <c:pt idx="8">
                  <c:v>8861</c:v>
                </c:pt>
                <c:pt idx="9">
                  <c:v>7891</c:v>
                </c:pt>
                <c:pt idx="11">
                  <c:v>6316</c:v>
                </c:pt>
                <c:pt idx="12">
                  <c:v>4536</c:v>
                </c:pt>
                <c:pt idx="13">
                  <c:v>2036</c:v>
                </c:pt>
                <c:pt idx="14">
                  <c:v>10422</c:v>
                </c:pt>
                <c:pt idx="15">
                  <c:v>5717</c:v>
                </c:pt>
                <c:pt idx="16">
                  <c:v>5353</c:v>
                </c:pt>
                <c:pt idx="17">
                  <c:v>4934</c:v>
                </c:pt>
                <c:pt idx="20">
                  <c:v>2974</c:v>
                </c:pt>
                <c:pt idx="21">
                  <c:v>3733</c:v>
                </c:pt>
                <c:pt idx="22">
                  <c:v>4137</c:v>
                </c:pt>
                <c:pt idx="23">
                  <c:v>5499</c:v>
                </c:pt>
                <c:pt idx="24">
                  <c:v>5763</c:v>
                </c:pt>
                <c:pt idx="25">
                  <c:v>3913</c:v>
                </c:pt>
                <c:pt idx="26">
                  <c:v>2521</c:v>
                </c:pt>
                <c:pt idx="27">
                  <c:v>2015</c:v>
                </c:pt>
                <c:pt idx="28">
                  <c:v>3028</c:v>
                </c:pt>
                <c:pt idx="29">
                  <c:v>2918</c:v>
                </c:pt>
                <c:pt idx="30">
                  <c:v>2511</c:v>
                </c:pt>
                <c:pt idx="31">
                  <c:v>2985</c:v>
                </c:pt>
                <c:pt idx="32">
                  <c:v>2269</c:v>
                </c:pt>
                <c:pt idx="33">
                  <c:v>1508</c:v>
                </c:pt>
                <c:pt idx="34">
                  <c:v>1392</c:v>
                </c:pt>
                <c:pt idx="37">
                  <c:v>1844</c:v>
                </c:pt>
                <c:pt idx="38">
                  <c:v>1737</c:v>
                </c:pt>
                <c:pt idx="39">
                  <c:v>1410</c:v>
                </c:pt>
                <c:pt idx="42">
                  <c:v>1325</c:v>
                </c:pt>
                <c:pt idx="43">
                  <c:v>1462</c:v>
                </c:pt>
                <c:pt idx="44">
                  <c:v>1753</c:v>
                </c:pt>
                <c:pt idx="45">
                  <c:v>1420</c:v>
                </c:pt>
                <c:pt idx="46">
                  <c:v>1086</c:v>
                </c:pt>
                <c:pt idx="47">
                  <c:v>711</c:v>
                </c:pt>
                <c:pt idx="48">
                  <c:v>665</c:v>
                </c:pt>
                <c:pt idx="49">
                  <c:v>757</c:v>
                </c:pt>
                <c:pt idx="50">
                  <c:v>1215</c:v>
                </c:pt>
                <c:pt idx="51">
                  <c:v>868</c:v>
                </c:pt>
                <c:pt idx="52">
                  <c:v>852</c:v>
                </c:pt>
                <c:pt idx="53">
                  <c:v>976</c:v>
                </c:pt>
                <c:pt idx="54">
                  <c:v>683</c:v>
                </c:pt>
                <c:pt idx="55">
                  <c:v>625</c:v>
                </c:pt>
                <c:pt idx="56">
                  <c:v>642</c:v>
                </c:pt>
                <c:pt idx="57">
                  <c:v>1100</c:v>
                </c:pt>
                <c:pt idx="58">
                  <c:v>936</c:v>
                </c:pt>
                <c:pt idx="59">
                  <c:v>774</c:v>
                </c:pt>
                <c:pt idx="60">
                  <c:v>694</c:v>
                </c:pt>
                <c:pt idx="61">
                  <c:v>523</c:v>
                </c:pt>
                <c:pt idx="62">
                  <c:v>863</c:v>
                </c:pt>
                <c:pt idx="63">
                  <c:v>554</c:v>
                </c:pt>
                <c:pt idx="64">
                  <c:v>576</c:v>
                </c:pt>
                <c:pt idx="65">
                  <c:v>593</c:v>
                </c:pt>
                <c:pt idx="66">
                  <c:v>553</c:v>
                </c:pt>
                <c:pt idx="67">
                  <c:v>478</c:v>
                </c:pt>
                <c:pt idx="68">
                  <c:v>426</c:v>
                </c:pt>
                <c:pt idx="69">
                  <c:v>361</c:v>
                </c:pt>
                <c:pt idx="70">
                  <c:v>418</c:v>
                </c:pt>
                <c:pt idx="71">
                  <c:v>413</c:v>
                </c:pt>
                <c:pt idx="72">
                  <c:v>450</c:v>
                </c:pt>
                <c:pt idx="73">
                  <c:v>559</c:v>
                </c:pt>
                <c:pt idx="74">
                  <c:v>377</c:v>
                </c:pt>
                <c:pt idx="75">
                  <c:v>375</c:v>
                </c:pt>
                <c:pt idx="76">
                  <c:v>368</c:v>
                </c:pt>
                <c:pt idx="77">
                  <c:v>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B8-1542-84D8-9154527E031C}"/>
            </c:ext>
          </c:extLst>
        </c:ser>
        <c:ser>
          <c:idx val="1"/>
          <c:order val="1"/>
          <c:tx>
            <c:strRef>
              <c:f>Sheet1!$DJ$187</c:f>
              <c:strCache>
                <c:ptCount val="1"/>
                <c:pt idx="0">
                  <c:v>NJ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Sheet1!$DH$188:$DH$265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Sheet1!$DJ$188:$DJ$265</c:f>
              <c:numCache>
                <c:formatCode>0</c:formatCode>
                <c:ptCount val="78"/>
                <c:pt idx="1">
                  <c:v>1925</c:v>
                </c:pt>
                <c:pt idx="2">
                  <c:v>2725</c:v>
                </c:pt>
                <c:pt idx="3">
                  <c:v>3136</c:v>
                </c:pt>
                <c:pt idx="4">
                  <c:v>2029</c:v>
                </c:pt>
                <c:pt idx="5">
                  <c:v>2555</c:v>
                </c:pt>
                <c:pt idx="6">
                  <c:v>2828</c:v>
                </c:pt>
                <c:pt idx="7">
                  <c:v>2093</c:v>
                </c:pt>
                <c:pt idx="8">
                  <c:v>2072</c:v>
                </c:pt>
                <c:pt idx="9">
                  <c:v>2327</c:v>
                </c:pt>
                <c:pt idx="10">
                  <c:v>1869</c:v>
                </c:pt>
                <c:pt idx="11">
                  <c:v>2053</c:v>
                </c:pt>
                <c:pt idx="12">
                  <c:v>1758</c:v>
                </c:pt>
                <c:pt idx="13">
                  <c:v>2392</c:v>
                </c:pt>
                <c:pt idx="14">
                  <c:v>1543</c:v>
                </c:pt>
                <c:pt idx="15">
                  <c:v>2753</c:v>
                </c:pt>
                <c:pt idx="16">
                  <c:v>2325</c:v>
                </c:pt>
                <c:pt idx="17">
                  <c:v>1711</c:v>
                </c:pt>
                <c:pt idx="18">
                  <c:v>2411</c:v>
                </c:pt>
                <c:pt idx="19">
                  <c:v>2015</c:v>
                </c:pt>
                <c:pt idx="20">
                  <c:v>2009</c:v>
                </c:pt>
                <c:pt idx="21">
                  <c:v>1638</c:v>
                </c:pt>
                <c:pt idx="22">
                  <c:v>2326</c:v>
                </c:pt>
                <c:pt idx="23">
                  <c:v>1669</c:v>
                </c:pt>
                <c:pt idx="24">
                  <c:v>1903</c:v>
                </c:pt>
                <c:pt idx="25">
                  <c:v>1640</c:v>
                </c:pt>
                <c:pt idx="26">
                  <c:v>910</c:v>
                </c:pt>
                <c:pt idx="27">
                  <c:v>1257</c:v>
                </c:pt>
                <c:pt idx="28">
                  <c:v>1359</c:v>
                </c:pt>
                <c:pt idx="29">
                  <c:v>1183</c:v>
                </c:pt>
                <c:pt idx="30">
                  <c:v>1330</c:v>
                </c:pt>
                <c:pt idx="31">
                  <c:v>1136</c:v>
                </c:pt>
                <c:pt idx="32">
                  <c:v>1363</c:v>
                </c:pt>
                <c:pt idx="33">
                  <c:v>573</c:v>
                </c:pt>
                <c:pt idx="34">
                  <c:v>1062</c:v>
                </c:pt>
                <c:pt idx="35">
                  <c:v>544</c:v>
                </c:pt>
                <c:pt idx="36">
                  <c:v>729</c:v>
                </c:pt>
                <c:pt idx="37">
                  <c:v>710</c:v>
                </c:pt>
                <c:pt idx="40">
                  <c:v>500</c:v>
                </c:pt>
                <c:pt idx="41">
                  <c:v>295</c:v>
                </c:pt>
                <c:pt idx="42">
                  <c:v>327</c:v>
                </c:pt>
                <c:pt idx="45">
                  <c:v>397</c:v>
                </c:pt>
                <c:pt idx="46">
                  <c:v>651</c:v>
                </c:pt>
                <c:pt idx="51">
                  <c:v>383</c:v>
                </c:pt>
                <c:pt idx="54">
                  <c:v>368</c:v>
                </c:pt>
                <c:pt idx="55">
                  <c:v>287</c:v>
                </c:pt>
                <c:pt idx="56">
                  <c:v>257</c:v>
                </c:pt>
                <c:pt idx="57">
                  <c:v>578</c:v>
                </c:pt>
                <c:pt idx="58">
                  <c:v>443</c:v>
                </c:pt>
                <c:pt idx="61" formatCode="General">
                  <c:v>172</c:v>
                </c:pt>
                <c:pt idx="62" formatCode="General">
                  <c:v>159</c:v>
                </c:pt>
                <c:pt idx="63" formatCode="General">
                  <c:v>193</c:v>
                </c:pt>
                <c:pt idx="64" formatCode="General">
                  <c:v>214</c:v>
                </c:pt>
                <c:pt idx="65" formatCode="General">
                  <c:v>376</c:v>
                </c:pt>
                <c:pt idx="66" formatCode="General">
                  <c:v>233</c:v>
                </c:pt>
                <c:pt idx="67" formatCode="General">
                  <c:v>131</c:v>
                </c:pt>
                <c:pt idx="68" formatCode="General">
                  <c:v>152</c:v>
                </c:pt>
                <c:pt idx="69" formatCode="General">
                  <c:v>184</c:v>
                </c:pt>
                <c:pt idx="70" formatCode="General">
                  <c:v>236</c:v>
                </c:pt>
                <c:pt idx="71" formatCode="General">
                  <c:v>159</c:v>
                </c:pt>
                <c:pt idx="72" formatCode="General">
                  <c:v>143</c:v>
                </c:pt>
                <c:pt idx="76" formatCode="General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B8-1542-84D8-9154527E031C}"/>
            </c:ext>
          </c:extLst>
        </c:ser>
        <c:ser>
          <c:idx val="2"/>
          <c:order val="2"/>
          <c:tx>
            <c:strRef>
              <c:f>Sheet1!$DK$187</c:f>
              <c:strCache>
                <c:ptCount val="1"/>
                <c:pt idx="0">
                  <c:v>MA</c:v>
                </c:pt>
              </c:strCache>
            </c:strRef>
          </c:tx>
          <c:spPr>
            <a:ln w="38100" cap="flat" cmpd="dbl" algn="ctr">
              <a:solidFill>
                <a:schemeClr val="accent3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Sheet1!$DH$188:$DH$265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Sheet1!$DK$188:$DK$265</c:f>
              <c:numCache>
                <c:formatCode>0</c:formatCode>
                <c:ptCount val="78"/>
                <c:pt idx="1">
                  <c:v>927</c:v>
                </c:pt>
                <c:pt idx="2">
                  <c:v>1083</c:v>
                </c:pt>
                <c:pt idx="3">
                  <c:v>918</c:v>
                </c:pt>
                <c:pt idx="4">
                  <c:v>634</c:v>
                </c:pt>
                <c:pt idx="5">
                  <c:v>946</c:v>
                </c:pt>
                <c:pt idx="6">
                  <c:v>1046</c:v>
                </c:pt>
                <c:pt idx="7">
                  <c:v>1285</c:v>
                </c:pt>
                <c:pt idx="8">
                  <c:v>1568</c:v>
                </c:pt>
                <c:pt idx="9">
                  <c:v>1655</c:v>
                </c:pt>
                <c:pt idx="10">
                  <c:v>1366</c:v>
                </c:pt>
                <c:pt idx="11">
                  <c:v>1959</c:v>
                </c:pt>
                <c:pt idx="12">
                  <c:v>1071</c:v>
                </c:pt>
                <c:pt idx="13">
                  <c:v>994</c:v>
                </c:pt>
                <c:pt idx="14">
                  <c:v>1391</c:v>
                </c:pt>
                <c:pt idx="15">
                  <c:v>1790</c:v>
                </c:pt>
                <c:pt idx="16">
                  <c:v>1748</c:v>
                </c:pt>
                <c:pt idx="17">
                  <c:v>1654</c:v>
                </c:pt>
                <c:pt idx="18">
                  <c:v>1304</c:v>
                </c:pt>
                <c:pt idx="19">
                  <c:v>1180</c:v>
                </c:pt>
                <c:pt idx="20">
                  <c:v>1212</c:v>
                </c:pt>
                <c:pt idx="21">
                  <c:v>1391</c:v>
                </c:pt>
                <c:pt idx="22">
                  <c:v>2416</c:v>
                </c:pt>
                <c:pt idx="23">
                  <c:v>3431</c:v>
                </c:pt>
                <c:pt idx="24">
                  <c:v>1863</c:v>
                </c:pt>
                <c:pt idx="25">
                  <c:v>1225</c:v>
                </c:pt>
                <c:pt idx="26">
                  <c:v>1146</c:v>
                </c:pt>
                <c:pt idx="27">
                  <c:v>1409</c:v>
                </c:pt>
                <c:pt idx="28">
                  <c:v>1623</c:v>
                </c:pt>
                <c:pt idx="29">
                  <c:v>1499</c:v>
                </c:pt>
                <c:pt idx="30">
                  <c:v>1565</c:v>
                </c:pt>
                <c:pt idx="31">
                  <c:v>1550</c:v>
                </c:pt>
                <c:pt idx="32">
                  <c:v>925</c:v>
                </c:pt>
                <c:pt idx="33">
                  <c:v>1067</c:v>
                </c:pt>
                <c:pt idx="34">
                  <c:v>871</c:v>
                </c:pt>
                <c:pt idx="35">
                  <c:v>1554</c:v>
                </c:pt>
                <c:pt idx="36">
                  <c:v>1195</c:v>
                </c:pt>
                <c:pt idx="37">
                  <c:v>1220</c:v>
                </c:pt>
                <c:pt idx="38">
                  <c:v>971</c:v>
                </c:pt>
                <c:pt idx="39">
                  <c:v>781</c:v>
                </c:pt>
                <c:pt idx="40">
                  <c:v>468</c:v>
                </c:pt>
                <c:pt idx="41">
                  <c:v>600</c:v>
                </c:pt>
                <c:pt idx="42">
                  <c:v>877</c:v>
                </c:pt>
                <c:pt idx="43">
                  <c:v>1164</c:v>
                </c:pt>
                <c:pt idx="44">
                  <c:v>902</c:v>
                </c:pt>
                <c:pt idx="45">
                  <c:v>1095</c:v>
                </c:pt>
                <c:pt idx="46">
                  <c:v>774</c:v>
                </c:pt>
                <c:pt idx="47">
                  <c:v>773</c:v>
                </c:pt>
                <c:pt idx="48">
                  <c:v>655</c:v>
                </c:pt>
                <c:pt idx="49">
                  <c:v>753</c:v>
                </c:pt>
                <c:pt idx="50">
                  <c:v>793</c:v>
                </c:pt>
                <c:pt idx="51">
                  <c:v>541</c:v>
                </c:pt>
                <c:pt idx="52">
                  <c:v>556</c:v>
                </c:pt>
                <c:pt idx="53">
                  <c:v>687</c:v>
                </c:pt>
                <c:pt idx="54">
                  <c:v>389</c:v>
                </c:pt>
                <c:pt idx="55">
                  <c:v>281</c:v>
                </c:pt>
                <c:pt idx="56">
                  <c:v>383</c:v>
                </c:pt>
                <c:pt idx="57">
                  <c:v>479</c:v>
                </c:pt>
                <c:pt idx="58">
                  <c:v>441</c:v>
                </c:pt>
                <c:pt idx="59">
                  <c:v>455</c:v>
                </c:pt>
                <c:pt idx="60">
                  <c:v>532</c:v>
                </c:pt>
                <c:pt idx="61">
                  <c:v>2919</c:v>
                </c:pt>
                <c:pt idx="62">
                  <c:v>301</c:v>
                </c:pt>
                <c:pt idx="63">
                  <c:v>306</c:v>
                </c:pt>
                <c:pt idx="64">
                  <c:v>327</c:v>
                </c:pt>
                <c:pt idx="65">
                  <c:v>353</c:v>
                </c:pt>
                <c:pt idx="66">
                  <c:v>445</c:v>
                </c:pt>
                <c:pt idx="67">
                  <c:v>221</c:v>
                </c:pt>
                <c:pt idx="68">
                  <c:v>132</c:v>
                </c:pt>
                <c:pt idx="69">
                  <c:v>190</c:v>
                </c:pt>
                <c:pt idx="70">
                  <c:v>208</c:v>
                </c:pt>
                <c:pt idx="71">
                  <c:v>403</c:v>
                </c:pt>
                <c:pt idx="72">
                  <c:v>271</c:v>
                </c:pt>
                <c:pt idx="73">
                  <c:v>228</c:v>
                </c:pt>
                <c:pt idx="74">
                  <c:v>126</c:v>
                </c:pt>
                <c:pt idx="75">
                  <c:v>77</c:v>
                </c:pt>
                <c:pt idx="76">
                  <c:v>158</c:v>
                </c:pt>
                <c:pt idx="77">
                  <c:v>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B8-1542-84D8-9154527E031C}"/>
            </c:ext>
          </c:extLst>
        </c:ser>
        <c:ser>
          <c:idx val="3"/>
          <c:order val="3"/>
          <c:tx>
            <c:strRef>
              <c:f>Sheet1!$DL$187</c:f>
              <c:strCache>
                <c:ptCount val="1"/>
                <c:pt idx="0">
                  <c:v>MI</c:v>
                </c:pt>
              </c:strCache>
            </c:strRef>
          </c:tx>
          <c:spPr>
            <a:ln w="38100" cap="flat" cmpd="dbl" algn="ctr">
              <a:solidFill>
                <a:schemeClr val="accent4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Sheet1!$DH$188:$DH$265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Sheet1!$DL$188:$DL$265</c:f>
              <c:numCache>
                <c:formatCode>0</c:formatCode>
                <c:ptCount val="78"/>
                <c:pt idx="1">
                  <c:v>1807</c:v>
                </c:pt>
                <c:pt idx="2">
                  <c:v>1724</c:v>
                </c:pt>
                <c:pt idx="3">
                  <c:v>1670</c:v>
                </c:pt>
                <c:pt idx="4">
                  <c:v>855</c:v>
                </c:pt>
                <c:pt idx="5">
                  <c:v>1300</c:v>
                </c:pt>
                <c:pt idx="6">
                  <c:v>1474</c:v>
                </c:pt>
                <c:pt idx="7">
                  <c:v>1188</c:v>
                </c:pt>
                <c:pt idx="8">
                  <c:v>933</c:v>
                </c:pt>
                <c:pt idx="9">
                  <c:v>995</c:v>
                </c:pt>
                <c:pt idx="10">
                  <c:v>1011</c:v>
                </c:pt>
                <c:pt idx="11">
                  <c:v>483</c:v>
                </c:pt>
                <c:pt idx="12">
                  <c:v>859</c:v>
                </c:pt>
                <c:pt idx="13">
                  <c:v>1132</c:v>
                </c:pt>
                <c:pt idx="14">
                  <c:v>799</c:v>
                </c:pt>
                <c:pt idx="15">
                  <c:v>951</c:v>
                </c:pt>
                <c:pt idx="16">
                  <c:v>586</c:v>
                </c:pt>
                <c:pt idx="17">
                  <c:v>510</c:v>
                </c:pt>
                <c:pt idx="18">
                  <c:v>430</c:v>
                </c:pt>
                <c:pt idx="19">
                  <c:v>378</c:v>
                </c:pt>
                <c:pt idx="20">
                  <c:v>654</c:v>
                </c:pt>
                <c:pt idx="21">
                  <c:v>623</c:v>
                </c:pt>
                <c:pt idx="22">
                  <c:v>911</c:v>
                </c:pt>
                <c:pt idx="23">
                  <c:v>804</c:v>
                </c:pt>
                <c:pt idx="24">
                  <c:v>381</c:v>
                </c:pt>
                <c:pt idx="28">
                  <c:v>606</c:v>
                </c:pt>
                <c:pt idx="29">
                  <c:v>469</c:v>
                </c:pt>
                <c:pt idx="30">
                  <c:v>542</c:v>
                </c:pt>
                <c:pt idx="31">
                  <c:v>261</c:v>
                </c:pt>
                <c:pt idx="32">
                  <c:v>351</c:v>
                </c:pt>
                <c:pt idx="35">
                  <c:v>322</c:v>
                </c:pt>
                <c:pt idx="36">
                  <c:v>223</c:v>
                </c:pt>
                <c:pt idx="37">
                  <c:v>312</c:v>
                </c:pt>
                <c:pt idx="38">
                  <c:v>247</c:v>
                </c:pt>
                <c:pt idx="39">
                  <c:v>196</c:v>
                </c:pt>
                <c:pt idx="40">
                  <c:v>174</c:v>
                </c:pt>
                <c:pt idx="41">
                  <c:v>176</c:v>
                </c:pt>
                <c:pt idx="42">
                  <c:v>207</c:v>
                </c:pt>
                <c:pt idx="43">
                  <c:v>648</c:v>
                </c:pt>
                <c:pt idx="44">
                  <c:v>223</c:v>
                </c:pt>
                <c:pt idx="45">
                  <c:v>208</c:v>
                </c:pt>
                <c:pt idx="46">
                  <c:v>132</c:v>
                </c:pt>
                <c:pt idx="47">
                  <c:v>88</c:v>
                </c:pt>
                <c:pt idx="48">
                  <c:v>230</c:v>
                </c:pt>
                <c:pt idx="49">
                  <c:v>238</c:v>
                </c:pt>
                <c:pt idx="50">
                  <c:v>157</c:v>
                </c:pt>
                <c:pt idx="51">
                  <c:v>108</c:v>
                </c:pt>
                <c:pt idx="52">
                  <c:v>207</c:v>
                </c:pt>
                <c:pt idx="53">
                  <c:v>138</c:v>
                </c:pt>
                <c:pt idx="54">
                  <c:v>90</c:v>
                </c:pt>
                <c:pt idx="55">
                  <c:v>142</c:v>
                </c:pt>
                <c:pt idx="56">
                  <c:v>134</c:v>
                </c:pt>
                <c:pt idx="57">
                  <c:v>129</c:v>
                </c:pt>
                <c:pt idx="58">
                  <c:v>248</c:v>
                </c:pt>
                <c:pt idx="59">
                  <c:v>62</c:v>
                </c:pt>
                <c:pt idx="60" formatCode="General">
                  <c:v>323</c:v>
                </c:pt>
                <c:pt idx="61" formatCode="General">
                  <c:v>57</c:v>
                </c:pt>
                <c:pt idx="62" formatCode="General">
                  <c:v>49</c:v>
                </c:pt>
                <c:pt idx="63" formatCode="General">
                  <c:v>164</c:v>
                </c:pt>
                <c:pt idx="70" formatCode="General">
                  <c:v>58</c:v>
                </c:pt>
                <c:pt idx="71" formatCode="General">
                  <c:v>82</c:v>
                </c:pt>
                <c:pt idx="72" formatCode="General">
                  <c:v>59</c:v>
                </c:pt>
                <c:pt idx="73" formatCode="General">
                  <c:v>100</c:v>
                </c:pt>
                <c:pt idx="74" formatCode="General">
                  <c:v>42</c:v>
                </c:pt>
                <c:pt idx="75" formatCode="General">
                  <c:v>56</c:v>
                </c:pt>
                <c:pt idx="76" formatCode="General">
                  <c:v>74</c:v>
                </c:pt>
                <c:pt idx="77" formatCode="General">
                  <c:v>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B8-1542-84D8-9154527E031C}"/>
            </c:ext>
          </c:extLst>
        </c:ser>
        <c:ser>
          <c:idx val="4"/>
          <c:order val="4"/>
          <c:tx>
            <c:strRef>
              <c:f>Sheet1!$DM$187</c:f>
              <c:strCache>
                <c:ptCount val="1"/>
                <c:pt idx="0">
                  <c:v>PA</c:v>
                </c:pt>
              </c:strCache>
            </c:strRef>
          </c:tx>
          <c:spPr>
            <a:ln w="38100" cap="flat" cmpd="dbl" algn="ctr">
              <a:solidFill>
                <a:schemeClr val="accent5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Sheet1!$DH$188:$DH$265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Sheet1!$DM$188:$DM$265</c:f>
              <c:numCache>
                <c:formatCode>0</c:formatCode>
                <c:ptCount val="78"/>
                <c:pt idx="1">
                  <c:v>662</c:v>
                </c:pt>
                <c:pt idx="2">
                  <c:v>782</c:v>
                </c:pt>
                <c:pt idx="3">
                  <c:v>761</c:v>
                </c:pt>
                <c:pt idx="4">
                  <c:v>860</c:v>
                </c:pt>
                <c:pt idx="5">
                  <c:v>888</c:v>
                </c:pt>
                <c:pt idx="6">
                  <c:v>789</c:v>
                </c:pt>
                <c:pt idx="7">
                  <c:v>962</c:v>
                </c:pt>
                <c:pt idx="8">
                  <c:v>1280</c:v>
                </c:pt>
                <c:pt idx="9">
                  <c:v>1043</c:v>
                </c:pt>
                <c:pt idx="10">
                  <c:v>1066</c:v>
                </c:pt>
                <c:pt idx="11">
                  <c:v>694</c:v>
                </c:pt>
                <c:pt idx="12">
                  <c:v>875</c:v>
                </c:pt>
                <c:pt idx="13">
                  <c:v>627</c:v>
                </c:pt>
                <c:pt idx="14">
                  <c:v>777</c:v>
                </c:pt>
                <c:pt idx="15">
                  <c:v>537</c:v>
                </c:pt>
                <c:pt idx="16">
                  <c:v>1512</c:v>
                </c:pt>
                <c:pt idx="18">
                  <c:v>1083</c:v>
                </c:pt>
                <c:pt idx="21">
                  <c:v>708</c:v>
                </c:pt>
                <c:pt idx="22">
                  <c:v>827</c:v>
                </c:pt>
                <c:pt idx="23">
                  <c:v>887</c:v>
                </c:pt>
                <c:pt idx="24">
                  <c:v>734</c:v>
                </c:pt>
                <c:pt idx="25">
                  <c:v>620</c:v>
                </c:pt>
                <c:pt idx="26">
                  <c:v>443</c:v>
                </c:pt>
                <c:pt idx="27">
                  <c:v>699</c:v>
                </c:pt>
                <c:pt idx="28">
                  <c:v>637</c:v>
                </c:pt>
                <c:pt idx="29">
                  <c:v>757</c:v>
                </c:pt>
                <c:pt idx="30">
                  <c:v>602</c:v>
                </c:pt>
                <c:pt idx="31">
                  <c:v>744</c:v>
                </c:pt>
                <c:pt idx="32">
                  <c:v>514</c:v>
                </c:pt>
                <c:pt idx="33">
                  <c:v>337</c:v>
                </c:pt>
                <c:pt idx="34">
                  <c:v>204</c:v>
                </c:pt>
                <c:pt idx="35">
                  <c:v>352</c:v>
                </c:pt>
                <c:pt idx="36">
                  <c:v>241</c:v>
                </c:pt>
                <c:pt idx="37">
                  <c:v>816</c:v>
                </c:pt>
                <c:pt idx="38">
                  <c:v>584</c:v>
                </c:pt>
                <c:pt idx="39">
                  <c:v>716</c:v>
                </c:pt>
                <c:pt idx="40">
                  <c:v>291</c:v>
                </c:pt>
                <c:pt idx="42">
                  <c:v>366</c:v>
                </c:pt>
                <c:pt idx="45">
                  <c:v>537</c:v>
                </c:pt>
                <c:pt idx="46">
                  <c:v>311</c:v>
                </c:pt>
                <c:pt idx="47">
                  <c:v>473</c:v>
                </c:pt>
                <c:pt idx="48">
                  <c:v>301</c:v>
                </c:pt>
                <c:pt idx="49">
                  <c:v>404</c:v>
                </c:pt>
                <c:pt idx="50">
                  <c:v>491</c:v>
                </c:pt>
                <c:pt idx="51">
                  <c:v>487</c:v>
                </c:pt>
                <c:pt idx="52">
                  <c:v>325</c:v>
                </c:pt>
                <c:pt idx="53">
                  <c:v>365</c:v>
                </c:pt>
                <c:pt idx="54">
                  <c:v>227</c:v>
                </c:pt>
                <c:pt idx="55">
                  <c:v>182</c:v>
                </c:pt>
                <c:pt idx="56">
                  <c:v>484</c:v>
                </c:pt>
                <c:pt idx="57">
                  <c:v>295</c:v>
                </c:pt>
                <c:pt idx="58">
                  <c:v>355</c:v>
                </c:pt>
                <c:pt idx="59">
                  <c:v>355</c:v>
                </c:pt>
                <c:pt idx="60" formatCode="General">
                  <c:v>252</c:v>
                </c:pt>
                <c:pt idx="61" formatCode="General">
                  <c:v>161</c:v>
                </c:pt>
                <c:pt idx="62" formatCode="General">
                  <c:v>323</c:v>
                </c:pt>
                <c:pt idx="63" formatCode="General">
                  <c:v>271</c:v>
                </c:pt>
                <c:pt idx="64" formatCode="General">
                  <c:v>266</c:v>
                </c:pt>
                <c:pt idx="65" formatCode="General">
                  <c:v>202</c:v>
                </c:pt>
                <c:pt idx="66" formatCode="General">
                  <c:v>344</c:v>
                </c:pt>
                <c:pt idx="67" formatCode="General">
                  <c:v>201</c:v>
                </c:pt>
                <c:pt idx="68" formatCode="General">
                  <c:v>150</c:v>
                </c:pt>
                <c:pt idx="69" formatCode="General">
                  <c:v>227</c:v>
                </c:pt>
                <c:pt idx="70" formatCode="General">
                  <c:v>171</c:v>
                </c:pt>
                <c:pt idx="71" formatCode="General">
                  <c:v>210</c:v>
                </c:pt>
                <c:pt idx="72" formatCode="General">
                  <c:v>324</c:v>
                </c:pt>
                <c:pt idx="73" formatCode="General">
                  <c:v>207</c:v>
                </c:pt>
                <c:pt idx="74" formatCode="General">
                  <c:v>160</c:v>
                </c:pt>
                <c:pt idx="75" formatCode="General">
                  <c:v>148</c:v>
                </c:pt>
                <c:pt idx="76" formatCode="General">
                  <c:v>157</c:v>
                </c:pt>
                <c:pt idx="77" formatCode="General">
                  <c:v>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B8-1542-84D8-9154527E031C}"/>
            </c:ext>
          </c:extLst>
        </c:ser>
        <c:ser>
          <c:idx val="5"/>
          <c:order val="5"/>
          <c:tx>
            <c:strRef>
              <c:f>Sheet1!$DN$187</c:f>
              <c:strCache>
                <c:ptCount val="1"/>
                <c:pt idx="0">
                  <c:v>CA</c:v>
                </c:pt>
              </c:strCache>
            </c:strRef>
          </c:tx>
          <c:spPr>
            <a:ln w="38100" cap="flat" cmpd="dbl" algn="ctr">
              <a:solidFill>
                <a:schemeClr val="accent6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Sheet1!$DH$188:$DH$265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Sheet1!$DN$188:$DN$265</c:f>
              <c:numCache>
                <c:formatCode>0</c:formatCode>
                <c:ptCount val="78"/>
                <c:pt idx="1">
                  <c:v>900</c:v>
                </c:pt>
                <c:pt idx="2">
                  <c:v>904</c:v>
                </c:pt>
                <c:pt idx="3">
                  <c:v>1047</c:v>
                </c:pt>
                <c:pt idx="4">
                  <c:v>858</c:v>
                </c:pt>
                <c:pt idx="5">
                  <c:v>782</c:v>
                </c:pt>
                <c:pt idx="6">
                  <c:v>750</c:v>
                </c:pt>
                <c:pt idx="7">
                  <c:v>945</c:v>
                </c:pt>
                <c:pt idx="8">
                  <c:v>746</c:v>
                </c:pt>
                <c:pt idx="9">
                  <c:v>710</c:v>
                </c:pt>
                <c:pt idx="10">
                  <c:v>770</c:v>
                </c:pt>
                <c:pt idx="11">
                  <c:v>534</c:v>
                </c:pt>
                <c:pt idx="12">
                  <c:v>458</c:v>
                </c:pt>
                <c:pt idx="13">
                  <c:v>687</c:v>
                </c:pt>
                <c:pt idx="14">
                  <c:v>1010</c:v>
                </c:pt>
                <c:pt idx="15">
                  <c:v>724</c:v>
                </c:pt>
                <c:pt idx="16">
                  <c:v>919</c:v>
                </c:pt>
                <c:pt idx="19">
                  <c:v>1836</c:v>
                </c:pt>
                <c:pt idx="20">
                  <c:v>1633</c:v>
                </c:pt>
                <c:pt idx="21">
                  <c:v>1646</c:v>
                </c:pt>
                <c:pt idx="22">
                  <c:v>1496</c:v>
                </c:pt>
                <c:pt idx="23">
                  <c:v>1605</c:v>
                </c:pt>
                <c:pt idx="24">
                  <c:v>926</c:v>
                </c:pt>
                <c:pt idx="25">
                  <c:v>903</c:v>
                </c:pt>
                <c:pt idx="28">
                  <c:v>1819</c:v>
                </c:pt>
                <c:pt idx="29">
                  <c:v>1172</c:v>
                </c:pt>
                <c:pt idx="30">
                  <c:v>1315</c:v>
                </c:pt>
                <c:pt idx="31">
                  <c:v>1025</c:v>
                </c:pt>
                <c:pt idx="32">
                  <c:v>992</c:v>
                </c:pt>
                <c:pt idx="33">
                  <c:v>890</c:v>
                </c:pt>
                <c:pt idx="34">
                  <c:v>1783</c:v>
                </c:pt>
                <c:pt idx="35">
                  <c:v>1531</c:v>
                </c:pt>
                <c:pt idx="36">
                  <c:v>1178</c:v>
                </c:pt>
                <c:pt idx="37">
                  <c:v>1226</c:v>
                </c:pt>
                <c:pt idx="38">
                  <c:v>1367</c:v>
                </c:pt>
                <c:pt idx="39">
                  <c:v>808</c:v>
                </c:pt>
                <c:pt idx="40">
                  <c:v>919</c:v>
                </c:pt>
                <c:pt idx="41">
                  <c:v>1316</c:v>
                </c:pt>
                <c:pt idx="42">
                  <c:v>1670</c:v>
                </c:pt>
                <c:pt idx="43">
                  <c:v>1249</c:v>
                </c:pt>
                <c:pt idx="44">
                  <c:v>1312</c:v>
                </c:pt>
                <c:pt idx="45">
                  <c:v>1451</c:v>
                </c:pt>
                <c:pt idx="46">
                  <c:v>1064</c:v>
                </c:pt>
                <c:pt idx="47">
                  <c:v>795</c:v>
                </c:pt>
                <c:pt idx="48">
                  <c:v>1584</c:v>
                </c:pt>
                <c:pt idx="49">
                  <c:v>1630</c:v>
                </c:pt>
                <c:pt idx="50">
                  <c:v>1582</c:v>
                </c:pt>
                <c:pt idx="51">
                  <c:v>1373</c:v>
                </c:pt>
                <c:pt idx="52">
                  <c:v>1463</c:v>
                </c:pt>
                <c:pt idx="53">
                  <c:v>1334</c:v>
                </c:pt>
                <c:pt idx="54">
                  <c:v>1609</c:v>
                </c:pt>
                <c:pt idx="55">
                  <c:v>1972</c:v>
                </c:pt>
                <c:pt idx="56">
                  <c:v>1510</c:v>
                </c:pt>
                <c:pt idx="57">
                  <c:v>1565</c:v>
                </c:pt>
                <c:pt idx="58">
                  <c:v>2133</c:v>
                </c:pt>
                <c:pt idx="60" formatCode="General">
                  <c:v>1828</c:v>
                </c:pt>
                <c:pt idx="61" formatCode="General">
                  <c:v>1384</c:v>
                </c:pt>
                <c:pt idx="62" formatCode="General">
                  <c:v>1707</c:v>
                </c:pt>
                <c:pt idx="63" formatCode="General">
                  <c:v>1429</c:v>
                </c:pt>
                <c:pt idx="64" formatCode="General">
                  <c:v>2125</c:v>
                </c:pt>
                <c:pt idx="66" formatCode="General">
                  <c:v>1931</c:v>
                </c:pt>
                <c:pt idx="67" formatCode="General">
                  <c:v>1862</c:v>
                </c:pt>
                <c:pt idx="68" formatCode="General">
                  <c:v>1335</c:v>
                </c:pt>
                <c:pt idx="69" formatCode="General">
                  <c:v>1808</c:v>
                </c:pt>
                <c:pt idx="70" formatCode="General">
                  <c:v>1902</c:v>
                </c:pt>
                <c:pt idx="71" formatCode="General">
                  <c:v>2206</c:v>
                </c:pt>
                <c:pt idx="72" formatCode="General">
                  <c:v>2498</c:v>
                </c:pt>
                <c:pt idx="73" formatCode="General">
                  <c:v>2235</c:v>
                </c:pt>
                <c:pt idx="74" formatCode="General">
                  <c:v>1607</c:v>
                </c:pt>
                <c:pt idx="75" formatCode="General">
                  <c:v>1327</c:v>
                </c:pt>
                <c:pt idx="76" formatCode="General">
                  <c:v>1971</c:v>
                </c:pt>
                <c:pt idx="77" formatCode="General">
                  <c:v>2611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B8-1542-84D8-9154527E0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0289584"/>
        <c:axId val="1266509888"/>
      </c:lineChart>
      <c:dateAx>
        <c:axId val="126028958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509888"/>
        <c:crosses val="autoZero"/>
        <c:auto val="1"/>
        <c:lblOffset val="100"/>
        <c:baseTimeUnit val="days"/>
      </c:dateAx>
      <c:valAx>
        <c:axId val="126650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28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COVID-19 RELATED DEATHS IN THE TOP FIVE MOST INFECTED COUNTIES OF NEW YORK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Sheet1!$DY$1</c:f>
              <c:strCache>
                <c:ptCount val="1"/>
                <c:pt idx="0">
                  <c:v>QUEENS</c:v>
                </c:pt>
              </c:strCache>
            </c:strRef>
          </c:tx>
          <c:spPr>
            <a:ln w="38100" cap="flat" cmpd="sng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Sheet1!$DX$2:$DX$79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Sheet1!$DY$2:$DY$79</c:f>
              <c:numCache>
                <c:formatCode>0</c:formatCode>
                <c:ptCount val="78"/>
                <c:pt idx="1">
                  <c:v>52</c:v>
                </c:pt>
                <c:pt idx="2">
                  <c:v>91</c:v>
                </c:pt>
                <c:pt idx="3">
                  <c:v>95</c:v>
                </c:pt>
                <c:pt idx="4">
                  <c:v>86</c:v>
                </c:pt>
                <c:pt idx="5">
                  <c:v>105</c:v>
                </c:pt>
                <c:pt idx="6">
                  <c:v>253</c:v>
                </c:pt>
                <c:pt idx="7">
                  <c:v>215</c:v>
                </c:pt>
                <c:pt idx="8">
                  <c:v>149</c:v>
                </c:pt>
                <c:pt idx="9">
                  <c:v>266</c:v>
                </c:pt>
                <c:pt idx="10">
                  <c:v>89</c:v>
                </c:pt>
                <c:pt idx="11">
                  <c:v>146</c:v>
                </c:pt>
                <c:pt idx="12">
                  <c:v>111</c:v>
                </c:pt>
                <c:pt idx="13">
                  <c:v>0</c:v>
                </c:pt>
                <c:pt idx="14">
                  <c:v>74</c:v>
                </c:pt>
                <c:pt idx="15">
                  <c:v>145</c:v>
                </c:pt>
                <c:pt idx="16">
                  <c:v>78</c:v>
                </c:pt>
                <c:pt idx="17">
                  <c:v>141</c:v>
                </c:pt>
                <c:pt idx="18">
                  <c:v>103</c:v>
                </c:pt>
                <c:pt idx="19">
                  <c:v>19</c:v>
                </c:pt>
                <c:pt idx="20">
                  <c:v>76</c:v>
                </c:pt>
                <c:pt idx="21">
                  <c:v>91</c:v>
                </c:pt>
                <c:pt idx="22">
                  <c:v>61</c:v>
                </c:pt>
                <c:pt idx="23">
                  <c:v>62</c:v>
                </c:pt>
                <c:pt idx="24">
                  <c:v>48</c:v>
                </c:pt>
                <c:pt idx="25">
                  <c:v>53</c:v>
                </c:pt>
                <c:pt idx="26">
                  <c:v>49</c:v>
                </c:pt>
                <c:pt idx="27">
                  <c:v>48</c:v>
                </c:pt>
                <c:pt idx="28">
                  <c:v>91</c:v>
                </c:pt>
                <c:pt idx="29">
                  <c:v>39</c:v>
                </c:pt>
                <c:pt idx="30">
                  <c:v>45</c:v>
                </c:pt>
                <c:pt idx="31">
                  <c:v>49</c:v>
                </c:pt>
                <c:pt idx="32">
                  <c:v>47</c:v>
                </c:pt>
                <c:pt idx="33">
                  <c:v>34</c:v>
                </c:pt>
                <c:pt idx="34">
                  <c:v>18</c:v>
                </c:pt>
                <c:pt idx="35">
                  <c:v>114</c:v>
                </c:pt>
                <c:pt idx="36">
                  <c:v>32</c:v>
                </c:pt>
                <c:pt idx="37">
                  <c:v>37</c:v>
                </c:pt>
                <c:pt idx="38">
                  <c:v>21</c:v>
                </c:pt>
                <c:pt idx="39">
                  <c:v>28</c:v>
                </c:pt>
                <c:pt idx="40">
                  <c:v>16</c:v>
                </c:pt>
                <c:pt idx="41">
                  <c:v>22</c:v>
                </c:pt>
                <c:pt idx="42">
                  <c:v>16</c:v>
                </c:pt>
                <c:pt idx="43">
                  <c:v>8</c:v>
                </c:pt>
                <c:pt idx="44">
                  <c:v>11</c:v>
                </c:pt>
                <c:pt idx="45">
                  <c:v>19</c:v>
                </c:pt>
                <c:pt idx="46">
                  <c:v>16</c:v>
                </c:pt>
                <c:pt idx="47">
                  <c:v>10</c:v>
                </c:pt>
                <c:pt idx="48">
                  <c:v>15</c:v>
                </c:pt>
                <c:pt idx="49">
                  <c:v>11</c:v>
                </c:pt>
                <c:pt idx="50">
                  <c:v>10</c:v>
                </c:pt>
                <c:pt idx="51">
                  <c:v>8</c:v>
                </c:pt>
                <c:pt idx="52">
                  <c:v>9</c:v>
                </c:pt>
                <c:pt idx="53">
                  <c:v>9</c:v>
                </c:pt>
                <c:pt idx="54">
                  <c:v>12</c:v>
                </c:pt>
                <c:pt idx="55">
                  <c:v>5</c:v>
                </c:pt>
                <c:pt idx="56">
                  <c:v>4</c:v>
                </c:pt>
                <c:pt idx="57">
                  <c:v>9</c:v>
                </c:pt>
                <c:pt idx="58">
                  <c:v>0</c:v>
                </c:pt>
                <c:pt idx="59">
                  <c:v>2</c:v>
                </c:pt>
                <c:pt idx="60">
                  <c:v>9</c:v>
                </c:pt>
                <c:pt idx="61">
                  <c:v>7</c:v>
                </c:pt>
                <c:pt idx="62">
                  <c:v>6</c:v>
                </c:pt>
                <c:pt idx="63">
                  <c:v>4</c:v>
                </c:pt>
                <c:pt idx="64">
                  <c:v>6</c:v>
                </c:pt>
                <c:pt idx="65">
                  <c:v>1</c:v>
                </c:pt>
                <c:pt idx="66">
                  <c:v>4</c:v>
                </c:pt>
                <c:pt idx="67">
                  <c:v>1</c:v>
                </c:pt>
                <c:pt idx="68">
                  <c:v>5</c:v>
                </c:pt>
                <c:pt idx="69">
                  <c:v>7</c:v>
                </c:pt>
                <c:pt idx="70">
                  <c:v>9</c:v>
                </c:pt>
                <c:pt idx="71">
                  <c:v>4</c:v>
                </c:pt>
                <c:pt idx="72">
                  <c:v>5</c:v>
                </c:pt>
                <c:pt idx="73">
                  <c:v>1</c:v>
                </c:pt>
                <c:pt idx="74">
                  <c:v>2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20-1848-8855-44B1B99729BF}"/>
            </c:ext>
          </c:extLst>
        </c:ser>
        <c:ser>
          <c:idx val="1"/>
          <c:order val="1"/>
          <c:tx>
            <c:strRef>
              <c:f>Sheet1!$DZ$1</c:f>
              <c:strCache>
                <c:ptCount val="1"/>
                <c:pt idx="0">
                  <c:v>KINGS</c:v>
                </c:pt>
              </c:strCache>
            </c:strRef>
          </c:tx>
          <c:spPr>
            <a:ln w="38100" cap="flat" cmpd="sng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Sheet1!$DX$2:$DX$79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Sheet1!$DZ$2:$DZ$79</c:f>
              <c:numCache>
                <c:formatCode>0</c:formatCode>
                <c:ptCount val="78"/>
                <c:pt idx="1">
                  <c:v>57</c:v>
                </c:pt>
                <c:pt idx="2">
                  <c:v>100</c:v>
                </c:pt>
                <c:pt idx="3">
                  <c:v>125</c:v>
                </c:pt>
                <c:pt idx="4">
                  <c:v>58</c:v>
                </c:pt>
                <c:pt idx="5">
                  <c:v>70</c:v>
                </c:pt>
                <c:pt idx="6">
                  <c:v>208</c:v>
                </c:pt>
                <c:pt idx="7">
                  <c:v>239</c:v>
                </c:pt>
                <c:pt idx="8">
                  <c:v>156</c:v>
                </c:pt>
                <c:pt idx="9">
                  <c:v>169</c:v>
                </c:pt>
                <c:pt idx="10">
                  <c:v>108</c:v>
                </c:pt>
                <c:pt idx="11">
                  <c:v>128</c:v>
                </c:pt>
                <c:pt idx="12">
                  <c:v>123</c:v>
                </c:pt>
                <c:pt idx="13">
                  <c:v>0</c:v>
                </c:pt>
                <c:pt idx="14">
                  <c:v>85</c:v>
                </c:pt>
                <c:pt idx="15">
                  <c:v>235</c:v>
                </c:pt>
                <c:pt idx="16">
                  <c:v>104</c:v>
                </c:pt>
                <c:pt idx="17">
                  <c:v>197</c:v>
                </c:pt>
                <c:pt idx="18">
                  <c:v>116</c:v>
                </c:pt>
                <c:pt idx="19">
                  <c:v>368</c:v>
                </c:pt>
                <c:pt idx="20">
                  <c:v>83</c:v>
                </c:pt>
                <c:pt idx="21">
                  <c:v>92</c:v>
                </c:pt>
                <c:pt idx="22">
                  <c:v>78</c:v>
                </c:pt>
                <c:pt idx="23">
                  <c:v>88</c:v>
                </c:pt>
                <c:pt idx="24">
                  <c:v>85</c:v>
                </c:pt>
                <c:pt idx="25">
                  <c:v>73</c:v>
                </c:pt>
                <c:pt idx="26">
                  <c:v>65</c:v>
                </c:pt>
                <c:pt idx="27">
                  <c:v>60</c:v>
                </c:pt>
                <c:pt idx="28">
                  <c:v>69</c:v>
                </c:pt>
                <c:pt idx="29">
                  <c:v>47</c:v>
                </c:pt>
                <c:pt idx="30">
                  <c:v>50</c:v>
                </c:pt>
                <c:pt idx="31">
                  <c:v>56</c:v>
                </c:pt>
                <c:pt idx="32">
                  <c:v>44</c:v>
                </c:pt>
                <c:pt idx="33">
                  <c:v>31</c:v>
                </c:pt>
                <c:pt idx="34">
                  <c:v>38</c:v>
                </c:pt>
                <c:pt idx="35">
                  <c:v>4</c:v>
                </c:pt>
                <c:pt idx="36">
                  <c:v>40</c:v>
                </c:pt>
                <c:pt idx="37">
                  <c:v>35</c:v>
                </c:pt>
                <c:pt idx="38">
                  <c:v>37</c:v>
                </c:pt>
                <c:pt idx="39">
                  <c:v>32</c:v>
                </c:pt>
                <c:pt idx="40">
                  <c:v>27</c:v>
                </c:pt>
                <c:pt idx="41">
                  <c:v>24</c:v>
                </c:pt>
                <c:pt idx="42">
                  <c:v>23</c:v>
                </c:pt>
                <c:pt idx="43">
                  <c:v>28</c:v>
                </c:pt>
                <c:pt idx="44">
                  <c:v>17</c:v>
                </c:pt>
                <c:pt idx="45">
                  <c:v>22</c:v>
                </c:pt>
                <c:pt idx="46">
                  <c:v>19</c:v>
                </c:pt>
                <c:pt idx="47">
                  <c:v>20</c:v>
                </c:pt>
                <c:pt idx="48">
                  <c:v>13</c:v>
                </c:pt>
                <c:pt idx="49">
                  <c:v>37</c:v>
                </c:pt>
                <c:pt idx="50">
                  <c:v>13</c:v>
                </c:pt>
                <c:pt idx="51">
                  <c:v>12</c:v>
                </c:pt>
                <c:pt idx="52">
                  <c:v>10</c:v>
                </c:pt>
                <c:pt idx="53">
                  <c:v>14</c:v>
                </c:pt>
                <c:pt idx="54">
                  <c:v>15</c:v>
                </c:pt>
                <c:pt idx="55">
                  <c:v>9</c:v>
                </c:pt>
                <c:pt idx="56">
                  <c:v>8</c:v>
                </c:pt>
                <c:pt idx="57">
                  <c:v>6</c:v>
                </c:pt>
                <c:pt idx="58">
                  <c:v>7</c:v>
                </c:pt>
                <c:pt idx="59">
                  <c:v>8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9</c:v>
                </c:pt>
                <c:pt idx="64">
                  <c:v>6</c:v>
                </c:pt>
                <c:pt idx="65">
                  <c:v>5</c:v>
                </c:pt>
                <c:pt idx="66">
                  <c:v>2</c:v>
                </c:pt>
                <c:pt idx="67">
                  <c:v>3</c:v>
                </c:pt>
                <c:pt idx="68">
                  <c:v>6</c:v>
                </c:pt>
                <c:pt idx="69">
                  <c:v>5</c:v>
                </c:pt>
                <c:pt idx="70">
                  <c:v>9</c:v>
                </c:pt>
                <c:pt idx="71">
                  <c:v>4</c:v>
                </c:pt>
                <c:pt idx="72">
                  <c:v>8</c:v>
                </c:pt>
                <c:pt idx="73">
                  <c:v>6</c:v>
                </c:pt>
                <c:pt idx="74">
                  <c:v>3</c:v>
                </c:pt>
                <c:pt idx="75">
                  <c:v>5</c:v>
                </c:pt>
                <c:pt idx="76">
                  <c:v>2</c:v>
                </c:pt>
                <c:pt idx="7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20-1848-8855-44B1B99729BF}"/>
            </c:ext>
          </c:extLst>
        </c:ser>
        <c:ser>
          <c:idx val="2"/>
          <c:order val="2"/>
          <c:tx>
            <c:strRef>
              <c:f>Sheet1!$EA$1</c:f>
              <c:strCache>
                <c:ptCount val="1"/>
                <c:pt idx="0">
                  <c:v>NASSAU</c:v>
                </c:pt>
              </c:strCache>
            </c:strRef>
          </c:tx>
          <c:spPr>
            <a:ln w="38100" cap="flat" cmpd="sng" algn="ctr">
              <a:solidFill>
                <a:schemeClr val="accent3"/>
              </a:solidFill>
              <a:miter lim="800000"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Sheet1!$DX$2:$DX$79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Sheet1!$EA$2:$EA$79</c:f>
              <c:numCache>
                <c:formatCode>0</c:formatCode>
                <c:ptCount val="78"/>
                <c:pt idx="1">
                  <c:v>13</c:v>
                </c:pt>
                <c:pt idx="2">
                  <c:v>62</c:v>
                </c:pt>
                <c:pt idx="3">
                  <c:v>258</c:v>
                </c:pt>
                <c:pt idx="4">
                  <c:v>0</c:v>
                </c:pt>
                <c:pt idx="5">
                  <c:v>139</c:v>
                </c:pt>
                <c:pt idx="6">
                  <c:v>85</c:v>
                </c:pt>
                <c:pt idx="7">
                  <c:v>81</c:v>
                </c:pt>
                <c:pt idx="8">
                  <c:v>77</c:v>
                </c:pt>
                <c:pt idx="9">
                  <c:v>112</c:v>
                </c:pt>
                <c:pt idx="10">
                  <c:v>75</c:v>
                </c:pt>
                <c:pt idx="11">
                  <c:v>65</c:v>
                </c:pt>
                <c:pt idx="12">
                  <c:v>79</c:v>
                </c:pt>
                <c:pt idx="13">
                  <c:v>108</c:v>
                </c:pt>
                <c:pt idx="14">
                  <c:v>69</c:v>
                </c:pt>
                <c:pt idx="15">
                  <c:v>70</c:v>
                </c:pt>
                <c:pt idx="16">
                  <c:v>0</c:v>
                </c:pt>
                <c:pt idx="17">
                  <c:v>0</c:v>
                </c:pt>
                <c:pt idx="18">
                  <c:v>221</c:v>
                </c:pt>
                <c:pt idx="19">
                  <c:v>61</c:v>
                </c:pt>
                <c:pt idx="20">
                  <c:v>79</c:v>
                </c:pt>
                <c:pt idx="21">
                  <c:v>47</c:v>
                </c:pt>
                <c:pt idx="22">
                  <c:v>49</c:v>
                </c:pt>
                <c:pt idx="23">
                  <c:v>54</c:v>
                </c:pt>
                <c:pt idx="24">
                  <c:v>50</c:v>
                </c:pt>
                <c:pt idx="25">
                  <c:v>45</c:v>
                </c:pt>
                <c:pt idx="26">
                  <c:v>41</c:v>
                </c:pt>
                <c:pt idx="27">
                  <c:v>36</c:v>
                </c:pt>
                <c:pt idx="28">
                  <c:v>38</c:v>
                </c:pt>
                <c:pt idx="29">
                  <c:v>34</c:v>
                </c:pt>
                <c:pt idx="30">
                  <c:v>29</c:v>
                </c:pt>
                <c:pt idx="31">
                  <c:v>27</c:v>
                </c:pt>
                <c:pt idx="32">
                  <c:v>27</c:v>
                </c:pt>
                <c:pt idx="33">
                  <c:v>27</c:v>
                </c:pt>
                <c:pt idx="34">
                  <c:v>29</c:v>
                </c:pt>
                <c:pt idx="35">
                  <c:v>75</c:v>
                </c:pt>
                <c:pt idx="36">
                  <c:v>15</c:v>
                </c:pt>
                <c:pt idx="37">
                  <c:v>22</c:v>
                </c:pt>
                <c:pt idx="38">
                  <c:v>26</c:v>
                </c:pt>
                <c:pt idx="39">
                  <c:v>25</c:v>
                </c:pt>
                <c:pt idx="40">
                  <c:v>12</c:v>
                </c:pt>
                <c:pt idx="41">
                  <c:v>28</c:v>
                </c:pt>
                <c:pt idx="42">
                  <c:v>15</c:v>
                </c:pt>
                <c:pt idx="43">
                  <c:v>17</c:v>
                </c:pt>
                <c:pt idx="44">
                  <c:v>14</c:v>
                </c:pt>
                <c:pt idx="45">
                  <c:v>8</c:v>
                </c:pt>
                <c:pt idx="46">
                  <c:v>10</c:v>
                </c:pt>
                <c:pt idx="47">
                  <c:v>13</c:v>
                </c:pt>
                <c:pt idx="48">
                  <c:v>11</c:v>
                </c:pt>
                <c:pt idx="49">
                  <c:v>9</c:v>
                </c:pt>
                <c:pt idx="50">
                  <c:v>8</c:v>
                </c:pt>
                <c:pt idx="51">
                  <c:v>14</c:v>
                </c:pt>
                <c:pt idx="52">
                  <c:v>6</c:v>
                </c:pt>
                <c:pt idx="53">
                  <c:v>8</c:v>
                </c:pt>
                <c:pt idx="54">
                  <c:v>11</c:v>
                </c:pt>
                <c:pt idx="55">
                  <c:v>4</c:v>
                </c:pt>
                <c:pt idx="56">
                  <c:v>3</c:v>
                </c:pt>
                <c:pt idx="57">
                  <c:v>4</c:v>
                </c:pt>
                <c:pt idx="58">
                  <c:v>3</c:v>
                </c:pt>
                <c:pt idx="59">
                  <c:v>4</c:v>
                </c:pt>
                <c:pt idx="60">
                  <c:v>0</c:v>
                </c:pt>
                <c:pt idx="61">
                  <c:v>4</c:v>
                </c:pt>
                <c:pt idx="62">
                  <c:v>3</c:v>
                </c:pt>
                <c:pt idx="63">
                  <c:v>4</c:v>
                </c:pt>
                <c:pt idx="64">
                  <c:v>3</c:v>
                </c:pt>
                <c:pt idx="65">
                  <c:v>2</c:v>
                </c:pt>
                <c:pt idx="66">
                  <c:v>4</c:v>
                </c:pt>
                <c:pt idx="67">
                  <c:v>7</c:v>
                </c:pt>
                <c:pt idx="68">
                  <c:v>3</c:v>
                </c:pt>
                <c:pt idx="69">
                  <c:v>5</c:v>
                </c:pt>
                <c:pt idx="70">
                  <c:v>3</c:v>
                </c:pt>
                <c:pt idx="71">
                  <c:v>1</c:v>
                </c:pt>
                <c:pt idx="72">
                  <c:v>13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4</c:v>
                </c:pt>
                <c:pt idx="7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20-1848-8855-44B1B99729BF}"/>
            </c:ext>
          </c:extLst>
        </c:ser>
        <c:ser>
          <c:idx val="3"/>
          <c:order val="3"/>
          <c:tx>
            <c:strRef>
              <c:f>Sheet1!$EB$1</c:f>
              <c:strCache>
                <c:ptCount val="1"/>
                <c:pt idx="0">
                  <c:v>BRONX</c:v>
                </c:pt>
              </c:strCache>
            </c:strRef>
          </c:tx>
          <c:spPr>
            <a:ln w="38100" cap="flat" cmpd="sng" algn="ctr">
              <a:solidFill>
                <a:schemeClr val="accent4"/>
              </a:solidFill>
              <a:miter lim="800000"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Sheet1!$DX$2:$DX$79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Sheet1!$EB$2:$EB$79</c:f>
              <c:numCache>
                <c:formatCode>0</c:formatCode>
                <c:ptCount val="78"/>
                <c:pt idx="1">
                  <c:v>61</c:v>
                </c:pt>
                <c:pt idx="2">
                  <c:v>59</c:v>
                </c:pt>
                <c:pt idx="3">
                  <c:v>96</c:v>
                </c:pt>
                <c:pt idx="4">
                  <c:v>51</c:v>
                </c:pt>
                <c:pt idx="5">
                  <c:v>52</c:v>
                </c:pt>
                <c:pt idx="6">
                  <c:v>223</c:v>
                </c:pt>
                <c:pt idx="7">
                  <c:v>99</c:v>
                </c:pt>
                <c:pt idx="8">
                  <c:v>134</c:v>
                </c:pt>
                <c:pt idx="9">
                  <c:v>106</c:v>
                </c:pt>
                <c:pt idx="10">
                  <c:v>67</c:v>
                </c:pt>
                <c:pt idx="11">
                  <c:v>92</c:v>
                </c:pt>
                <c:pt idx="12">
                  <c:v>112</c:v>
                </c:pt>
                <c:pt idx="13">
                  <c:v>72</c:v>
                </c:pt>
                <c:pt idx="14">
                  <c:v>165</c:v>
                </c:pt>
                <c:pt idx="15">
                  <c:v>53</c:v>
                </c:pt>
                <c:pt idx="16">
                  <c:v>115</c:v>
                </c:pt>
                <c:pt idx="17">
                  <c:v>58</c:v>
                </c:pt>
                <c:pt idx="18">
                  <c:v>61</c:v>
                </c:pt>
                <c:pt idx="21">
                  <c:v>55</c:v>
                </c:pt>
                <c:pt idx="22">
                  <c:v>62</c:v>
                </c:pt>
                <c:pt idx="23">
                  <c:v>49</c:v>
                </c:pt>
                <c:pt idx="24">
                  <c:v>48</c:v>
                </c:pt>
                <c:pt idx="25">
                  <c:v>36</c:v>
                </c:pt>
                <c:pt idx="26">
                  <c:v>47</c:v>
                </c:pt>
                <c:pt idx="27">
                  <c:v>42</c:v>
                </c:pt>
                <c:pt idx="28">
                  <c:v>46</c:v>
                </c:pt>
                <c:pt idx="29">
                  <c:v>46</c:v>
                </c:pt>
                <c:pt idx="30">
                  <c:v>30</c:v>
                </c:pt>
                <c:pt idx="31">
                  <c:v>45</c:v>
                </c:pt>
                <c:pt idx="32">
                  <c:v>29</c:v>
                </c:pt>
                <c:pt idx="33">
                  <c:v>41</c:v>
                </c:pt>
                <c:pt idx="34">
                  <c:v>23</c:v>
                </c:pt>
                <c:pt idx="35">
                  <c:v>37</c:v>
                </c:pt>
                <c:pt idx="36">
                  <c:v>14</c:v>
                </c:pt>
                <c:pt idx="37">
                  <c:v>24</c:v>
                </c:pt>
                <c:pt idx="38">
                  <c:v>21</c:v>
                </c:pt>
                <c:pt idx="39">
                  <c:v>17</c:v>
                </c:pt>
                <c:pt idx="40">
                  <c:v>18</c:v>
                </c:pt>
                <c:pt idx="41">
                  <c:v>19</c:v>
                </c:pt>
                <c:pt idx="42">
                  <c:v>20</c:v>
                </c:pt>
                <c:pt idx="43">
                  <c:v>22</c:v>
                </c:pt>
                <c:pt idx="44">
                  <c:v>13</c:v>
                </c:pt>
                <c:pt idx="45">
                  <c:v>11</c:v>
                </c:pt>
                <c:pt idx="46">
                  <c:v>11</c:v>
                </c:pt>
                <c:pt idx="47">
                  <c:v>17</c:v>
                </c:pt>
                <c:pt idx="48">
                  <c:v>13</c:v>
                </c:pt>
                <c:pt idx="49">
                  <c:v>7</c:v>
                </c:pt>
                <c:pt idx="50">
                  <c:v>10</c:v>
                </c:pt>
                <c:pt idx="51">
                  <c:v>8</c:v>
                </c:pt>
                <c:pt idx="52">
                  <c:v>7</c:v>
                </c:pt>
                <c:pt idx="53">
                  <c:v>5</c:v>
                </c:pt>
                <c:pt idx="54">
                  <c:v>11</c:v>
                </c:pt>
                <c:pt idx="55">
                  <c:v>6</c:v>
                </c:pt>
                <c:pt idx="56">
                  <c:v>5</c:v>
                </c:pt>
                <c:pt idx="57">
                  <c:v>4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6</c:v>
                </c:pt>
                <c:pt idx="62">
                  <c:v>4</c:v>
                </c:pt>
                <c:pt idx="63">
                  <c:v>3</c:v>
                </c:pt>
                <c:pt idx="64">
                  <c:v>9</c:v>
                </c:pt>
                <c:pt idx="65">
                  <c:v>1</c:v>
                </c:pt>
                <c:pt idx="66">
                  <c:v>1</c:v>
                </c:pt>
                <c:pt idx="67">
                  <c:v>6</c:v>
                </c:pt>
                <c:pt idx="68">
                  <c:v>4</c:v>
                </c:pt>
                <c:pt idx="69">
                  <c:v>3</c:v>
                </c:pt>
                <c:pt idx="70">
                  <c:v>6</c:v>
                </c:pt>
                <c:pt idx="71">
                  <c:v>3</c:v>
                </c:pt>
                <c:pt idx="72">
                  <c:v>7</c:v>
                </c:pt>
                <c:pt idx="73">
                  <c:v>0</c:v>
                </c:pt>
                <c:pt idx="74">
                  <c:v>2</c:v>
                </c:pt>
                <c:pt idx="75">
                  <c:v>3</c:v>
                </c:pt>
                <c:pt idx="76">
                  <c:v>4</c:v>
                </c:pt>
                <c:pt idx="7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20-1848-8855-44B1B99729BF}"/>
            </c:ext>
          </c:extLst>
        </c:ser>
        <c:ser>
          <c:idx val="4"/>
          <c:order val="4"/>
          <c:tx>
            <c:strRef>
              <c:f>Sheet1!$EC$1</c:f>
              <c:strCache>
                <c:ptCount val="1"/>
                <c:pt idx="0">
                  <c:v>SUFFOLK</c:v>
                </c:pt>
              </c:strCache>
            </c:strRef>
          </c:tx>
          <c:spPr>
            <a:ln w="38100" cap="flat" cmpd="sng" algn="ctr">
              <a:solidFill>
                <a:schemeClr val="accent5"/>
              </a:solidFill>
              <a:miter lim="800000"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Sheet1!$DX$2:$DX$79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Sheet1!$EC$2:$EC$79</c:f>
              <c:numCache>
                <c:formatCode>0</c:formatCode>
                <c:ptCount val="78"/>
                <c:pt idx="1">
                  <c:v>15</c:v>
                </c:pt>
                <c:pt idx="2">
                  <c:v>12</c:v>
                </c:pt>
                <c:pt idx="3">
                  <c:v>79</c:v>
                </c:pt>
                <c:pt idx="4">
                  <c:v>0</c:v>
                </c:pt>
                <c:pt idx="5">
                  <c:v>62</c:v>
                </c:pt>
                <c:pt idx="6">
                  <c:v>29</c:v>
                </c:pt>
                <c:pt idx="7">
                  <c:v>62</c:v>
                </c:pt>
                <c:pt idx="8">
                  <c:v>41</c:v>
                </c:pt>
                <c:pt idx="9">
                  <c:v>56</c:v>
                </c:pt>
                <c:pt idx="10">
                  <c:v>44</c:v>
                </c:pt>
                <c:pt idx="11">
                  <c:v>60</c:v>
                </c:pt>
                <c:pt idx="12">
                  <c:v>51</c:v>
                </c:pt>
                <c:pt idx="13">
                  <c:v>37</c:v>
                </c:pt>
                <c:pt idx="14">
                  <c:v>46</c:v>
                </c:pt>
                <c:pt idx="15">
                  <c:v>43</c:v>
                </c:pt>
                <c:pt idx="16">
                  <c:v>0</c:v>
                </c:pt>
                <c:pt idx="17">
                  <c:v>0</c:v>
                </c:pt>
                <c:pt idx="18">
                  <c:v>139</c:v>
                </c:pt>
                <c:pt idx="19">
                  <c:v>42</c:v>
                </c:pt>
                <c:pt idx="20">
                  <c:v>31</c:v>
                </c:pt>
                <c:pt idx="21">
                  <c:v>41</c:v>
                </c:pt>
                <c:pt idx="22">
                  <c:v>35</c:v>
                </c:pt>
                <c:pt idx="23">
                  <c:v>41</c:v>
                </c:pt>
                <c:pt idx="24">
                  <c:v>50</c:v>
                </c:pt>
                <c:pt idx="25">
                  <c:v>30</c:v>
                </c:pt>
                <c:pt idx="26">
                  <c:v>32</c:v>
                </c:pt>
                <c:pt idx="27">
                  <c:v>32</c:v>
                </c:pt>
                <c:pt idx="28">
                  <c:v>26</c:v>
                </c:pt>
                <c:pt idx="29">
                  <c:v>23</c:v>
                </c:pt>
                <c:pt idx="30">
                  <c:v>24</c:v>
                </c:pt>
                <c:pt idx="31">
                  <c:v>25</c:v>
                </c:pt>
                <c:pt idx="32">
                  <c:v>32</c:v>
                </c:pt>
                <c:pt idx="33">
                  <c:v>16</c:v>
                </c:pt>
                <c:pt idx="34">
                  <c:v>22</c:v>
                </c:pt>
                <c:pt idx="35">
                  <c:v>0</c:v>
                </c:pt>
                <c:pt idx="36">
                  <c:v>252</c:v>
                </c:pt>
                <c:pt idx="37">
                  <c:v>17</c:v>
                </c:pt>
                <c:pt idx="38">
                  <c:v>31</c:v>
                </c:pt>
                <c:pt idx="39">
                  <c:v>20</c:v>
                </c:pt>
                <c:pt idx="40">
                  <c:v>22</c:v>
                </c:pt>
                <c:pt idx="41">
                  <c:v>15</c:v>
                </c:pt>
                <c:pt idx="42">
                  <c:v>25</c:v>
                </c:pt>
                <c:pt idx="43">
                  <c:v>16</c:v>
                </c:pt>
                <c:pt idx="44">
                  <c:v>12</c:v>
                </c:pt>
                <c:pt idx="45">
                  <c:v>26</c:v>
                </c:pt>
                <c:pt idx="46">
                  <c:v>16</c:v>
                </c:pt>
                <c:pt idx="47">
                  <c:v>5</c:v>
                </c:pt>
                <c:pt idx="48">
                  <c:v>18</c:v>
                </c:pt>
                <c:pt idx="49">
                  <c:v>18</c:v>
                </c:pt>
                <c:pt idx="50">
                  <c:v>11</c:v>
                </c:pt>
                <c:pt idx="51">
                  <c:v>12</c:v>
                </c:pt>
                <c:pt idx="52">
                  <c:v>8</c:v>
                </c:pt>
                <c:pt idx="53">
                  <c:v>12</c:v>
                </c:pt>
                <c:pt idx="54">
                  <c:v>5</c:v>
                </c:pt>
                <c:pt idx="55">
                  <c:v>12</c:v>
                </c:pt>
                <c:pt idx="56">
                  <c:v>10</c:v>
                </c:pt>
                <c:pt idx="57">
                  <c:v>10</c:v>
                </c:pt>
                <c:pt idx="58">
                  <c:v>8</c:v>
                </c:pt>
                <c:pt idx="59">
                  <c:v>13</c:v>
                </c:pt>
                <c:pt idx="60">
                  <c:v>8</c:v>
                </c:pt>
                <c:pt idx="61">
                  <c:v>5</c:v>
                </c:pt>
                <c:pt idx="62">
                  <c:v>3</c:v>
                </c:pt>
                <c:pt idx="63">
                  <c:v>6</c:v>
                </c:pt>
                <c:pt idx="64">
                  <c:v>0</c:v>
                </c:pt>
                <c:pt idx="65">
                  <c:v>2</c:v>
                </c:pt>
                <c:pt idx="66">
                  <c:v>5</c:v>
                </c:pt>
                <c:pt idx="67">
                  <c:v>8</c:v>
                </c:pt>
                <c:pt idx="68">
                  <c:v>5</c:v>
                </c:pt>
                <c:pt idx="69">
                  <c:v>5</c:v>
                </c:pt>
                <c:pt idx="70">
                  <c:v>2</c:v>
                </c:pt>
                <c:pt idx="71">
                  <c:v>4</c:v>
                </c:pt>
                <c:pt idx="72">
                  <c:v>0</c:v>
                </c:pt>
                <c:pt idx="73">
                  <c:v>2</c:v>
                </c:pt>
                <c:pt idx="74">
                  <c:v>1</c:v>
                </c:pt>
                <c:pt idx="75">
                  <c:v>7</c:v>
                </c:pt>
                <c:pt idx="76">
                  <c:v>1</c:v>
                </c:pt>
                <c:pt idx="7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20-1848-8855-44B1B99729B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66569695"/>
        <c:axId val="968855727"/>
      </c:lineChart>
      <c:dateAx>
        <c:axId val="966569695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855727"/>
        <c:crosses val="autoZero"/>
        <c:auto val="1"/>
        <c:lblOffset val="100"/>
        <c:baseTimeUnit val="days"/>
      </c:dateAx>
      <c:valAx>
        <c:axId val="96885572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  <a:alpha val="32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56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NEW COVID-19 RELATED DEATHS IN THE TOP FIVE MOST INFECTED COUNTIES OF NEW JERSEY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Sheet1!$EG$1</c:f>
              <c:strCache>
                <c:ptCount val="1"/>
                <c:pt idx="0">
                  <c:v>BERGEN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Sheet1!$EF$2:$EF$79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Sheet1!$EG$2:$EG$79</c:f>
              <c:numCache>
                <c:formatCode>0</c:formatCode>
                <c:ptCount val="78"/>
                <c:pt idx="1">
                  <c:v>45</c:v>
                </c:pt>
                <c:pt idx="2">
                  <c:v>12</c:v>
                </c:pt>
                <c:pt idx="3">
                  <c:v>47</c:v>
                </c:pt>
                <c:pt idx="4">
                  <c:v>10</c:v>
                </c:pt>
                <c:pt idx="5">
                  <c:v>11</c:v>
                </c:pt>
                <c:pt idx="6">
                  <c:v>63</c:v>
                </c:pt>
                <c:pt idx="7">
                  <c:v>51</c:v>
                </c:pt>
                <c:pt idx="8">
                  <c:v>31</c:v>
                </c:pt>
                <c:pt idx="9">
                  <c:v>45</c:v>
                </c:pt>
                <c:pt idx="10">
                  <c:v>45</c:v>
                </c:pt>
                <c:pt idx="11">
                  <c:v>18</c:v>
                </c:pt>
                <c:pt idx="12">
                  <c:v>29</c:v>
                </c:pt>
                <c:pt idx="13">
                  <c:v>68</c:v>
                </c:pt>
                <c:pt idx="14">
                  <c:v>58</c:v>
                </c:pt>
                <c:pt idx="15">
                  <c:v>60</c:v>
                </c:pt>
                <c:pt idx="16">
                  <c:v>46</c:v>
                </c:pt>
                <c:pt idx="17">
                  <c:v>27</c:v>
                </c:pt>
                <c:pt idx="18">
                  <c:v>26</c:v>
                </c:pt>
                <c:pt idx="19">
                  <c:v>20</c:v>
                </c:pt>
                <c:pt idx="20">
                  <c:v>48</c:v>
                </c:pt>
                <c:pt idx="21">
                  <c:v>41</c:v>
                </c:pt>
                <c:pt idx="22">
                  <c:v>31</c:v>
                </c:pt>
                <c:pt idx="23">
                  <c:v>27</c:v>
                </c:pt>
                <c:pt idx="24">
                  <c:v>20</c:v>
                </c:pt>
                <c:pt idx="25">
                  <c:v>1</c:v>
                </c:pt>
                <c:pt idx="26">
                  <c:v>5</c:v>
                </c:pt>
                <c:pt idx="27">
                  <c:v>42</c:v>
                </c:pt>
                <c:pt idx="28">
                  <c:v>55</c:v>
                </c:pt>
                <c:pt idx="29">
                  <c:v>79</c:v>
                </c:pt>
                <c:pt idx="30">
                  <c:v>51</c:v>
                </c:pt>
                <c:pt idx="31">
                  <c:v>15</c:v>
                </c:pt>
                <c:pt idx="32">
                  <c:v>8</c:v>
                </c:pt>
                <c:pt idx="33">
                  <c:v>5</c:v>
                </c:pt>
                <c:pt idx="34">
                  <c:v>46</c:v>
                </c:pt>
                <c:pt idx="35">
                  <c:v>28</c:v>
                </c:pt>
                <c:pt idx="36">
                  <c:v>30</c:v>
                </c:pt>
                <c:pt idx="37">
                  <c:v>10</c:v>
                </c:pt>
                <c:pt idx="38">
                  <c:v>19</c:v>
                </c:pt>
                <c:pt idx="39">
                  <c:v>7</c:v>
                </c:pt>
                <c:pt idx="40">
                  <c:v>3</c:v>
                </c:pt>
                <c:pt idx="41">
                  <c:v>30</c:v>
                </c:pt>
                <c:pt idx="42">
                  <c:v>21</c:v>
                </c:pt>
                <c:pt idx="43">
                  <c:v>14</c:v>
                </c:pt>
                <c:pt idx="44">
                  <c:v>20</c:v>
                </c:pt>
                <c:pt idx="45">
                  <c:v>7</c:v>
                </c:pt>
                <c:pt idx="46">
                  <c:v>5</c:v>
                </c:pt>
                <c:pt idx="47">
                  <c:v>5</c:v>
                </c:pt>
                <c:pt idx="48">
                  <c:v>14</c:v>
                </c:pt>
                <c:pt idx="49">
                  <c:v>26</c:v>
                </c:pt>
                <c:pt idx="50">
                  <c:v>8</c:v>
                </c:pt>
                <c:pt idx="51">
                  <c:v>7</c:v>
                </c:pt>
                <c:pt idx="52">
                  <c:v>6</c:v>
                </c:pt>
                <c:pt idx="53">
                  <c:v>4</c:v>
                </c:pt>
                <c:pt idx="54">
                  <c:v>0</c:v>
                </c:pt>
                <c:pt idx="55">
                  <c:v>3</c:v>
                </c:pt>
                <c:pt idx="56">
                  <c:v>19</c:v>
                </c:pt>
                <c:pt idx="57">
                  <c:v>6</c:v>
                </c:pt>
                <c:pt idx="58">
                  <c:v>14</c:v>
                </c:pt>
                <c:pt idx="59">
                  <c:v>6</c:v>
                </c:pt>
                <c:pt idx="60">
                  <c:v>6</c:v>
                </c:pt>
                <c:pt idx="61">
                  <c:v>1</c:v>
                </c:pt>
                <c:pt idx="62">
                  <c:v>4</c:v>
                </c:pt>
                <c:pt idx="63">
                  <c:v>11</c:v>
                </c:pt>
                <c:pt idx="64">
                  <c:v>8</c:v>
                </c:pt>
                <c:pt idx="65">
                  <c:v>8</c:v>
                </c:pt>
                <c:pt idx="66">
                  <c:v>1</c:v>
                </c:pt>
                <c:pt idx="67">
                  <c:v>6</c:v>
                </c:pt>
                <c:pt idx="68">
                  <c:v>3</c:v>
                </c:pt>
                <c:pt idx="69">
                  <c:v>7</c:v>
                </c:pt>
                <c:pt idx="70">
                  <c:v>7</c:v>
                </c:pt>
                <c:pt idx="71">
                  <c:v>11</c:v>
                </c:pt>
                <c:pt idx="72">
                  <c:v>3</c:v>
                </c:pt>
                <c:pt idx="73">
                  <c:v>15</c:v>
                </c:pt>
                <c:pt idx="74">
                  <c:v>-2</c:v>
                </c:pt>
                <c:pt idx="75">
                  <c:v>2</c:v>
                </c:pt>
                <c:pt idx="76">
                  <c:v>9</c:v>
                </c:pt>
                <c:pt idx="7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D-F441-9C68-15A71F14F9BD}"/>
            </c:ext>
          </c:extLst>
        </c:ser>
        <c:ser>
          <c:idx val="1"/>
          <c:order val="1"/>
          <c:tx>
            <c:strRef>
              <c:f>Sheet1!$EH$1</c:f>
              <c:strCache>
                <c:ptCount val="1"/>
                <c:pt idx="0">
                  <c:v>HUDSON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Sheet1!$EF$2:$EF$79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Sheet1!$EH$2:$EH$79</c:f>
              <c:numCache>
                <c:formatCode>0</c:formatCode>
                <c:ptCount val="78"/>
                <c:pt idx="1">
                  <c:v>15</c:v>
                </c:pt>
                <c:pt idx="2">
                  <c:v>15</c:v>
                </c:pt>
                <c:pt idx="3">
                  <c:v>19</c:v>
                </c:pt>
                <c:pt idx="4">
                  <c:v>9</c:v>
                </c:pt>
                <c:pt idx="5">
                  <c:v>5</c:v>
                </c:pt>
                <c:pt idx="6">
                  <c:v>11</c:v>
                </c:pt>
                <c:pt idx="7">
                  <c:v>19</c:v>
                </c:pt>
                <c:pt idx="8">
                  <c:v>10</c:v>
                </c:pt>
                <c:pt idx="9">
                  <c:v>31</c:v>
                </c:pt>
                <c:pt idx="10">
                  <c:v>20</c:v>
                </c:pt>
                <c:pt idx="11">
                  <c:v>43</c:v>
                </c:pt>
                <c:pt idx="12">
                  <c:v>10</c:v>
                </c:pt>
                <c:pt idx="13">
                  <c:v>41</c:v>
                </c:pt>
                <c:pt idx="14">
                  <c:v>35</c:v>
                </c:pt>
                <c:pt idx="15">
                  <c:v>53</c:v>
                </c:pt>
                <c:pt idx="16">
                  <c:v>55</c:v>
                </c:pt>
                <c:pt idx="17">
                  <c:v>14</c:v>
                </c:pt>
                <c:pt idx="18">
                  <c:v>18</c:v>
                </c:pt>
                <c:pt idx="19">
                  <c:v>40</c:v>
                </c:pt>
                <c:pt idx="20">
                  <c:v>33</c:v>
                </c:pt>
                <c:pt idx="21">
                  <c:v>43</c:v>
                </c:pt>
                <c:pt idx="22">
                  <c:v>38</c:v>
                </c:pt>
                <c:pt idx="23">
                  <c:v>34</c:v>
                </c:pt>
                <c:pt idx="24">
                  <c:v>15</c:v>
                </c:pt>
                <c:pt idx="25">
                  <c:v>6</c:v>
                </c:pt>
                <c:pt idx="26">
                  <c:v>12</c:v>
                </c:pt>
                <c:pt idx="27">
                  <c:v>49</c:v>
                </c:pt>
                <c:pt idx="28">
                  <c:v>36</c:v>
                </c:pt>
                <c:pt idx="29">
                  <c:v>40</c:v>
                </c:pt>
                <c:pt idx="30">
                  <c:v>21</c:v>
                </c:pt>
                <c:pt idx="31">
                  <c:v>15</c:v>
                </c:pt>
                <c:pt idx="32">
                  <c:v>11</c:v>
                </c:pt>
                <c:pt idx="33">
                  <c:v>0</c:v>
                </c:pt>
                <c:pt idx="34">
                  <c:v>25</c:v>
                </c:pt>
                <c:pt idx="35">
                  <c:v>33</c:v>
                </c:pt>
                <c:pt idx="36">
                  <c:v>20</c:v>
                </c:pt>
                <c:pt idx="37">
                  <c:v>17</c:v>
                </c:pt>
                <c:pt idx="38">
                  <c:v>14</c:v>
                </c:pt>
                <c:pt idx="39">
                  <c:v>15</c:v>
                </c:pt>
                <c:pt idx="40">
                  <c:v>2</c:v>
                </c:pt>
                <c:pt idx="41">
                  <c:v>10</c:v>
                </c:pt>
                <c:pt idx="42">
                  <c:v>26</c:v>
                </c:pt>
                <c:pt idx="43">
                  <c:v>25</c:v>
                </c:pt>
                <c:pt idx="44">
                  <c:v>10</c:v>
                </c:pt>
                <c:pt idx="45">
                  <c:v>3</c:v>
                </c:pt>
                <c:pt idx="46">
                  <c:v>12</c:v>
                </c:pt>
                <c:pt idx="47">
                  <c:v>11</c:v>
                </c:pt>
                <c:pt idx="48">
                  <c:v>14</c:v>
                </c:pt>
                <c:pt idx="49">
                  <c:v>24</c:v>
                </c:pt>
                <c:pt idx="50">
                  <c:v>15</c:v>
                </c:pt>
                <c:pt idx="51">
                  <c:v>13</c:v>
                </c:pt>
                <c:pt idx="52">
                  <c:v>4</c:v>
                </c:pt>
                <c:pt idx="53">
                  <c:v>1</c:v>
                </c:pt>
                <c:pt idx="56">
                  <c:v>15</c:v>
                </c:pt>
                <c:pt idx="57">
                  <c:v>3</c:v>
                </c:pt>
                <c:pt idx="58">
                  <c:v>7</c:v>
                </c:pt>
                <c:pt idx="59">
                  <c:v>5</c:v>
                </c:pt>
                <c:pt idx="60">
                  <c:v>10</c:v>
                </c:pt>
                <c:pt idx="63">
                  <c:v>4</c:v>
                </c:pt>
                <c:pt idx="64">
                  <c:v>7</c:v>
                </c:pt>
                <c:pt idx="65">
                  <c:v>6</c:v>
                </c:pt>
                <c:pt idx="66">
                  <c:v>5</c:v>
                </c:pt>
                <c:pt idx="67">
                  <c:v>8</c:v>
                </c:pt>
                <c:pt idx="68">
                  <c:v>8</c:v>
                </c:pt>
                <c:pt idx="69">
                  <c:v>9</c:v>
                </c:pt>
                <c:pt idx="70">
                  <c:v>7</c:v>
                </c:pt>
                <c:pt idx="71">
                  <c:v>0</c:v>
                </c:pt>
                <c:pt idx="72">
                  <c:v>4</c:v>
                </c:pt>
                <c:pt idx="73">
                  <c:v>7</c:v>
                </c:pt>
                <c:pt idx="74">
                  <c:v>1</c:v>
                </c:pt>
                <c:pt idx="75">
                  <c:v>2</c:v>
                </c:pt>
                <c:pt idx="7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D-F441-9C68-15A71F14F9BD}"/>
            </c:ext>
          </c:extLst>
        </c:ser>
        <c:ser>
          <c:idx val="2"/>
          <c:order val="2"/>
          <c:tx>
            <c:strRef>
              <c:f>Sheet1!$EI$1</c:f>
              <c:strCache>
                <c:ptCount val="1"/>
                <c:pt idx="0">
                  <c:v>ESSEX</c:v>
                </c:pt>
              </c:strCache>
            </c:strRef>
          </c:tx>
          <c:spPr>
            <a:ln w="38100" cap="flat" cmpd="dbl" algn="ctr">
              <a:solidFill>
                <a:schemeClr val="accent3"/>
              </a:solidFill>
              <a:miter lim="800000"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Sheet1!$EF$2:$EF$79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Sheet1!$EI$2:$EI$79</c:f>
              <c:numCache>
                <c:formatCode>0</c:formatCode>
                <c:ptCount val="78"/>
                <c:pt idx="1">
                  <c:v>30</c:v>
                </c:pt>
                <c:pt idx="2">
                  <c:v>19</c:v>
                </c:pt>
                <c:pt idx="3">
                  <c:v>38</c:v>
                </c:pt>
                <c:pt idx="4">
                  <c:v>16</c:v>
                </c:pt>
                <c:pt idx="5">
                  <c:v>14</c:v>
                </c:pt>
                <c:pt idx="6">
                  <c:v>46</c:v>
                </c:pt>
                <c:pt idx="7">
                  <c:v>44</c:v>
                </c:pt>
                <c:pt idx="8">
                  <c:v>36</c:v>
                </c:pt>
                <c:pt idx="9">
                  <c:v>40</c:v>
                </c:pt>
                <c:pt idx="10">
                  <c:v>60</c:v>
                </c:pt>
                <c:pt idx="11">
                  <c:v>16</c:v>
                </c:pt>
                <c:pt idx="12">
                  <c:v>5</c:v>
                </c:pt>
                <c:pt idx="13">
                  <c:v>102</c:v>
                </c:pt>
                <c:pt idx="14">
                  <c:v>55</c:v>
                </c:pt>
                <c:pt idx="15">
                  <c:v>52</c:v>
                </c:pt>
                <c:pt idx="16">
                  <c:v>42</c:v>
                </c:pt>
                <c:pt idx="17">
                  <c:v>48</c:v>
                </c:pt>
                <c:pt idx="18">
                  <c:v>8</c:v>
                </c:pt>
                <c:pt idx="19">
                  <c:v>11</c:v>
                </c:pt>
                <c:pt idx="20">
                  <c:v>98</c:v>
                </c:pt>
                <c:pt idx="21">
                  <c:v>39</c:v>
                </c:pt>
                <c:pt idx="22">
                  <c:v>44</c:v>
                </c:pt>
                <c:pt idx="23">
                  <c:v>43</c:v>
                </c:pt>
                <c:pt idx="24">
                  <c:v>44</c:v>
                </c:pt>
                <c:pt idx="25">
                  <c:v>4</c:v>
                </c:pt>
                <c:pt idx="26">
                  <c:v>5</c:v>
                </c:pt>
                <c:pt idx="27">
                  <c:v>62</c:v>
                </c:pt>
                <c:pt idx="28">
                  <c:v>49</c:v>
                </c:pt>
                <c:pt idx="29">
                  <c:v>47</c:v>
                </c:pt>
                <c:pt idx="30">
                  <c:v>54</c:v>
                </c:pt>
                <c:pt idx="31">
                  <c:v>25</c:v>
                </c:pt>
                <c:pt idx="32">
                  <c:v>17</c:v>
                </c:pt>
                <c:pt idx="33">
                  <c:v>10</c:v>
                </c:pt>
                <c:pt idx="34">
                  <c:v>27</c:v>
                </c:pt>
                <c:pt idx="35">
                  <c:v>30</c:v>
                </c:pt>
                <c:pt idx="36">
                  <c:v>32</c:v>
                </c:pt>
                <c:pt idx="37">
                  <c:v>17</c:v>
                </c:pt>
                <c:pt idx="38">
                  <c:v>16</c:v>
                </c:pt>
                <c:pt idx="39">
                  <c:v>9</c:v>
                </c:pt>
                <c:pt idx="40">
                  <c:v>3</c:v>
                </c:pt>
                <c:pt idx="41">
                  <c:v>18</c:v>
                </c:pt>
                <c:pt idx="42">
                  <c:v>27</c:v>
                </c:pt>
                <c:pt idx="43">
                  <c:v>25</c:v>
                </c:pt>
                <c:pt idx="44">
                  <c:v>14</c:v>
                </c:pt>
                <c:pt idx="45">
                  <c:v>12</c:v>
                </c:pt>
                <c:pt idx="46">
                  <c:v>6</c:v>
                </c:pt>
                <c:pt idx="47">
                  <c:v>18</c:v>
                </c:pt>
                <c:pt idx="48">
                  <c:v>19</c:v>
                </c:pt>
                <c:pt idx="49">
                  <c:v>4</c:v>
                </c:pt>
                <c:pt idx="50">
                  <c:v>7</c:v>
                </c:pt>
                <c:pt idx="51">
                  <c:v>9</c:v>
                </c:pt>
                <c:pt idx="52">
                  <c:v>3</c:v>
                </c:pt>
                <c:pt idx="53">
                  <c:v>7</c:v>
                </c:pt>
                <c:pt idx="54">
                  <c:v>0</c:v>
                </c:pt>
                <c:pt idx="55">
                  <c:v>10</c:v>
                </c:pt>
                <c:pt idx="56">
                  <c:v>19</c:v>
                </c:pt>
                <c:pt idx="57">
                  <c:v>4</c:v>
                </c:pt>
                <c:pt idx="58">
                  <c:v>19</c:v>
                </c:pt>
                <c:pt idx="59">
                  <c:v>10</c:v>
                </c:pt>
                <c:pt idx="60">
                  <c:v>7</c:v>
                </c:pt>
                <c:pt idx="61">
                  <c:v>3</c:v>
                </c:pt>
                <c:pt idx="62">
                  <c:v>5</c:v>
                </c:pt>
                <c:pt idx="63">
                  <c:v>15</c:v>
                </c:pt>
                <c:pt idx="64">
                  <c:v>7</c:v>
                </c:pt>
                <c:pt idx="65">
                  <c:v>8</c:v>
                </c:pt>
                <c:pt idx="68">
                  <c:v>3</c:v>
                </c:pt>
                <c:pt idx="69">
                  <c:v>12</c:v>
                </c:pt>
                <c:pt idx="70">
                  <c:v>1</c:v>
                </c:pt>
                <c:pt idx="71">
                  <c:v>0</c:v>
                </c:pt>
                <c:pt idx="72">
                  <c:v>5</c:v>
                </c:pt>
                <c:pt idx="73">
                  <c:v>13</c:v>
                </c:pt>
                <c:pt idx="74">
                  <c:v>4</c:v>
                </c:pt>
                <c:pt idx="75">
                  <c:v>6</c:v>
                </c:pt>
                <c:pt idx="76">
                  <c:v>0</c:v>
                </c:pt>
                <c:pt idx="7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D-F441-9C68-15A71F14F9BD}"/>
            </c:ext>
          </c:extLst>
        </c:ser>
        <c:ser>
          <c:idx val="3"/>
          <c:order val="3"/>
          <c:tx>
            <c:strRef>
              <c:f>Sheet1!$EJ$1</c:f>
              <c:strCache>
                <c:ptCount val="1"/>
                <c:pt idx="0">
                  <c:v>UNION</c:v>
                </c:pt>
              </c:strCache>
            </c:strRef>
          </c:tx>
          <c:spPr>
            <a:ln w="38100" cap="flat" cmpd="dbl" algn="ctr">
              <a:solidFill>
                <a:schemeClr val="accent4"/>
              </a:solidFill>
              <a:miter lim="800000"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Sheet1!$EF$2:$EF$79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Sheet1!$EJ$2:$EJ$79</c:f>
              <c:numCache>
                <c:formatCode>0</c:formatCode>
                <c:ptCount val="78"/>
                <c:pt idx="1">
                  <c:v>5</c:v>
                </c:pt>
                <c:pt idx="2">
                  <c:v>11</c:v>
                </c:pt>
                <c:pt idx="3">
                  <c:v>21</c:v>
                </c:pt>
                <c:pt idx="4">
                  <c:v>5</c:v>
                </c:pt>
                <c:pt idx="5">
                  <c:v>7</c:v>
                </c:pt>
                <c:pt idx="6">
                  <c:v>17</c:v>
                </c:pt>
                <c:pt idx="7">
                  <c:v>30</c:v>
                </c:pt>
                <c:pt idx="8">
                  <c:v>20</c:v>
                </c:pt>
                <c:pt idx="9">
                  <c:v>16</c:v>
                </c:pt>
                <c:pt idx="10">
                  <c:v>34</c:v>
                </c:pt>
                <c:pt idx="11">
                  <c:v>14</c:v>
                </c:pt>
                <c:pt idx="12">
                  <c:v>8</c:v>
                </c:pt>
                <c:pt idx="13">
                  <c:v>21</c:v>
                </c:pt>
                <c:pt idx="14">
                  <c:v>31</c:v>
                </c:pt>
                <c:pt idx="15">
                  <c:v>32</c:v>
                </c:pt>
                <c:pt idx="16">
                  <c:v>29</c:v>
                </c:pt>
                <c:pt idx="17">
                  <c:v>26</c:v>
                </c:pt>
                <c:pt idx="18">
                  <c:v>16</c:v>
                </c:pt>
                <c:pt idx="19">
                  <c:v>15</c:v>
                </c:pt>
                <c:pt idx="20">
                  <c:v>40</c:v>
                </c:pt>
                <c:pt idx="21">
                  <c:v>54</c:v>
                </c:pt>
                <c:pt idx="22">
                  <c:v>34</c:v>
                </c:pt>
                <c:pt idx="23">
                  <c:v>27</c:v>
                </c:pt>
                <c:pt idx="24">
                  <c:v>21</c:v>
                </c:pt>
                <c:pt idx="25">
                  <c:v>8</c:v>
                </c:pt>
                <c:pt idx="26">
                  <c:v>12</c:v>
                </c:pt>
                <c:pt idx="27">
                  <c:v>44</c:v>
                </c:pt>
                <c:pt idx="28">
                  <c:v>26</c:v>
                </c:pt>
                <c:pt idx="29">
                  <c:v>37</c:v>
                </c:pt>
                <c:pt idx="30">
                  <c:v>24</c:v>
                </c:pt>
                <c:pt idx="31">
                  <c:v>17</c:v>
                </c:pt>
                <c:pt idx="32">
                  <c:v>7</c:v>
                </c:pt>
                <c:pt idx="34">
                  <c:v>31</c:v>
                </c:pt>
                <c:pt idx="35">
                  <c:v>32</c:v>
                </c:pt>
                <c:pt idx="36">
                  <c:v>29</c:v>
                </c:pt>
                <c:pt idx="37">
                  <c:v>15</c:v>
                </c:pt>
                <c:pt idx="38">
                  <c:v>8</c:v>
                </c:pt>
                <c:pt idx="39">
                  <c:v>15</c:v>
                </c:pt>
                <c:pt idx="40">
                  <c:v>8</c:v>
                </c:pt>
                <c:pt idx="41">
                  <c:v>24</c:v>
                </c:pt>
                <c:pt idx="42">
                  <c:v>9</c:v>
                </c:pt>
                <c:pt idx="43">
                  <c:v>22</c:v>
                </c:pt>
                <c:pt idx="44">
                  <c:v>9</c:v>
                </c:pt>
                <c:pt idx="45">
                  <c:v>7</c:v>
                </c:pt>
                <c:pt idx="46">
                  <c:v>11</c:v>
                </c:pt>
                <c:pt idx="47">
                  <c:v>5</c:v>
                </c:pt>
                <c:pt idx="48">
                  <c:v>15</c:v>
                </c:pt>
                <c:pt idx="49">
                  <c:v>17</c:v>
                </c:pt>
                <c:pt idx="50">
                  <c:v>11</c:v>
                </c:pt>
                <c:pt idx="51">
                  <c:v>13</c:v>
                </c:pt>
                <c:pt idx="52">
                  <c:v>4</c:v>
                </c:pt>
                <c:pt idx="53">
                  <c:v>3</c:v>
                </c:pt>
                <c:pt idx="56">
                  <c:v>12</c:v>
                </c:pt>
                <c:pt idx="57">
                  <c:v>5</c:v>
                </c:pt>
                <c:pt idx="58">
                  <c:v>13</c:v>
                </c:pt>
                <c:pt idx="61">
                  <c:v>1</c:v>
                </c:pt>
                <c:pt idx="62">
                  <c:v>4</c:v>
                </c:pt>
                <c:pt idx="63">
                  <c:v>8</c:v>
                </c:pt>
                <c:pt idx="64">
                  <c:v>2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2</c:v>
                </c:pt>
                <c:pt idx="69">
                  <c:v>0</c:v>
                </c:pt>
                <c:pt idx="70">
                  <c:v>3</c:v>
                </c:pt>
                <c:pt idx="71">
                  <c:v>1</c:v>
                </c:pt>
                <c:pt idx="72">
                  <c:v>8</c:v>
                </c:pt>
                <c:pt idx="73">
                  <c:v>9</c:v>
                </c:pt>
                <c:pt idx="74">
                  <c:v>5</c:v>
                </c:pt>
                <c:pt idx="75">
                  <c:v>2</c:v>
                </c:pt>
                <c:pt idx="7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0D-F441-9C68-15A71F14F9BD}"/>
            </c:ext>
          </c:extLst>
        </c:ser>
        <c:ser>
          <c:idx val="4"/>
          <c:order val="4"/>
          <c:tx>
            <c:strRef>
              <c:f>Sheet1!$EK$1</c:f>
              <c:strCache>
                <c:ptCount val="1"/>
                <c:pt idx="0">
                  <c:v>PASSAIC</c:v>
                </c:pt>
              </c:strCache>
            </c:strRef>
          </c:tx>
          <c:spPr>
            <a:ln w="38100" cap="flat" cmpd="dbl" algn="ctr">
              <a:solidFill>
                <a:schemeClr val="accent5"/>
              </a:solidFill>
              <a:miter lim="800000"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Sheet1!$EF$2:$EF$79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Sheet1!$EK$2:$EK$79</c:f>
              <c:numCache>
                <c:formatCode>0</c:formatCode>
                <c:ptCount val="78"/>
                <c:pt idx="1">
                  <c:v>7</c:v>
                </c:pt>
                <c:pt idx="2">
                  <c:v>12</c:v>
                </c:pt>
                <c:pt idx="3">
                  <c:v>4</c:v>
                </c:pt>
                <c:pt idx="4">
                  <c:v>4</c:v>
                </c:pt>
                <c:pt idx="5">
                  <c:v>11</c:v>
                </c:pt>
                <c:pt idx="6">
                  <c:v>9</c:v>
                </c:pt>
                <c:pt idx="7">
                  <c:v>9</c:v>
                </c:pt>
                <c:pt idx="8">
                  <c:v>11</c:v>
                </c:pt>
                <c:pt idx="9">
                  <c:v>19</c:v>
                </c:pt>
                <c:pt idx="10">
                  <c:v>18</c:v>
                </c:pt>
                <c:pt idx="11">
                  <c:v>12</c:v>
                </c:pt>
                <c:pt idx="12">
                  <c:v>5</c:v>
                </c:pt>
                <c:pt idx="13">
                  <c:v>20</c:v>
                </c:pt>
                <c:pt idx="14">
                  <c:v>26</c:v>
                </c:pt>
                <c:pt idx="15">
                  <c:v>29</c:v>
                </c:pt>
                <c:pt idx="16">
                  <c:v>10</c:v>
                </c:pt>
                <c:pt idx="17">
                  <c:v>22</c:v>
                </c:pt>
                <c:pt idx="18">
                  <c:v>7</c:v>
                </c:pt>
                <c:pt idx="19">
                  <c:v>13</c:v>
                </c:pt>
                <c:pt idx="20">
                  <c:v>31</c:v>
                </c:pt>
                <c:pt idx="21">
                  <c:v>33</c:v>
                </c:pt>
                <c:pt idx="22">
                  <c:v>23</c:v>
                </c:pt>
                <c:pt idx="23">
                  <c:v>33</c:v>
                </c:pt>
                <c:pt idx="24">
                  <c:v>33</c:v>
                </c:pt>
                <c:pt idx="25">
                  <c:v>10</c:v>
                </c:pt>
                <c:pt idx="26">
                  <c:v>12</c:v>
                </c:pt>
                <c:pt idx="27">
                  <c:v>37</c:v>
                </c:pt>
                <c:pt idx="28">
                  <c:v>41</c:v>
                </c:pt>
                <c:pt idx="29">
                  <c:v>57</c:v>
                </c:pt>
                <c:pt idx="30">
                  <c:v>26</c:v>
                </c:pt>
                <c:pt idx="31">
                  <c:v>25</c:v>
                </c:pt>
                <c:pt idx="32">
                  <c:v>8</c:v>
                </c:pt>
                <c:pt idx="33">
                  <c:v>1</c:v>
                </c:pt>
                <c:pt idx="34">
                  <c:v>30</c:v>
                </c:pt>
                <c:pt idx="35">
                  <c:v>27</c:v>
                </c:pt>
                <c:pt idx="36">
                  <c:v>13</c:v>
                </c:pt>
                <c:pt idx="37">
                  <c:v>12</c:v>
                </c:pt>
                <c:pt idx="38">
                  <c:v>19</c:v>
                </c:pt>
                <c:pt idx="39">
                  <c:v>10</c:v>
                </c:pt>
                <c:pt idx="40">
                  <c:v>3</c:v>
                </c:pt>
                <c:pt idx="41">
                  <c:v>18</c:v>
                </c:pt>
                <c:pt idx="42">
                  <c:v>20</c:v>
                </c:pt>
                <c:pt idx="43">
                  <c:v>17</c:v>
                </c:pt>
                <c:pt idx="44">
                  <c:v>14</c:v>
                </c:pt>
                <c:pt idx="45">
                  <c:v>15</c:v>
                </c:pt>
                <c:pt idx="46">
                  <c:v>7</c:v>
                </c:pt>
                <c:pt idx="47">
                  <c:v>1</c:v>
                </c:pt>
                <c:pt idx="48">
                  <c:v>3</c:v>
                </c:pt>
                <c:pt idx="49">
                  <c:v>13</c:v>
                </c:pt>
                <c:pt idx="50">
                  <c:v>9</c:v>
                </c:pt>
                <c:pt idx="51">
                  <c:v>17</c:v>
                </c:pt>
                <c:pt idx="52">
                  <c:v>7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7</c:v>
                </c:pt>
                <c:pt idx="57">
                  <c:v>4</c:v>
                </c:pt>
                <c:pt idx="58">
                  <c:v>14</c:v>
                </c:pt>
                <c:pt idx="59">
                  <c:v>8</c:v>
                </c:pt>
                <c:pt idx="60">
                  <c:v>3</c:v>
                </c:pt>
                <c:pt idx="61">
                  <c:v>1</c:v>
                </c:pt>
                <c:pt idx="62">
                  <c:v>2</c:v>
                </c:pt>
                <c:pt idx="63">
                  <c:v>9</c:v>
                </c:pt>
                <c:pt idx="64">
                  <c:v>14</c:v>
                </c:pt>
                <c:pt idx="65">
                  <c:v>3</c:v>
                </c:pt>
                <c:pt idx="66">
                  <c:v>12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5</c:v>
                </c:pt>
                <c:pt idx="71">
                  <c:v>2</c:v>
                </c:pt>
                <c:pt idx="72">
                  <c:v>4</c:v>
                </c:pt>
                <c:pt idx="73">
                  <c:v>9</c:v>
                </c:pt>
                <c:pt idx="74">
                  <c:v>2</c:v>
                </c:pt>
                <c:pt idx="75">
                  <c:v>2</c:v>
                </c:pt>
                <c:pt idx="76">
                  <c:v>5</c:v>
                </c:pt>
                <c:pt idx="7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0D-F441-9C68-15A71F14F9B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38748735"/>
        <c:axId val="938940399"/>
      </c:lineChart>
      <c:dateAx>
        <c:axId val="938748735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940399"/>
        <c:crosses val="autoZero"/>
        <c:auto val="1"/>
        <c:lblOffset val="100"/>
        <c:baseTimeUnit val="days"/>
      </c:dateAx>
      <c:valAx>
        <c:axId val="93894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74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cap="all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NEW COVID-19 RELATED DEATHS IN THE TOP FIVE MOST INFECTED COUNTIES OF mASSACHUSETTS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Sheet1!$EN$2:$EN$79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Sheet1!$EO$2:$EO$79</c:f>
              <c:numCache>
                <c:formatCode>0</c:formatCode>
                <c:ptCount val="78"/>
                <c:pt idx="1">
                  <c:v>6</c:v>
                </c:pt>
                <c:pt idx="2">
                  <c:v>2</c:v>
                </c:pt>
                <c:pt idx="3">
                  <c:v>5</c:v>
                </c:pt>
                <c:pt idx="4">
                  <c:v>1</c:v>
                </c:pt>
                <c:pt idx="5">
                  <c:v>4</c:v>
                </c:pt>
                <c:pt idx="6">
                  <c:v>9</c:v>
                </c:pt>
                <c:pt idx="7">
                  <c:v>8</c:v>
                </c:pt>
                <c:pt idx="8">
                  <c:v>6</c:v>
                </c:pt>
                <c:pt idx="9">
                  <c:v>17</c:v>
                </c:pt>
                <c:pt idx="10">
                  <c:v>8</c:v>
                </c:pt>
                <c:pt idx="11">
                  <c:v>7</c:v>
                </c:pt>
                <c:pt idx="12">
                  <c:v>18</c:v>
                </c:pt>
                <c:pt idx="13">
                  <c:v>14</c:v>
                </c:pt>
                <c:pt idx="14">
                  <c:v>27</c:v>
                </c:pt>
                <c:pt idx="15">
                  <c:v>19</c:v>
                </c:pt>
                <c:pt idx="20">
                  <c:v>22</c:v>
                </c:pt>
                <c:pt idx="21">
                  <c:v>33</c:v>
                </c:pt>
                <c:pt idx="22">
                  <c:v>28</c:v>
                </c:pt>
                <c:pt idx="23">
                  <c:v>26</c:v>
                </c:pt>
                <c:pt idx="24">
                  <c:v>19</c:v>
                </c:pt>
                <c:pt idx="25">
                  <c:v>33</c:v>
                </c:pt>
                <c:pt idx="26">
                  <c:v>24</c:v>
                </c:pt>
                <c:pt idx="27">
                  <c:v>21</c:v>
                </c:pt>
                <c:pt idx="28">
                  <c:v>35</c:v>
                </c:pt>
                <c:pt idx="29">
                  <c:v>20</c:v>
                </c:pt>
                <c:pt idx="30">
                  <c:v>26</c:v>
                </c:pt>
                <c:pt idx="31">
                  <c:v>19</c:v>
                </c:pt>
                <c:pt idx="32">
                  <c:v>19</c:v>
                </c:pt>
                <c:pt idx="33">
                  <c:v>8</c:v>
                </c:pt>
                <c:pt idx="34">
                  <c:v>13</c:v>
                </c:pt>
                <c:pt idx="35">
                  <c:v>33</c:v>
                </c:pt>
                <c:pt idx="36">
                  <c:v>21</c:v>
                </c:pt>
                <c:pt idx="37">
                  <c:v>20</c:v>
                </c:pt>
                <c:pt idx="38">
                  <c:v>20</c:v>
                </c:pt>
                <c:pt idx="39">
                  <c:v>15</c:v>
                </c:pt>
                <c:pt idx="40">
                  <c:v>13</c:v>
                </c:pt>
                <c:pt idx="41">
                  <c:v>1</c:v>
                </c:pt>
                <c:pt idx="42">
                  <c:v>17</c:v>
                </c:pt>
                <c:pt idx="43">
                  <c:v>10</c:v>
                </c:pt>
                <c:pt idx="44">
                  <c:v>9</c:v>
                </c:pt>
                <c:pt idx="45">
                  <c:v>10</c:v>
                </c:pt>
                <c:pt idx="46">
                  <c:v>9</c:v>
                </c:pt>
                <c:pt idx="47">
                  <c:v>6</c:v>
                </c:pt>
                <c:pt idx="48">
                  <c:v>4</c:v>
                </c:pt>
                <c:pt idx="49">
                  <c:v>10</c:v>
                </c:pt>
                <c:pt idx="50">
                  <c:v>6</c:v>
                </c:pt>
                <c:pt idx="51">
                  <c:v>5</c:v>
                </c:pt>
                <c:pt idx="52">
                  <c:v>9</c:v>
                </c:pt>
                <c:pt idx="53">
                  <c:v>11</c:v>
                </c:pt>
                <c:pt idx="54">
                  <c:v>0</c:v>
                </c:pt>
                <c:pt idx="55">
                  <c:v>6</c:v>
                </c:pt>
                <c:pt idx="56">
                  <c:v>6</c:v>
                </c:pt>
                <c:pt idx="57">
                  <c:v>9</c:v>
                </c:pt>
                <c:pt idx="58">
                  <c:v>2</c:v>
                </c:pt>
                <c:pt idx="59">
                  <c:v>7</c:v>
                </c:pt>
                <c:pt idx="60">
                  <c:v>3</c:v>
                </c:pt>
                <c:pt idx="61">
                  <c:v>25</c:v>
                </c:pt>
                <c:pt idx="62">
                  <c:v>6</c:v>
                </c:pt>
                <c:pt idx="63">
                  <c:v>6</c:v>
                </c:pt>
                <c:pt idx="64">
                  <c:v>5</c:v>
                </c:pt>
                <c:pt idx="65">
                  <c:v>9</c:v>
                </c:pt>
                <c:pt idx="66">
                  <c:v>1</c:v>
                </c:pt>
                <c:pt idx="67">
                  <c:v>1</c:v>
                </c:pt>
                <c:pt idx="68">
                  <c:v>7</c:v>
                </c:pt>
                <c:pt idx="69">
                  <c:v>4</c:v>
                </c:pt>
                <c:pt idx="70">
                  <c:v>1</c:v>
                </c:pt>
                <c:pt idx="71">
                  <c:v>2</c:v>
                </c:pt>
                <c:pt idx="72">
                  <c:v>3</c:v>
                </c:pt>
                <c:pt idx="73">
                  <c:v>2</c:v>
                </c:pt>
                <c:pt idx="74">
                  <c:v>7</c:v>
                </c:pt>
                <c:pt idx="75">
                  <c:v>1</c:v>
                </c:pt>
                <c:pt idx="76">
                  <c:v>1</c:v>
                </c:pt>
                <c:pt idx="7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C6-A444-8F2C-E362E6B20B97}"/>
            </c:ext>
          </c:extLst>
        </c:ser>
        <c:ser>
          <c:idx val="1"/>
          <c:order val="1"/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Sheet1!$EN$2:$EN$79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Sheet1!$EP$2:$EP$79</c:f>
              <c:numCache>
                <c:formatCode>0</c:formatCode>
                <c:ptCount val="78"/>
                <c:pt idx="1">
                  <c:v>8</c:v>
                </c:pt>
                <c:pt idx="2">
                  <c:v>10</c:v>
                </c:pt>
                <c:pt idx="3">
                  <c:v>0</c:v>
                </c:pt>
                <c:pt idx="4">
                  <c:v>3</c:v>
                </c:pt>
                <c:pt idx="5">
                  <c:v>6</c:v>
                </c:pt>
                <c:pt idx="6">
                  <c:v>21</c:v>
                </c:pt>
                <c:pt idx="7">
                  <c:v>11</c:v>
                </c:pt>
                <c:pt idx="8">
                  <c:v>13</c:v>
                </c:pt>
                <c:pt idx="9">
                  <c:v>16</c:v>
                </c:pt>
                <c:pt idx="10">
                  <c:v>28</c:v>
                </c:pt>
                <c:pt idx="11">
                  <c:v>12</c:v>
                </c:pt>
                <c:pt idx="12">
                  <c:v>14</c:v>
                </c:pt>
                <c:pt idx="13">
                  <c:v>25</c:v>
                </c:pt>
                <c:pt idx="14">
                  <c:v>33</c:v>
                </c:pt>
                <c:pt idx="15">
                  <c:v>37</c:v>
                </c:pt>
                <c:pt idx="16">
                  <c:v>36</c:v>
                </c:pt>
                <c:pt idx="17">
                  <c:v>40</c:v>
                </c:pt>
                <c:pt idx="19">
                  <c:v>68</c:v>
                </c:pt>
                <c:pt idx="20">
                  <c:v>26</c:v>
                </c:pt>
                <c:pt idx="21">
                  <c:v>66</c:v>
                </c:pt>
                <c:pt idx="22">
                  <c:v>51</c:v>
                </c:pt>
                <c:pt idx="23">
                  <c:v>40</c:v>
                </c:pt>
                <c:pt idx="24">
                  <c:v>44</c:v>
                </c:pt>
                <c:pt idx="25">
                  <c:v>41</c:v>
                </c:pt>
                <c:pt idx="26">
                  <c:v>30</c:v>
                </c:pt>
                <c:pt idx="27">
                  <c:v>31</c:v>
                </c:pt>
                <c:pt idx="28">
                  <c:v>71</c:v>
                </c:pt>
                <c:pt idx="29">
                  <c:v>43</c:v>
                </c:pt>
                <c:pt idx="30">
                  <c:v>40</c:v>
                </c:pt>
                <c:pt idx="31">
                  <c:v>38</c:v>
                </c:pt>
                <c:pt idx="32">
                  <c:v>49</c:v>
                </c:pt>
                <c:pt idx="33">
                  <c:v>25</c:v>
                </c:pt>
                <c:pt idx="34">
                  <c:v>31</c:v>
                </c:pt>
                <c:pt idx="35">
                  <c:v>42</c:v>
                </c:pt>
                <c:pt idx="36">
                  <c:v>33</c:v>
                </c:pt>
                <c:pt idx="37">
                  <c:v>29</c:v>
                </c:pt>
                <c:pt idx="38">
                  <c:v>37</c:v>
                </c:pt>
                <c:pt idx="39">
                  <c:v>38</c:v>
                </c:pt>
                <c:pt idx="40">
                  <c:v>28</c:v>
                </c:pt>
                <c:pt idx="41">
                  <c:v>9</c:v>
                </c:pt>
                <c:pt idx="42">
                  <c:v>38</c:v>
                </c:pt>
                <c:pt idx="43">
                  <c:v>45</c:v>
                </c:pt>
                <c:pt idx="44">
                  <c:v>20</c:v>
                </c:pt>
                <c:pt idx="45">
                  <c:v>23</c:v>
                </c:pt>
                <c:pt idx="46">
                  <c:v>24</c:v>
                </c:pt>
                <c:pt idx="47">
                  <c:v>18</c:v>
                </c:pt>
                <c:pt idx="48">
                  <c:v>24</c:v>
                </c:pt>
                <c:pt idx="49">
                  <c:v>26</c:v>
                </c:pt>
                <c:pt idx="50">
                  <c:v>16</c:v>
                </c:pt>
                <c:pt idx="51">
                  <c:v>18</c:v>
                </c:pt>
                <c:pt idx="52">
                  <c:v>16</c:v>
                </c:pt>
                <c:pt idx="53">
                  <c:v>6</c:v>
                </c:pt>
                <c:pt idx="54">
                  <c:v>0</c:v>
                </c:pt>
                <c:pt idx="55">
                  <c:v>17</c:v>
                </c:pt>
                <c:pt idx="56">
                  <c:v>14</c:v>
                </c:pt>
                <c:pt idx="57">
                  <c:v>15</c:v>
                </c:pt>
                <c:pt idx="58">
                  <c:v>19</c:v>
                </c:pt>
                <c:pt idx="59">
                  <c:v>13</c:v>
                </c:pt>
                <c:pt idx="60">
                  <c:v>19</c:v>
                </c:pt>
                <c:pt idx="61">
                  <c:v>35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6</c:v>
                </c:pt>
                <c:pt idx="66">
                  <c:v>6</c:v>
                </c:pt>
                <c:pt idx="67">
                  <c:v>4</c:v>
                </c:pt>
                <c:pt idx="68">
                  <c:v>6</c:v>
                </c:pt>
                <c:pt idx="69">
                  <c:v>9</c:v>
                </c:pt>
                <c:pt idx="70">
                  <c:v>5</c:v>
                </c:pt>
                <c:pt idx="71">
                  <c:v>8</c:v>
                </c:pt>
                <c:pt idx="72">
                  <c:v>11</c:v>
                </c:pt>
                <c:pt idx="73">
                  <c:v>4</c:v>
                </c:pt>
                <c:pt idx="74">
                  <c:v>8</c:v>
                </c:pt>
                <c:pt idx="75">
                  <c:v>7</c:v>
                </c:pt>
                <c:pt idx="76">
                  <c:v>2</c:v>
                </c:pt>
                <c:pt idx="77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C6-A444-8F2C-E362E6B20B97}"/>
            </c:ext>
          </c:extLst>
        </c:ser>
        <c:ser>
          <c:idx val="2"/>
          <c:order val="2"/>
          <c:spPr>
            <a:ln w="38100" cap="flat" cmpd="dbl" algn="ctr">
              <a:solidFill>
                <a:schemeClr val="accent3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Sheet1!$EN$2:$EN$79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Sheet1!$EQ$2:$EQ$79</c:f>
              <c:numCache>
                <c:formatCode>0</c:formatCode>
                <c:ptCount val="78"/>
                <c:pt idx="1">
                  <c:v>1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6</c:v>
                </c:pt>
                <c:pt idx="7">
                  <c:v>15</c:v>
                </c:pt>
                <c:pt idx="8">
                  <c:v>9</c:v>
                </c:pt>
                <c:pt idx="9">
                  <c:v>19</c:v>
                </c:pt>
                <c:pt idx="10">
                  <c:v>12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15</c:v>
                </c:pt>
                <c:pt idx="15">
                  <c:v>19</c:v>
                </c:pt>
                <c:pt idx="16">
                  <c:v>18</c:v>
                </c:pt>
                <c:pt idx="17">
                  <c:v>15</c:v>
                </c:pt>
                <c:pt idx="19">
                  <c:v>32</c:v>
                </c:pt>
                <c:pt idx="20">
                  <c:v>20</c:v>
                </c:pt>
                <c:pt idx="21">
                  <c:v>26</c:v>
                </c:pt>
                <c:pt idx="22">
                  <c:v>21</c:v>
                </c:pt>
                <c:pt idx="23">
                  <c:v>27</c:v>
                </c:pt>
                <c:pt idx="24">
                  <c:v>17</c:v>
                </c:pt>
                <c:pt idx="25">
                  <c:v>14</c:v>
                </c:pt>
                <c:pt idx="26">
                  <c:v>9</c:v>
                </c:pt>
                <c:pt idx="27">
                  <c:v>24</c:v>
                </c:pt>
                <c:pt idx="28">
                  <c:v>42</c:v>
                </c:pt>
                <c:pt idx="29">
                  <c:v>23</c:v>
                </c:pt>
                <c:pt idx="30">
                  <c:v>12</c:v>
                </c:pt>
                <c:pt idx="31">
                  <c:v>24</c:v>
                </c:pt>
                <c:pt idx="32">
                  <c:v>15</c:v>
                </c:pt>
                <c:pt idx="33">
                  <c:v>13</c:v>
                </c:pt>
                <c:pt idx="34">
                  <c:v>15</c:v>
                </c:pt>
                <c:pt idx="35">
                  <c:v>34</c:v>
                </c:pt>
                <c:pt idx="36">
                  <c:v>17</c:v>
                </c:pt>
                <c:pt idx="37">
                  <c:v>23</c:v>
                </c:pt>
                <c:pt idx="38">
                  <c:v>24</c:v>
                </c:pt>
                <c:pt idx="39">
                  <c:v>19</c:v>
                </c:pt>
                <c:pt idx="40">
                  <c:v>25</c:v>
                </c:pt>
                <c:pt idx="41">
                  <c:v>9</c:v>
                </c:pt>
                <c:pt idx="42">
                  <c:v>26</c:v>
                </c:pt>
                <c:pt idx="43">
                  <c:v>21</c:v>
                </c:pt>
                <c:pt idx="44">
                  <c:v>26</c:v>
                </c:pt>
                <c:pt idx="45">
                  <c:v>15</c:v>
                </c:pt>
                <c:pt idx="46">
                  <c:v>10</c:v>
                </c:pt>
                <c:pt idx="47">
                  <c:v>14</c:v>
                </c:pt>
                <c:pt idx="48">
                  <c:v>7</c:v>
                </c:pt>
                <c:pt idx="49">
                  <c:v>20</c:v>
                </c:pt>
                <c:pt idx="50">
                  <c:v>14</c:v>
                </c:pt>
                <c:pt idx="51">
                  <c:v>11</c:v>
                </c:pt>
                <c:pt idx="52">
                  <c:v>6</c:v>
                </c:pt>
                <c:pt idx="53">
                  <c:v>11</c:v>
                </c:pt>
                <c:pt idx="54">
                  <c:v>0</c:v>
                </c:pt>
                <c:pt idx="55">
                  <c:v>11</c:v>
                </c:pt>
                <c:pt idx="56">
                  <c:v>8</c:v>
                </c:pt>
                <c:pt idx="57">
                  <c:v>17</c:v>
                </c:pt>
                <c:pt idx="58">
                  <c:v>11</c:v>
                </c:pt>
                <c:pt idx="59">
                  <c:v>3</c:v>
                </c:pt>
                <c:pt idx="60">
                  <c:v>16</c:v>
                </c:pt>
                <c:pt idx="61">
                  <c:v>43</c:v>
                </c:pt>
                <c:pt idx="62">
                  <c:v>3</c:v>
                </c:pt>
                <c:pt idx="63">
                  <c:v>8</c:v>
                </c:pt>
                <c:pt idx="64">
                  <c:v>7</c:v>
                </c:pt>
                <c:pt idx="65">
                  <c:v>4</c:v>
                </c:pt>
                <c:pt idx="66">
                  <c:v>8</c:v>
                </c:pt>
                <c:pt idx="67">
                  <c:v>5</c:v>
                </c:pt>
                <c:pt idx="68">
                  <c:v>3</c:v>
                </c:pt>
                <c:pt idx="69">
                  <c:v>10</c:v>
                </c:pt>
                <c:pt idx="70">
                  <c:v>8</c:v>
                </c:pt>
                <c:pt idx="71">
                  <c:v>7</c:v>
                </c:pt>
                <c:pt idx="72">
                  <c:v>4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1</c:v>
                </c:pt>
                <c:pt idx="7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C6-A444-8F2C-E362E6B20B97}"/>
            </c:ext>
          </c:extLst>
        </c:ser>
        <c:ser>
          <c:idx val="3"/>
          <c:order val="3"/>
          <c:spPr>
            <a:ln w="38100" cap="flat" cmpd="dbl" algn="ctr">
              <a:solidFill>
                <a:schemeClr val="accent4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Sheet1!$EN$2:$EN$79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Sheet1!$ER$2:$ER$79</c:f>
              <c:numCache>
                <c:formatCode>0</c:formatCode>
                <c:ptCount val="78"/>
                <c:pt idx="1">
                  <c:v>6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6</c:v>
                </c:pt>
                <c:pt idx="7">
                  <c:v>6</c:v>
                </c:pt>
                <c:pt idx="8">
                  <c:v>10</c:v>
                </c:pt>
                <c:pt idx="9">
                  <c:v>14</c:v>
                </c:pt>
                <c:pt idx="10">
                  <c:v>15</c:v>
                </c:pt>
                <c:pt idx="11">
                  <c:v>12</c:v>
                </c:pt>
                <c:pt idx="12">
                  <c:v>14</c:v>
                </c:pt>
                <c:pt idx="13">
                  <c:v>18</c:v>
                </c:pt>
                <c:pt idx="14">
                  <c:v>24</c:v>
                </c:pt>
                <c:pt idx="15">
                  <c:v>26</c:v>
                </c:pt>
                <c:pt idx="16">
                  <c:v>20</c:v>
                </c:pt>
                <c:pt idx="17">
                  <c:v>20</c:v>
                </c:pt>
                <c:pt idx="19">
                  <c:v>48</c:v>
                </c:pt>
                <c:pt idx="20">
                  <c:v>27</c:v>
                </c:pt>
                <c:pt idx="21">
                  <c:v>22</c:v>
                </c:pt>
                <c:pt idx="22">
                  <c:v>23</c:v>
                </c:pt>
                <c:pt idx="23">
                  <c:v>33</c:v>
                </c:pt>
                <c:pt idx="24">
                  <c:v>32</c:v>
                </c:pt>
                <c:pt idx="25">
                  <c:v>18</c:v>
                </c:pt>
                <c:pt idx="26">
                  <c:v>11</c:v>
                </c:pt>
                <c:pt idx="27">
                  <c:v>19</c:v>
                </c:pt>
                <c:pt idx="28">
                  <c:v>36</c:v>
                </c:pt>
                <c:pt idx="29">
                  <c:v>15</c:v>
                </c:pt>
                <c:pt idx="30">
                  <c:v>23</c:v>
                </c:pt>
                <c:pt idx="31">
                  <c:v>13</c:v>
                </c:pt>
                <c:pt idx="32">
                  <c:v>15</c:v>
                </c:pt>
                <c:pt idx="33">
                  <c:v>5</c:v>
                </c:pt>
                <c:pt idx="34">
                  <c:v>20</c:v>
                </c:pt>
                <c:pt idx="35">
                  <c:v>21</c:v>
                </c:pt>
                <c:pt idx="36">
                  <c:v>12</c:v>
                </c:pt>
                <c:pt idx="37">
                  <c:v>15</c:v>
                </c:pt>
                <c:pt idx="38">
                  <c:v>12</c:v>
                </c:pt>
                <c:pt idx="39">
                  <c:v>15</c:v>
                </c:pt>
                <c:pt idx="40">
                  <c:v>11</c:v>
                </c:pt>
                <c:pt idx="41">
                  <c:v>2</c:v>
                </c:pt>
                <c:pt idx="42">
                  <c:v>13</c:v>
                </c:pt>
                <c:pt idx="43">
                  <c:v>20</c:v>
                </c:pt>
                <c:pt idx="44">
                  <c:v>14</c:v>
                </c:pt>
                <c:pt idx="45">
                  <c:v>9</c:v>
                </c:pt>
                <c:pt idx="46">
                  <c:v>6</c:v>
                </c:pt>
                <c:pt idx="47">
                  <c:v>3</c:v>
                </c:pt>
                <c:pt idx="48">
                  <c:v>7</c:v>
                </c:pt>
                <c:pt idx="49">
                  <c:v>14</c:v>
                </c:pt>
                <c:pt idx="50">
                  <c:v>10</c:v>
                </c:pt>
                <c:pt idx="51">
                  <c:v>12</c:v>
                </c:pt>
                <c:pt idx="52">
                  <c:v>3</c:v>
                </c:pt>
                <c:pt idx="53">
                  <c:v>8</c:v>
                </c:pt>
                <c:pt idx="54">
                  <c:v>0</c:v>
                </c:pt>
                <c:pt idx="55">
                  <c:v>9</c:v>
                </c:pt>
                <c:pt idx="56">
                  <c:v>3</c:v>
                </c:pt>
                <c:pt idx="57">
                  <c:v>5</c:v>
                </c:pt>
                <c:pt idx="58">
                  <c:v>12</c:v>
                </c:pt>
                <c:pt idx="59">
                  <c:v>4</c:v>
                </c:pt>
                <c:pt idx="60">
                  <c:v>6</c:v>
                </c:pt>
                <c:pt idx="61">
                  <c:v>20</c:v>
                </c:pt>
                <c:pt idx="62">
                  <c:v>4</c:v>
                </c:pt>
                <c:pt idx="63">
                  <c:v>5</c:v>
                </c:pt>
                <c:pt idx="64">
                  <c:v>4</c:v>
                </c:pt>
                <c:pt idx="65">
                  <c:v>1</c:v>
                </c:pt>
                <c:pt idx="66">
                  <c:v>4</c:v>
                </c:pt>
                <c:pt idx="67">
                  <c:v>4</c:v>
                </c:pt>
                <c:pt idx="68">
                  <c:v>3</c:v>
                </c:pt>
                <c:pt idx="69">
                  <c:v>4</c:v>
                </c:pt>
                <c:pt idx="70">
                  <c:v>3</c:v>
                </c:pt>
                <c:pt idx="71">
                  <c:v>3</c:v>
                </c:pt>
                <c:pt idx="72">
                  <c:v>6</c:v>
                </c:pt>
                <c:pt idx="73">
                  <c:v>0</c:v>
                </c:pt>
                <c:pt idx="74">
                  <c:v>6</c:v>
                </c:pt>
                <c:pt idx="75">
                  <c:v>2</c:v>
                </c:pt>
                <c:pt idx="76">
                  <c:v>1</c:v>
                </c:pt>
                <c:pt idx="7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C6-A444-8F2C-E362E6B20B97}"/>
            </c:ext>
          </c:extLst>
        </c:ser>
        <c:ser>
          <c:idx val="4"/>
          <c:order val="4"/>
          <c:spPr>
            <a:ln w="38100" cap="flat" cmpd="dbl" algn="ctr">
              <a:solidFill>
                <a:schemeClr val="accent5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Sheet1!$EN$2:$EN$79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Sheet1!$ES$2:$ES$79</c:f>
              <c:numCache>
                <c:formatCode>0</c:formatCode>
                <c:ptCount val="78"/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5</c:v>
                </c:pt>
                <c:pt idx="7">
                  <c:v>6</c:v>
                </c:pt>
                <c:pt idx="8">
                  <c:v>1</c:v>
                </c:pt>
                <c:pt idx="9">
                  <c:v>7</c:v>
                </c:pt>
                <c:pt idx="10">
                  <c:v>4</c:v>
                </c:pt>
                <c:pt idx="11">
                  <c:v>7</c:v>
                </c:pt>
                <c:pt idx="12">
                  <c:v>2</c:v>
                </c:pt>
                <c:pt idx="13">
                  <c:v>6</c:v>
                </c:pt>
                <c:pt idx="14">
                  <c:v>17</c:v>
                </c:pt>
                <c:pt idx="15">
                  <c:v>10</c:v>
                </c:pt>
                <c:pt idx="16">
                  <c:v>34</c:v>
                </c:pt>
                <c:pt idx="17">
                  <c:v>11</c:v>
                </c:pt>
                <c:pt idx="21">
                  <c:v>10</c:v>
                </c:pt>
                <c:pt idx="22">
                  <c:v>12</c:v>
                </c:pt>
                <c:pt idx="23">
                  <c:v>11</c:v>
                </c:pt>
                <c:pt idx="24">
                  <c:v>17</c:v>
                </c:pt>
                <c:pt idx="25">
                  <c:v>23</c:v>
                </c:pt>
                <c:pt idx="26">
                  <c:v>9</c:v>
                </c:pt>
                <c:pt idx="27">
                  <c:v>14</c:v>
                </c:pt>
                <c:pt idx="28">
                  <c:v>24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20</c:v>
                </c:pt>
                <c:pt idx="33">
                  <c:v>8</c:v>
                </c:pt>
                <c:pt idx="34">
                  <c:v>11</c:v>
                </c:pt>
                <c:pt idx="35">
                  <c:v>34</c:v>
                </c:pt>
                <c:pt idx="36">
                  <c:v>20</c:v>
                </c:pt>
                <c:pt idx="37">
                  <c:v>19</c:v>
                </c:pt>
                <c:pt idx="38">
                  <c:v>16</c:v>
                </c:pt>
                <c:pt idx="39">
                  <c:v>24</c:v>
                </c:pt>
                <c:pt idx="40">
                  <c:v>13</c:v>
                </c:pt>
                <c:pt idx="41">
                  <c:v>2</c:v>
                </c:pt>
                <c:pt idx="42">
                  <c:v>30</c:v>
                </c:pt>
                <c:pt idx="43">
                  <c:v>35</c:v>
                </c:pt>
                <c:pt idx="44">
                  <c:v>14</c:v>
                </c:pt>
                <c:pt idx="45">
                  <c:v>16</c:v>
                </c:pt>
                <c:pt idx="46">
                  <c:v>15</c:v>
                </c:pt>
                <c:pt idx="47">
                  <c:v>12</c:v>
                </c:pt>
                <c:pt idx="48">
                  <c:v>16</c:v>
                </c:pt>
                <c:pt idx="49">
                  <c:v>28</c:v>
                </c:pt>
                <c:pt idx="50">
                  <c:v>15</c:v>
                </c:pt>
                <c:pt idx="51">
                  <c:v>12</c:v>
                </c:pt>
                <c:pt idx="52">
                  <c:v>15</c:v>
                </c:pt>
                <c:pt idx="53">
                  <c:v>12</c:v>
                </c:pt>
                <c:pt idx="54">
                  <c:v>0</c:v>
                </c:pt>
                <c:pt idx="55">
                  <c:v>21</c:v>
                </c:pt>
                <c:pt idx="56">
                  <c:v>16</c:v>
                </c:pt>
                <c:pt idx="57">
                  <c:v>22</c:v>
                </c:pt>
                <c:pt idx="58">
                  <c:v>8</c:v>
                </c:pt>
                <c:pt idx="59">
                  <c:v>7</c:v>
                </c:pt>
                <c:pt idx="60">
                  <c:v>14</c:v>
                </c:pt>
                <c:pt idx="61">
                  <c:v>12</c:v>
                </c:pt>
                <c:pt idx="62">
                  <c:v>11</c:v>
                </c:pt>
                <c:pt idx="63">
                  <c:v>14</c:v>
                </c:pt>
                <c:pt idx="64">
                  <c:v>4</c:v>
                </c:pt>
                <c:pt idx="65">
                  <c:v>5</c:v>
                </c:pt>
                <c:pt idx="66">
                  <c:v>7</c:v>
                </c:pt>
                <c:pt idx="67">
                  <c:v>3</c:v>
                </c:pt>
                <c:pt idx="68">
                  <c:v>4</c:v>
                </c:pt>
                <c:pt idx="69">
                  <c:v>7</c:v>
                </c:pt>
                <c:pt idx="70">
                  <c:v>10</c:v>
                </c:pt>
                <c:pt idx="71">
                  <c:v>5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1</c:v>
                </c:pt>
                <c:pt idx="76">
                  <c:v>6</c:v>
                </c:pt>
                <c:pt idx="7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C6-A444-8F2C-E362E6B20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6154815"/>
        <c:axId val="934535343"/>
      </c:lineChart>
      <c:dateAx>
        <c:axId val="986154815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535343"/>
        <c:crosses val="autoZero"/>
        <c:auto val="1"/>
        <c:lblOffset val="100"/>
        <c:baseTimeUnit val="days"/>
      </c:dateAx>
      <c:valAx>
        <c:axId val="93453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154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cap="all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NEW COVID-19 RELATED DEATHS IN THE TOP FIVE MOST INFECTED COUNTIES OF MICHIGAN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Sheet1!$EW$1</c:f>
              <c:strCache>
                <c:ptCount val="1"/>
                <c:pt idx="0">
                  <c:v>WAYNE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Sheet1!$EV$2:$EV$79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Sheet1!$EW$2:$EW$79</c:f>
              <c:numCache>
                <c:formatCode>0</c:formatCode>
                <c:ptCount val="78"/>
                <c:pt idx="1">
                  <c:v>48</c:v>
                </c:pt>
                <c:pt idx="2">
                  <c:v>29</c:v>
                </c:pt>
                <c:pt idx="3">
                  <c:v>29</c:v>
                </c:pt>
                <c:pt idx="4">
                  <c:v>41</c:v>
                </c:pt>
                <c:pt idx="5">
                  <c:v>53</c:v>
                </c:pt>
                <c:pt idx="6">
                  <c:v>56</c:v>
                </c:pt>
                <c:pt idx="7">
                  <c:v>44</c:v>
                </c:pt>
                <c:pt idx="8">
                  <c:v>58</c:v>
                </c:pt>
                <c:pt idx="10">
                  <c:v>43</c:v>
                </c:pt>
                <c:pt idx="11">
                  <c:v>52</c:v>
                </c:pt>
                <c:pt idx="12">
                  <c:v>56</c:v>
                </c:pt>
                <c:pt idx="13">
                  <c:v>60</c:v>
                </c:pt>
                <c:pt idx="14">
                  <c:v>64</c:v>
                </c:pt>
                <c:pt idx="15">
                  <c:v>97</c:v>
                </c:pt>
                <c:pt idx="16">
                  <c:v>63</c:v>
                </c:pt>
                <c:pt idx="17">
                  <c:v>26</c:v>
                </c:pt>
                <c:pt idx="18">
                  <c:v>49</c:v>
                </c:pt>
                <c:pt idx="19">
                  <c:v>29</c:v>
                </c:pt>
                <c:pt idx="21">
                  <c:v>41</c:v>
                </c:pt>
                <c:pt idx="22">
                  <c:v>77</c:v>
                </c:pt>
                <c:pt idx="23">
                  <c:v>47</c:v>
                </c:pt>
                <c:pt idx="25">
                  <c:v>20</c:v>
                </c:pt>
                <c:pt idx="26">
                  <c:v>42</c:v>
                </c:pt>
                <c:pt idx="27">
                  <c:v>60</c:v>
                </c:pt>
                <c:pt idx="28">
                  <c:v>45</c:v>
                </c:pt>
                <c:pt idx="29">
                  <c:v>55</c:v>
                </c:pt>
                <c:pt idx="30">
                  <c:v>20</c:v>
                </c:pt>
                <c:pt idx="31">
                  <c:v>82</c:v>
                </c:pt>
                <c:pt idx="32">
                  <c:v>9</c:v>
                </c:pt>
                <c:pt idx="33">
                  <c:v>31</c:v>
                </c:pt>
                <c:pt idx="34">
                  <c:v>21</c:v>
                </c:pt>
                <c:pt idx="35">
                  <c:v>28</c:v>
                </c:pt>
                <c:pt idx="36">
                  <c:v>39</c:v>
                </c:pt>
                <c:pt idx="37">
                  <c:v>16</c:v>
                </c:pt>
                <c:pt idx="38">
                  <c:v>54</c:v>
                </c:pt>
                <c:pt idx="39">
                  <c:v>15</c:v>
                </c:pt>
                <c:pt idx="40">
                  <c:v>8</c:v>
                </c:pt>
                <c:pt idx="41">
                  <c:v>35</c:v>
                </c:pt>
                <c:pt idx="42">
                  <c:v>16</c:v>
                </c:pt>
                <c:pt idx="43">
                  <c:v>27</c:v>
                </c:pt>
                <c:pt idx="44">
                  <c:v>9</c:v>
                </c:pt>
                <c:pt idx="45">
                  <c:v>20</c:v>
                </c:pt>
                <c:pt idx="46">
                  <c:v>1</c:v>
                </c:pt>
                <c:pt idx="47">
                  <c:v>13</c:v>
                </c:pt>
                <c:pt idx="48">
                  <c:v>49</c:v>
                </c:pt>
                <c:pt idx="49">
                  <c:v>9</c:v>
                </c:pt>
                <c:pt idx="50">
                  <c:v>29</c:v>
                </c:pt>
                <c:pt idx="51">
                  <c:v>10</c:v>
                </c:pt>
                <c:pt idx="52">
                  <c:v>38</c:v>
                </c:pt>
                <c:pt idx="55">
                  <c:v>4</c:v>
                </c:pt>
                <c:pt idx="56">
                  <c:v>38</c:v>
                </c:pt>
                <c:pt idx="57">
                  <c:v>4</c:v>
                </c:pt>
                <c:pt idx="58">
                  <c:v>15</c:v>
                </c:pt>
                <c:pt idx="59">
                  <c:v>27</c:v>
                </c:pt>
                <c:pt idx="60">
                  <c:v>9</c:v>
                </c:pt>
                <c:pt idx="61">
                  <c:v>2</c:v>
                </c:pt>
                <c:pt idx="62">
                  <c:v>12</c:v>
                </c:pt>
                <c:pt idx="63">
                  <c:v>4</c:v>
                </c:pt>
                <c:pt idx="64">
                  <c:v>13</c:v>
                </c:pt>
                <c:pt idx="65">
                  <c:v>6</c:v>
                </c:pt>
                <c:pt idx="66">
                  <c:v>15</c:v>
                </c:pt>
                <c:pt idx="67">
                  <c:v>1</c:v>
                </c:pt>
                <c:pt idx="68">
                  <c:v>5</c:v>
                </c:pt>
                <c:pt idx="69">
                  <c:v>13</c:v>
                </c:pt>
                <c:pt idx="70">
                  <c:v>3</c:v>
                </c:pt>
                <c:pt idx="71">
                  <c:v>8</c:v>
                </c:pt>
                <c:pt idx="72">
                  <c:v>4</c:v>
                </c:pt>
                <c:pt idx="73">
                  <c:v>4</c:v>
                </c:pt>
                <c:pt idx="74">
                  <c:v>1</c:v>
                </c:pt>
                <c:pt idx="75">
                  <c:v>0</c:v>
                </c:pt>
                <c:pt idx="76">
                  <c:v>6</c:v>
                </c:pt>
                <c:pt idx="7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53-2F46-B6FC-7830A41D463E}"/>
            </c:ext>
          </c:extLst>
        </c:ser>
        <c:ser>
          <c:idx val="1"/>
          <c:order val="1"/>
          <c:tx>
            <c:strRef>
              <c:f>Sheet1!$EX$1</c:f>
              <c:strCache>
                <c:ptCount val="1"/>
                <c:pt idx="0">
                  <c:v>OAKLAND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Sheet1!$EV$2:$EV$79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Sheet1!$EX$2:$EX$79</c:f>
              <c:numCache>
                <c:formatCode>0</c:formatCode>
                <c:ptCount val="78"/>
                <c:pt idx="1">
                  <c:v>49</c:v>
                </c:pt>
                <c:pt idx="2">
                  <c:v>17</c:v>
                </c:pt>
                <c:pt idx="3">
                  <c:v>27</c:v>
                </c:pt>
                <c:pt idx="4">
                  <c:v>2</c:v>
                </c:pt>
                <c:pt idx="5">
                  <c:v>20</c:v>
                </c:pt>
                <c:pt idx="6">
                  <c:v>20</c:v>
                </c:pt>
                <c:pt idx="7">
                  <c:v>29</c:v>
                </c:pt>
                <c:pt idx="8">
                  <c:v>12</c:v>
                </c:pt>
                <c:pt idx="9">
                  <c:v>36</c:v>
                </c:pt>
                <c:pt idx="10">
                  <c:v>34</c:v>
                </c:pt>
                <c:pt idx="11">
                  <c:v>13</c:v>
                </c:pt>
                <c:pt idx="12">
                  <c:v>18</c:v>
                </c:pt>
                <c:pt idx="13">
                  <c:v>17</c:v>
                </c:pt>
                <c:pt idx="14">
                  <c:v>28</c:v>
                </c:pt>
                <c:pt idx="15">
                  <c:v>28</c:v>
                </c:pt>
                <c:pt idx="16">
                  <c:v>22</c:v>
                </c:pt>
                <c:pt idx="17">
                  <c:v>16</c:v>
                </c:pt>
                <c:pt idx="18">
                  <c:v>13</c:v>
                </c:pt>
                <c:pt idx="19">
                  <c:v>8</c:v>
                </c:pt>
                <c:pt idx="20">
                  <c:v>27</c:v>
                </c:pt>
                <c:pt idx="21">
                  <c:v>23</c:v>
                </c:pt>
                <c:pt idx="22">
                  <c:v>38</c:v>
                </c:pt>
                <c:pt idx="23">
                  <c:v>18</c:v>
                </c:pt>
                <c:pt idx="24">
                  <c:v>27</c:v>
                </c:pt>
                <c:pt idx="25">
                  <c:v>8</c:v>
                </c:pt>
                <c:pt idx="26">
                  <c:v>11</c:v>
                </c:pt>
                <c:pt idx="27">
                  <c:v>23</c:v>
                </c:pt>
                <c:pt idx="28">
                  <c:v>14</c:v>
                </c:pt>
                <c:pt idx="29">
                  <c:v>28</c:v>
                </c:pt>
                <c:pt idx="30">
                  <c:v>9</c:v>
                </c:pt>
                <c:pt idx="31">
                  <c:v>40</c:v>
                </c:pt>
                <c:pt idx="32">
                  <c:v>12</c:v>
                </c:pt>
                <c:pt idx="33">
                  <c:v>5</c:v>
                </c:pt>
                <c:pt idx="34">
                  <c:v>10</c:v>
                </c:pt>
                <c:pt idx="35">
                  <c:v>2</c:v>
                </c:pt>
                <c:pt idx="36">
                  <c:v>15</c:v>
                </c:pt>
                <c:pt idx="37">
                  <c:v>16</c:v>
                </c:pt>
                <c:pt idx="38">
                  <c:v>36</c:v>
                </c:pt>
                <c:pt idx="39">
                  <c:v>2</c:v>
                </c:pt>
                <c:pt idx="40">
                  <c:v>6</c:v>
                </c:pt>
                <c:pt idx="41">
                  <c:v>23</c:v>
                </c:pt>
                <c:pt idx="42">
                  <c:v>2</c:v>
                </c:pt>
                <c:pt idx="43">
                  <c:v>14</c:v>
                </c:pt>
                <c:pt idx="44">
                  <c:v>8</c:v>
                </c:pt>
                <c:pt idx="45">
                  <c:v>14</c:v>
                </c:pt>
                <c:pt idx="46">
                  <c:v>2</c:v>
                </c:pt>
                <c:pt idx="47">
                  <c:v>1</c:v>
                </c:pt>
                <c:pt idx="48">
                  <c:v>15</c:v>
                </c:pt>
                <c:pt idx="49">
                  <c:v>7</c:v>
                </c:pt>
                <c:pt idx="50">
                  <c:v>10</c:v>
                </c:pt>
                <c:pt idx="53">
                  <c:v>1</c:v>
                </c:pt>
                <c:pt idx="54">
                  <c:v>0</c:v>
                </c:pt>
                <c:pt idx="55">
                  <c:v>3</c:v>
                </c:pt>
                <c:pt idx="56">
                  <c:v>3</c:v>
                </c:pt>
                <c:pt idx="57">
                  <c:v>10</c:v>
                </c:pt>
                <c:pt idx="58">
                  <c:v>4</c:v>
                </c:pt>
                <c:pt idx="59">
                  <c:v>8</c:v>
                </c:pt>
                <c:pt idx="60">
                  <c:v>5</c:v>
                </c:pt>
                <c:pt idx="61">
                  <c:v>4</c:v>
                </c:pt>
                <c:pt idx="62">
                  <c:v>7</c:v>
                </c:pt>
                <c:pt idx="63">
                  <c:v>4</c:v>
                </c:pt>
                <c:pt idx="64">
                  <c:v>3</c:v>
                </c:pt>
                <c:pt idx="65">
                  <c:v>1</c:v>
                </c:pt>
                <c:pt idx="66">
                  <c:v>7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2</c:v>
                </c:pt>
                <c:pt idx="71">
                  <c:v>3</c:v>
                </c:pt>
                <c:pt idx="72">
                  <c:v>1</c:v>
                </c:pt>
                <c:pt idx="73">
                  <c:v>4</c:v>
                </c:pt>
                <c:pt idx="74">
                  <c:v>0</c:v>
                </c:pt>
                <c:pt idx="75">
                  <c:v>0</c:v>
                </c:pt>
                <c:pt idx="76">
                  <c:v>3</c:v>
                </c:pt>
                <c:pt idx="7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53-2F46-B6FC-7830A41D463E}"/>
            </c:ext>
          </c:extLst>
        </c:ser>
        <c:ser>
          <c:idx val="2"/>
          <c:order val="2"/>
          <c:tx>
            <c:strRef>
              <c:f>Sheet1!$EY$1</c:f>
              <c:strCache>
                <c:ptCount val="1"/>
                <c:pt idx="0">
                  <c:v>MACOMB</c:v>
                </c:pt>
              </c:strCache>
            </c:strRef>
          </c:tx>
          <c:spPr>
            <a:ln w="38100" cap="flat" cmpd="dbl" algn="ctr">
              <a:solidFill>
                <a:schemeClr val="accent3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Sheet1!$EV$2:$EV$79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Sheet1!$EY$2:$EY$79</c:f>
              <c:numCache>
                <c:formatCode>0</c:formatCode>
                <c:ptCount val="78"/>
                <c:pt idx="1">
                  <c:v>20</c:v>
                </c:pt>
                <c:pt idx="2">
                  <c:v>7</c:v>
                </c:pt>
                <c:pt idx="3">
                  <c:v>18</c:v>
                </c:pt>
                <c:pt idx="4">
                  <c:v>0</c:v>
                </c:pt>
                <c:pt idx="5">
                  <c:v>17</c:v>
                </c:pt>
                <c:pt idx="6">
                  <c:v>21</c:v>
                </c:pt>
                <c:pt idx="7">
                  <c:v>20</c:v>
                </c:pt>
                <c:pt idx="8">
                  <c:v>24</c:v>
                </c:pt>
                <c:pt idx="9">
                  <c:v>32</c:v>
                </c:pt>
                <c:pt idx="10">
                  <c:v>12</c:v>
                </c:pt>
                <c:pt idx="11">
                  <c:v>8</c:v>
                </c:pt>
                <c:pt idx="12">
                  <c:v>23</c:v>
                </c:pt>
                <c:pt idx="13">
                  <c:v>53</c:v>
                </c:pt>
                <c:pt idx="14">
                  <c:v>37</c:v>
                </c:pt>
                <c:pt idx="15">
                  <c:v>24</c:v>
                </c:pt>
                <c:pt idx="16">
                  <c:v>19</c:v>
                </c:pt>
                <c:pt idx="17">
                  <c:v>11</c:v>
                </c:pt>
                <c:pt idx="18">
                  <c:v>7</c:v>
                </c:pt>
                <c:pt idx="19">
                  <c:v>12</c:v>
                </c:pt>
                <c:pt idx="20">
                  <c:v>42</c:v>
                </c:pt>
                <c:pt idx="21">
                  <c:v>28</c:v>
                </c:pt>
                <c:pt idx="22">
                  <c:v>20</c:v>
                </c:pt>
                <c:pt idx="23">
                  <c:v>11</c:v>
                </c:pt>
                <c:pt idx="24">
                  <c:v>13</c:v>
                </c:pt>
                <c:pt idx="25">
                  <c:v>3</c:v>
                </c:pt>
                <c:pt idx="26">
                  <c:v>7</c:v>
                </c:pt>
                <c:pt idx="27">
                  <c:v>45</c:v>
                </c:pt>
                <c:pt idx="28">
                  <c:v>25</c:v>
                </c:pt>
                <c:pt idx="29">
                  <c:v>6</c:v>
                </c:pt>
                <c:pt idx="30">
                  <c:v>11</c:v>
                </c:pt>
                <c:pt idx="31">
                  <c:v>11</c:v>
                </c:pt>
                <c:pt idx="32">
                  <c:v>3</c:v>
                </c:pt>
                <c:pt idx="33">
                  <c:v>15</c:v>
                </c:pt>
                <c:pt idx="34">
                  <c:v>4</c:v>
                </c:pt>
                <c:pt idx="35">
                  <c:v>15</c:v>
                </c:pt>
                <c:pt idx="36">
                  <c:v>16</c:v>
                </c:pt>
                <c:pt idx="37">
                  <c:v>4</c:v>
                </c:pt>
                <c:pt idx="38">
                  <c:v>15</c:v>
                </c:pt>
                <c:pt idx="39">
                  <c:v>1</c:v>
                </c:pt>
                <c:pt idx="40">
                  <c:v>1</c:v>
                </c:pt>
                <c:pt idx="41">
                  <c:v>11</c:v>
                </c:pt>
                <c:pt idx="42">
                  <c:v>7</c:v>
                </c:pt>
                <c:pt idx="43">
                  <c:v>11</c:v>
                </c:pt>
                <c:pt idx="44">
                  <c:v>1</c:v>
                </c:pt>
                <c:pt idx="45">
                  <c:v>10</c:v>
                </c:pt>
                <c:pt idx="46">
                  <c:v>1</c:v>
                </c:pt>
                <c:pt idx="47">
                  <c:v>0</c:v>
                </c:pt>
                <c:pt idx="48">
                  <c:v>13</c:v>
                </c:pt>
                <c:pt idx="49">
                  <c:v>10</c:v>
                </c:pt>
                <c:pt idx="50">
                  <c:v>9</c:v>
                </c:pt>
                <c:pt idx="51">
                  <c:v>4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5</c:v>
                </c:pt>
                <c:pt idx="57">
                  <c:v>3</c:v>
                </c:pt>
                <c:pt idx="58">
                  <c:v>6</c:v>
                </c:pt>
                <c:pt idx="59">
                  <c:v>9</c:v>
                </c:pt>
                <c:pt idx="60">
                  <c:v>8</c:v>
                </c:pt>
                <c:pt idx="61">
                  <c:v>4</c:v>
                </c:pt>
                <c:pt idx="62">
                  <c:v>4</c:v>
                </c:pt>
                <c:pt idx="63">
                  <c:v>8</c:v>
                </c:pt>
                <c:pt idx="64">
                  <c:v>2</c:v>
                </c:pt>
                <c:pt idx="65">
                  <c:v>0</c:v>
                </c:pt>
                <c:pt idx="66">
                  <c:v>5</c:v>
                </c:pt>
                <c:pt idx="67">
                  <c:v>0</c:v>
                </c:pt>
                <c:pt idx="68">
                  <c:v>0</c:v>
                </c:pt>
                <c:pt idx="69">
                  <c:v>2</c:v>
                </c:pt>
                <c:pt idx="70">
                  <c:v>3</c:v>
                </c:pt>
                <c:pt idx="71">
                  <c:v>4</c:v>
                </c:pt>
                <c:pt idx="72">
                  <c:v>2</c:v>
                </c:pt>
                <c:pt idx="73">
                  <c:v>8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53-2F46-B6FC-7830A41D463E}"/>
            </c:ext>
          </c:extLst>
        </c:ser>
        <c:ser>
          <c:idx val="3"/>
          <c:order val="3"/>
          <c:tx>
            <c:strRef>
              <c:f>Sheet1!$EZ$1</c:f>
              <c:strCache>
                <c:ptCount val="1"/>
                <c:pt idx="0">
                  <c:v>GENESEE</c:v>
                </c:pt>
              </c:strCache>
            </c:strRef>
          </c:tx>
          <c:spPr>
            <a:ln w="38100" cap="flat" cmpd="dbl" algn="ctr">
              <a:solidFill>
                <a:schemeClr val="accent4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Sheet1!$EV$2:$EV$79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Sheet1!$EZ$2:$EZ$79</c:f>
              <c:numCache>
                <c:formatCode>0</c:formatCode>
                <c:ptCount val="78"/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3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9</c:v>
                </c:pt>
                <c:pt idx="9">
                  <c:v>9</c:v>
                </c:pt>
                <c:pt idx="10">
                  <c:v>5</c:v>
                </c:pt>
                <c:pt idx="11">
                  <c:v>6</c:v>
                </c:pt>
                <c:pt idx="12">
                  <c:v>9</c:v>
                </c:pt>
                <c:pt idx="13">
                  <c:v>9</c:v>
                </c:pt>
                <c:pt idx="14">
                  <c:v>3</c:v>
                </c:pt>
                <c:pt idx="15">
                  <c:v>10</c:v>
                </c:pt>
                <c:pt idx="16">
                  <c:v>7</c:v>
                </c:pt>
                <c:pt idx="17">
                  <c:v>6</c:v>
                </c:pt>
                <c:pt idx="18">
                  <c:v>3</c:v>
                </c:pt>
                <c:pt idx="19">
                  <c:v>8</c:v>
                </c:pt>
                <c:pt idx="20">
                  <c:v>8</c:v>
                </c:pt>
                <c:pt idx="21">
                  <c:v>7</c:v>
                </c:pt>
                <c:pt idx="22">
                  <c:v>6</c:v>
                </c:pt>
                <c:pt idx="23">
                  <c:v>7</c:v>
                </c:pt>
                <c:pt idx="24">
                  <c:v>6</c:v>
                </c:pt>
                <c:pt idx="25">
                  <c:v>4</c:v>
                </c:pt>
                <c:pt idx="26">
                  <c:v>4</c:v>
                </c:pt>
                <c:pt idx="27">
                  <c:v>9</c:v>
                </c:pt>
                <c:pt idx="28">
                  <c:v>6</c:v>
                </c:pt>
                <c:pt idx="29">
                  <c:v>8</c:v>
                </c:pt>
                <c:pt idx="30">
                  <c:v>4</c:v>
                </c:pt>
                <c:pt idx="31">
                  <c:v>4</c:v>
                </c:pt>
                <c:pt idx="32">
                  <c:v>0</c:v>
                </c:pt>
                <c:pt idx="33">
                  <c:v>3</c:v>
                </c:pt>
                <c:pt idx="34">
                  <c:v>1</c:v>
                </c:pt>
                <c:pt idx="35">
                  <c:v>8</c:v>
                </c:pt>
                <c:pt idx="36">
                  <c:v>5</c:v>
                </c:pt>
                <c:pt idx="37">
                  <c:v>1</c:v>
                </c:pt>
                <c:pt idx="38">
                  <c:v>9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4</c:v>
                </c:pt>
                <c:pt idx="49">
                  <c:v>3</c:v>
                </c:pt>
                <c:pt idx="50">
                  <c:v>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3</c:v>
                </c:pt>
                <c:pt idx="56">
                  <c:v>2</c:v>
                </c:pt>
                <c:pt idx="57">
                  <c:v>2</c:v>
                </c:pt>
                <c:pt idx="58">
                  <c:v>1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3">
                  <c:v>2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53-2F46-B6FC-7830A41D463E}"/>
            </c:ext>
          </c:extLst>
        </c:ser>
        <c:ser>
          <c:idx val="4"/>
          <c:order val="4"/>
          <c:tx>
            <c:strRef>
              <c:f>Sheet1!$FA$1</c:f>
              <c:strCache>
                <c:ptCount val="1"/>
                <c:pt idx="0">
                  <c:v>WASHTENAW</c:v>
                </c:pt>
              </c:strCache>
            </c:strRef>
          </c:tx>
          <c:spPr>
            <a:ln w="38100" cap="flat" cmpd="dbl" algn="ctr">
              <a:solidFill>
                <a:schemeClr val="accent5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Sheet1!$EV$2:$EV$79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Sheet1!$FA$2:$FA$79</c:f>
              <c:numCache>
                <c:formatCode>0</c:formatCode>
                <c:ptCount val="7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3</c:v>
                </c:pt>
                <c:pt idx="15">
                  <c:v>1</c:v>
                </c:pt>
                <c:pt idx="16">
                  <c:v>0</c:v>
                </c:pt>
                <c:pt idx="17">
                  <c:v>4</c:v>
                </c:pt>
                <c:pt idx="18">
                  <c:v>1</c:v>
                </c:pt>
                <c:pt idx="19">
                  <c:v>1</c:v>
                </c:pt>
                <c:pt idx="20">
                  <c:v>7</c:v>
                </c:pt>
                <c:pt idx="21">
                  <c:v>2</c:v>
                </c:pt>
                <c:pt idx="22">
                  <c:v>2</c:v>
                </c:pt>
                <c:pt idx="23">
                  <c:v>5</c:v>
                </c:pt>
                <c:pt idx="24">
                  <c:v>3</c:v>
                </c:pt>
                <c:pt idx="25">
                  <c:v>0</c:v>
                </c:pt>
                <c:pt idx="26">
                  <c:v>5</c:v>
                </c:pt>
                <c:pt idx="27">
                  <c:v>1</c:v>
                </c:pt>
                <c:pt idx="28">
                  <c:v>3</c:v>
                </c:pt>
                <c:pt idx="29">
                  <c:v>2</c:v>
                </c:pt>
                <c:pt idx="30">
                  <c:v>5</c:v>
                </c:pt>
                <c:pt idx="31">
                  <c:v>4</c:v>
                </c:pt>
                <c:pt idx="32">
                  <c:v>1</c:v>
                </c:pt>
                <c:pt idx="33">
                  <c:v>5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3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3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5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3</c:v>
                </c:pt>
                <c:pt idx="58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53-2F46-B6FC-7830A41D4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328639"/>
        <c:axId val="933107327"/>
      </c:lineChart>
      <c:dateAx>
        <c:axId val="96832863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107327"/>
        <c:crosses val="autoZero"/>
        <c:auto val="1"/>
        <c:lblOffset val="100"/>
        <c:baseTimeUnit val="days"/>
      </c:dateAx>
      <c:valAx>
        <c:axId val="93310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32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NEW COVID-19 RELATED DEATHS IN THE TOP FIVE MOST INFECTED COUNTIES OF PENNSYLVANIA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Sheet1!$FE$1</c:f>
              <c:strCache>
                <c:ptCount val="1"/>
                <c:pt idx="0">
                  <c:v>PHILADELPHIA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Sheet1!$FD$2:$FD$79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Sheet1!$FE$2:$FE$79</c:f>
              <c:numCache>
                <c:formatCode>0</c:formatCode>
                <c:ptCount val="78"/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4</c:v>
                </c:pt>
                <c:pt idx="5">
                  <c:v>0</c:v>
                </c:pt>
                <c:pt idx="6">
                  <c:v>30</c:v>
                </c:pt>
                <c:pt idx="7">
                  <c:v>28</c:v>
                </c:pt>
                <c:pt idx="8">
                  <c:v>0</c:v>
                </c:pt>
                <c:pt idx="9">
                  <c:v>24</c:v>
                </c:pt>
                <c:pt idx="10">
                  <c:v>20</c:v>
                </c:pt>
                <c:pt idx="12">
                  <c:v>0</c:v>
                </c:pt>
                <c:pt idx="14">
                  <c:v>16</c:v>
                </c:pt>
                <c:pt idx="15">
                  <c:v>42</c:v>
                </c:pt>
                <c:pt idx="16">
                  <c:v>34</c:v>
                </c:pt>
                <c:pt idx="17">
                  <c:v>0</c:v>
                </c:pt>
                <c:pt idx="18">
                  <c:v>67</c:v>
                </c:pt>
                <c:pt idx="21">
                  <c:v>2</c:v>
                </c:pt>
                <c:pt idx="23">
                  <c:v>0</c:v>
                </c:pt>
                <c:pt idx="25">
                  <c:v>6</c:v>
                </c:pt>
                <c:pt idx="26">
                  <c:v>12</c:v>
                </c:pt>
                <c:pt idx="27">
                  <c:v>32</c:v>
                </c:pt>
                <c:pt idx="28">
                  <c:v>0</c:v>
                </c:pt>
                <c:pt idx="29">
                  <c:v>91</c:v>
                </c:pt>
                <c:pt idx="30">
                  <c:v>31</c:v>
                </c:pt>
                <c:pt idx="31">
                  <c:v>67</c:v>
                </c:pt>
                <c:pt idx="32">
                  <c:v>22</c:v>
                </c:pt>
                <c:pt idx="33">
                  <c:v>-1</c:v>
                </c:pt>
                <c:pt idx="34">
                  <c:v>17</c:v>
                </c:pt>
                <c:pt idx="35">
                  <c:v>60</c:v>
                </c:pt>
                <c:pt idx="36">
                  <c:v>13</c:v>
                </c:pt>
                <c:pt idx="37">
                  <c:v>59</c:v>
                </c:pt>
                <c:pt idx="38">
                  <c:v>16</c:v>
                </c:pt>
                <c:pt idx="39">
                  <c:v>3</c:v>
                </c:pt>
                <c:pt idx="42">
                  <c:v>78</c:v>
                </c:pt>
                <c:pt idx="43">
                  <c:v>22</c:v>
                </c:pt>
                <c:pt idx="44">
                  <c:v>13</c:v>
                </c:pt>
                <c:pt idx="45">
                  <c:v>10</c:v>
                </c:pt>
                <c:pt idx="46">
                  <c:v>0</c:v>
                </c:pt>
                <c:pt idx="47">
                  <c:v>49</c:v>
                </c:pt>
                <c:pt idx="48">
                  <c:v>29</c:v>
                </c:pt>
                <c:pt idx="49">
                  <c:v>43</c:v>
                </c:pt>
                <c:pt idx="50">
                  <c:v>26</c:v>
                </c:pt>
                <c:pt idx="51">
                  <c:v>43</c:v>
                </c:pt>
                <c:pt idx="52">
                  <c:v>12</c:v>
                </c:pt>
                <c:pt idx="53">
                  <c:v>0</c:v>
                </c:pt>
                <c:pt idx="54">
                  <c:v>2</c:v>
                </c:pt>
                <c:pt idx="55">
                  <c:v>8</c:v>
                </c:pt>
                <c:pt idx="56">
                  <c:v>19</c:v>
                </c:pt>
                <c:pt idx="57">
                  <c:v>20</c:v>
                </c:pt>
                <c:pt idx="58">
                  <c:v>18</c:v>
                </c:pt>
                <c:pt idx="59">
                  <c:v>8</c:v>
                </c:pt>
                <c:pt idx="60">
                  <c:v>8</c:v>
                </c:pt>
                <c:pt idx="61">
                  <c:v>4</c:v>
                </c:pt>
                <c:pt idx="62">
                  <c:v>26</c:v>
                </c:pt>
                <c:pt idx="63">
                  <c:v>13</c:v>
                </c:pt>
                <c:pt idx="64">
                  <c:v>35</c:v>
                </c:pt>
                <c:pt idx="65">
                  <c:v>17</c:v>
                </c:pt>
                <c:pt idx="66">
                  <c:v>3</c:v>
                </c:pt>
                <c:pt idx="67">
                  <c:v>6</c:v>
                </c:pt>
                <c:pt idx="68">
                  <c:v>1</c:v>
                </c:pt>
                <c:pt idx="69">
                  <c:v>15</c:v>
                </c:pt>
                <c:pt idx="70">
                  <c:v>18</c:v>
                </c:pt>
                <c:pt idx="71">
                  <c:v>17</c:v>
                </c:pt>
                <c:pt idx="72">
                  <c:v>16</c:v>
                </c:pt>
                <c:pt idx="73">
                  <c:v>15</c:v>
                </c:pt>
                <c:pt idx="74">
                  <c:v>3</c:v>
                </c:pt>
                <c:pt idx="75">
                  <c:v>4</c:v>
                </c:pt>
                <c:pt idx="76">
                  <c:v>9</c:v>
                </c:pt>
                <c:pt idx="7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9B-1040-A565-D8A6DA6BDE55}"/>
            </c:ext>
          </c:extLst>
        </c:ser>
        <c:ser>
          <c:idx val="1"/>
          <c:order val="1"/>
          <c:tx>
            <c:strRef>
              <c:f>Sheet1!$FF$1</c:f>
              <c:strCache>
                <c:ptCount val="1"/>
                <c:pt idx="0">
                  <c:v>MONTGOMERY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Sheet1!$FD$2:$FD$79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Sheet1!$FF$2:$FF$79</c:f>
              <c:numCache>
                <c:formatCode>0</c:formatCode>
                <c:ptCount val="78"/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5</c:v>
                </c:pt>
                <c:pt idx="5">
                  <c:v>0</c:v>
                </c:pt>
                <c:pt idx="6">
                  <c:v>8</c:v>
                </c:pt>
                <c:pt idx="7">
                  <c:v>7</c:v>
                </c:pt>
                <c:pt idx="8">
                  <c:v>0</c:v>
                </c:pt>
                <c:pt idx="9">
                  <c:v>25</c:v>
                </c:pt>
                <c:pt idx="10">
                  <c:v>6</c:v>
                </c:pt>
                <c:pt idx="11">
                  <c:v>0</c:v>
                </c:pt>
                <c:pt idx="12">
                  <c:v>23</c:v>
                </c:pt>
                <c:pt idx="13">
                  <c:v>18</c:v>
                </c:pt>
                <c:pt idx="14">
                  <c:v>11</c:v>
                </c:pt>
                <c:pt idx="15">
                  <c:v>8</c:v>
                </c:pt>
                <c:pt idx="16">
                  <c:v>0</c:v>
                </c:pt>
                <c:pt idx="17">
                  <c:v>19</c:v>
                </c:pt>
                <c:pt idx="18">
                  <c:v>17</c:v>
                </c:pt>
                <c:pt idx="19">
                  <c:v>20</c:v>
                </c:pt>
                <c:pt idx="20">
                  <c:v>39</c:v>
                </c:pt>
                <c:pt idx="21">
                  <c:v>7</c:v>
                </c:pt>
                <c:pt idx="23">
                  <c:v>0</c:v>
                </c:pt>
                <c:pt idx="25">
                  <c:v>3</c:v>
                </c:pt>
                <c:pt idx="26">
                  <c:v>15</c:v>
                </c:pt>
                <c:pt idx="27">
                  <c:v>17</c:v>
                </c:pt>
                <c:pt idx="28">
                  <c:v>80</c:v>
                </c:pt>
                <c:pt idx="29">
                  <c:v>22</c:v>
                </c:pt>
                <c:pt idx="30">
                  <c:v>11</c:v>
                </c:pt>
                <c:pt idx="31">
                  <c:v>7</c:v>
                </c:pt>
                <c:pt idx="32">
                  <c:v>12</c:v>
                </c:pt>
                <c:pt idx="33">
                  <c:v>1</c:v>
                </c:pt>
                <c:pt idx="34">
                  <c:v>61</c:v>
                </c:pt>
                <c:pt idx="35">
                  <c:v>28</c:v>
                </c:pt>
                <c:pt idx="36">
                  <c:v>35</c:v>
                </c:pt>
                <c:pt idx="37">
                  <c:v>9</c:v>
                </c:pt>
                <c:pt idx="38">
                  <c:v>8</c:v>
                </c:pt>
                <c:pt idx="39">
                  <c:v>2</c:v>
                </c:pt>
                <c:pt idx="40">
                  <c:v>0</c:v>
                </c:pt>
                <c:pt idx="41">
                  <c:v>9</c:v>
                </c:pt>
                <c:pt idx="42">
                  <c:v>22</c:v>
                </c:pt>
                <c:pt idx="43">
                  <c:v>31</c:v>
                </c:pt>
                <c:pt idx="44">
                  <c:v>21</c:v>
                </c:pt>
                <c:pt idx="45">
                  <c:v>6</c:v>
                </c:pt>
                <c:pt idx="46">
                  <c:v>6</c:v>
                </c:pt>
                <c:pt idx="49">
                  <c:v>21</c:v>
                </c:pt>
                <c:pt idx="50">
                  <c:v>11</c:v>
                </c:pt>
                <c:pt idx="51">
                  <c:v>12</c:v>
                </c:pt>
                <c:pt idx="52">
                  <c:v>14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27</c:v>
                </c:pt>
                <c:pt idx="57">
                  <c:v>13</c:v>
                </c:pt>
                <c:pt idx="58">
                  <c:v>2</c:v>
                </c:pt>
                <c:pt idx="59">
                  <c:v>5</c:v>
                </c:pt>
                <c:pt idx="60">
                  <c:v>2</c:v>
                </c:pt>
                <c:pt idx="61">
                  <c:v>9</c:v>
                </c:pt>
                <c:pt idx="62">
                  <c:v>6</c:v>
                </c:pt>
                <c:pt idx="63">
                  <c:v>3</c:v>
                </c:pt>
                <c:pt idx="64">
                  <c:v>11</c:v>
                </c:pt>
                <c:pt idx="65">
                  <c:v>8</c:v>
                </c:pt>
                <c:pt idx="66">
                  <c:v>3</c:v>
                </c:pt>
                <c:pt idx="67">
                  <c:v>1</c:v>
                </c:pt>
                <c:pt idx="68">
                  <c:v>2</c:v>
                </c:pt>
                <c:pt idx="69">
                  <c:v>13</c:v>
                </c:pt>
                <c:pt idx="70">
                  <c:v>22</c:v>
                </c:pt>
                <c:pt idx="71">
                  <c:v>3</c:v>
                </c:pt>
                <c:pt idx="72">
                  <c:v>3</c:v>
                </c:pt>
                <c:pt idx="73">
                  <c:v>0</c:v>
                </c:pt>
                <c:pt idx="74">
                  <c:v>0</c:v>
                </c:pt>
                <c:pt idx="75">
                  <c:v>9</c:v>
                </c:pt>
                <c:pt idx="76">
                  <c:v>1</c:v>
                </c:pt>
                <c:pt idx="7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9B-1040-A565-D8A6DA6BDE55}"/>
            </c:ext>
          </c:extLst>
        </c:ser>
        <c:ser>
          <c:idx val="2"/>
          <c:order val="2"/>
          <c:tx>
            <c:strRef>
              <c:f>Sheet1!$FG$1</c:f>
              <c:strCache>
                <c:ptCount val="1"/>
                <c:pt idx="0">
                  <c:v>DELEWARE</c:v>
                </c:pt>
              </c:strCache>
            </c:strRef>
          </c:tx>
          <c:spPr>
            <a:ln w="38100" cap="flat" cmpd="dbl" algn="ctr">
              <a:solidFill>
                <a:schemeClr val="accent3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Sheet1!$FD$2:$FD$79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Sheet1!$FG$2:$FG$79</c:f>
              <c:numCache>
                <c:formatCode>0</c:formatCode>
                <c:ptCount val="78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9</c:v>
                </c:pt>
                <c:pt idx="11">
                  <c:v>0</c:v>
                </c:pt>
                <c:pt idx="12">
                  <c:v>1</c:v>
                </c:pt>
                <c:pt idx="13">
                  <c:v>6</c:v>
                </c:pt>
                <c:pt idx="14">
                  <c:v>14</c:v>
                </c:pt>
                <c:pt idx="15">
                  <c:v>11</c:v>
                </c:pt>
                <c:pt idx="16">
                  <c:v>3</c:v>
                </c:pt>
                <c:pt idx="17">
                  <c:v>4</c:v>
                </c:pt>
                <c:pt idx="18">
                  <c:v>13</c:v>
                </c:pt>
                <c:pt idx="19">
                  <c:v>8</c:v>
                </c:pt>
                <c:pt idx="20">
                  <c:v>19</c:v>
                </c:pt>
                <c:pt idx="21">
                  <c:v>5</c:v>
                </c:pt>
                <c:pt idx="22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19</c:v>
                </c:pt>
                <c:pt idx="28">
                  <c:v>60</c:v>
                </c:pt>
                <c:pt idx="29">
                  <c:v>11</c:v>
                </c:pt>
                <c:pt idx="30">
                  <c:v>5</c:v>
                </c:pt>
                <c:pt idx="31">
                  <c:v>15</c:v>
                </c:pt>
                <c:pt idx="32">
                  <c:v>0</c:v>
                </c:pt>
                <c:pt idx="33">
                  <c:v>3</c:v>
                </c:pt>
                <c:pt idx="34">
                  <c:v>62</c:v>
                </c:pt>
                <c:pt idx="35">
                  <c:v>6</c:v>
                </c:pt>
                <c:pt idx="36">
                  <c:v>50</c:v>
                </c:pt>
                <c:pt idx="37">
                  <c:v>6</c:v>
                </c:pt>
                <c:pt idx="38">
                  <c:v>12</c:v>
                </c:pt>
                <c:pt idx="39">
                  <c:v>1</c:v>
                </c:pt>
                <c:pt idx="40">
                  <c:v>4</c:v>
                </c:pt>
                <c:pt idx="41">
                  <c:v>6</c:v>
                </c:pt>
                <c:pt idx="42">
                  <c:v>14</c:v>
                </c:pt>
                <c:pt idx="43">
                  <c:v>29</c:v>
                </c:pt>
                <c:pt idx="44">
                  <c:v>18</c:v>
                </c:pt>
                <c:pt idx="45">
                  <c:v>12</c:v>
                </c:pt>
                <c:pt idx="46">
                  <c:v>0</c:v>
                </c:pt>
                <c:pt idx="47">
                  <c:v>0</c:v>
                </c:pt>
                <c:pt idx="48">
                  <c:v>13</c:v>
                </c:pt>
                <c:pt idx="49">
                  <c:v>0</c:v>
                </c:pt>
                <c:pt idx="50">
                  <c:v>0</c:v>
                </c:pt>
                <c:pt idx="51">
                  <c:v>27</c:v>
                </c:pt>
                <c:pt idx="52">
                  <c:v>3</c:v>
                </c:pt>
                <c:pt idx="53">
                  <c:v>0</c:v>
                </c:pt>
                <c:pt idx="54">
                  <c:v>3</c:v>
                </c:pt>
                <c:pt idx="55">
                  <c:v>0</c:v>
                </c:pt>
                <c:pt idx="56">
                  <c:v>12</c:v>
                </c:pt>
                <c:pt idx="57">
                  <c:v>8</c:v>
                </c:pt>
                <c:pt idx="58">
                  <c:v>6</c:v>
                </c:pt>
                <c:pt idx="59">
                  <c:v>8</c:v>
                </c:pt>
                <c:pt idx="60">
                  <c:v>0</c:v>
                </c:pt>
                <c:pt idx="61">
                  <c:v>1</c:v>
                </c:pt>
                <c:pt idx="62">
                  <c:v>8</c:v>
                </c:pt>
                <c:pt idx="63">
                  <c:v>9</c:v>
                </c:pt>
                <c:pt idx="64">
                  <c:v>38</c:v>
                </c:pt>
                <c:pt idx="65">
                  <c:v>31</c:v>
                </c:pt>
                <c:pt idx="66">
                  <c:v>6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10</c:v>
                </c:pt>
                <c:pt idx="71">
                  <c:v>0</c:v>
                </c:pt>
                <c:pt idx="72">
                  <c:v>2</c:v>
                </c:pt>
                <c:pt idx="73">
                  <c:v>0</c:v>
                </c:pt>
                <c:pt idx="74">
                  <c:v>7</c:v>
                </c:pt>
                <c:pt idx="75">
                  <c:v>0</c:v>
                </c:pt>
                <c:pt idx="76">
                  <c:v>3</c:v>
                </c:pt>
                <c:pt idx="7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9B-1040-A565-D8A6DA6BDE55}"/>
            </c:ext>
          </c:extLst>
        </c:ser>
        <c:ser>
          <c:idx val="3"/>
          <c:order val="3"/>
          <c:tx>
            <c:strRef>
              <c:f>Sheet1!$FH$1</c:f>
              <c:strCache>
                <c:ptCount val="1"/>
                <c:pt idx="0">
                  <c:v>LEHIGH</c:v>
                </c:pt>
              </c:strCache>
            </c:strRef>
          </c:tx>
          <c:spPr>
            <a:ln w="38100" cap="flat" cmpd="dbl" algn="ctr">
              <a:solidFill>
                <a:schemeClr val="accent4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Sheet1!$FD$2:$FD$79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Sheet1!$FH$2:$FH$79</c:f>
              <c:numCache>
                <c:formatCode>0</c:formatCode>
                <c:ptCount val="78"/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0</c:v>
                </c:pt>
                <c:pt idx="11">
                  <c:v>2</c:v>
                </c:pt>
                <c:pt idx="12">
                  <c:v>1</c:v>
                </c:pt>
                <c:pt idx="13">
                  <c:v>4</c:v>
                </c:pt>
                <c:pt idx="14">
                  <c:v>2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3</c:v>
                </c:pt>
                <c:pt idx="19">
                  <c:v>1</c:v>
                </c:pt>
                <c:pt idx="20">
                  <c:v>16</c:v>
                </c:pt>
                <c:pt idx="21">
                  <c:v>0</c:v>
                </c:pt>
                <c:pt idx="22">
                  <c:v>0</c:v>
                </c:pt>
                <c:pt idx="25">
                  <c:v>1</c:v>
                </c:pt>
                <c:pt idx="26">
                  <c:v>5</c:v>
                </c:pt>
                <c:pt idx="27">
                  <c:v>8</c:v>
                </c:pt>
                <c:pt idx="28">
                  <c:v>8</c:v>
                </c:pt>
                <c:pt idx="29">
                  <c:v>2</c:v>
                </c:pt>
                <c:pt idx="30">
                  <c:v>6</c:v>
                </c:pt>
                <c:pt idx="31">
                  <c:v>3</c:v>
                </c:pt>
                <c:pt idx="32">
                  <c:v>0</c:v>
                </c:pt>
                <c:pt idx="33">
                  <c:v>0</c:v>
                </c:pt>
                <c:pt idx="34">
                  <c:v>11</c:v>
                </c:pt>
                <c:pt idx="35">
                  <c:v>8</c:v>
                </c:pt>
                <c:pt idx="36">
                  <c:v>9</c:v>
                </c:pt>
                <c:pt idx="37">
                  <c:v>3</c:v>
                </c:pt>
                <c:pt idx="38">
                  <c:v>6</c:v>
                </c:pt>
                <c:pt idx="39">
                  <c:v>1</c:v>
                </c:pt>
                <c:pt idx="40">
                  <c:v>0</c:v>
                </c:pt>
                <c:pt idx="41">
                  <c:v>2</c:v>
                </c:pt>
                <c:pt idx="42">
                  <c:v>6</c:v>
                </c:pt>
                <c:pt idx="43">
                  <c:v>4</c:v>
                </c:pt>
                <c:pt idx="44">
                  <c:v>3</c:v>
                </c:pt>
                <c:pt idx="45">
                  <c:v>3</c:v>
                </c:pt>
                <c:pt idx="46">
                  <c:v>0</c:v>
                </c:pt>
                <c:pt idx="47">
                  <c:v>34</c:v>
                </c:pt>
                <c:pt idx="48">
                  <c:v>9</c:v>
                </c:pt>
                <c:pt idx="49">
                  <c:v>6</c:v>
                </c:pt>
                <c:pt idx="50">
                  <c:v>4</c:v>
                </c:pt>
                <c:pt idx="51">
                  <c:v>5</c:v>
                </c:pt>
                <c:pt idx="52">
                  <c:v>5</c:v>
                </c:pt>
                <c:pt idx="53">
                  <c:v>4</c:v>
                </c:pt>
                <c:pt idx="54">
                  <c:v>3</c:v>
                </c:pt>
                <c:pt idx="55">
                  <c:v>1</c:v>
                </c:pt>
                <c:pt idx="56">
                  <c:v>5</c:v>
                </c:pt>
                <c:pt idx="57">
                  <c:v>3</c:v>
                </c:pt>
                <c:pt idx="58">
                  <c:v>4</c:v>
                </c:pt>
                <c:pt idx="59">
                  <c:v>6</c:v>
                </c:pt>
                <c:pt idx="60">
                  <c:v>0</c:v>
                </c:pt>
                <c:pt idx="61">
                  <c:v>0</c:v>
                </c:pt>
                <c:pt idx="62">
                  <c:v>7</c:v>
                </c:pt>
                <c:pt idx="63">
                  <c:v>4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0</c:v>
                </c:pt>
                <c:pt idx="68">
                  <c:v>1</c:v>
                </c:pt>
                <c:pt idx="69">
                  <c:v>4</c:v>
                </c:pt>
                <c:pt idx="70">
                  <c:v>6</c:v>
                </c:pt>
                <c:pt idx="71">
                  <c:v>4</c:v>
                </c:pt>
                <c:pt idx="72">
                  <c:v>1</c:v>
                </c:pt>
                <c:pt idx="73">
                  <c:v>3</c:v>
                </c:pt>
                <c:pt idx="74">
                  <c:v>0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9B-1040-A565-D8A6DA6BDE55}"/>
            </c:ext>
          </c:extLst>
        </c:ser>
        <c:ser>
          <c:idx val="4"/>
          <c:order val="4"/>
          <c:tx>
            <c:strRef>
              <c:f>Sheet1!$FI$1</c:f>
              <c:strCache>
                <c:ptCount val="1"/>
                <c:pt idx="0">
                  <c:v>BERKS</c:v>
                </c:pt>
              </c:strCache>
            </c:strRef>
          </c:tx>
          <c:spPr>
            <a:ln w="38100" cap="flat" cmpd="dbl" algn="ctr">
              <a:solidFill>
                <a:schemeClr val="accent5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Sheet1!$FD$2:$FD$79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Sheet1!$FI$2:$FI$79</c:f>
              <c:numCache>
                <c:formatCode>0</c:formatCode>
                <c:ptCount val="78"/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4</c:v>
                </c:pt>
                <c:pt idx="10">
                  <c:v>7</c:v>
                </c:pt>
                <c:pt idx="11">
                  <c:v>1</c:v>
                </c:pt>
                <c:pt idx="12">
                  <c:v>1</c:v>
                </c:pt>
                <c:pt idx="13">
                  <c:v>6</c:v>
                </c:pt>
                <c:pt idx="14">
                  <c:v>1</c:v>
                </c:pt>
                <c:pt idx="15">
                  <c:v>3</c:v>
                </c:pt>
                <c:pt idx="16">
                  <c:v>3</c:v>
                </c:pt>
                <c:pt idx="17">
                  <c:v>6</c:v>
                </c:pt>
                <c:pt idx="18">
                  <c:v>25</c:v>
                </c:pt>
                <c:pt idx="19">
                  <c:v>9</c:v>
                </c:pt>
                <c:pt idx="20">
                  <c:v>8</c:v>
                </c:pt>
                <c:pt idx="21">
                  <c:v>3</c:v>
                </c:pt>
                <c:pt idx="22">
                  <c:v>1</c:v>
                </c:pt>
                <c:pt idx="24">
                  <c:v>21</c:v>
                </c:pt>
                <c:pt idx="25">
                  <c:v>67</c:v>
                </c:pt>
                <c:pt idx="26">
                  <c:v>1</c:v>
                </c:pt>
                <c:pt idx="27">
                  <c:v>2</c:v>
                </c:pt>
                <c:pt idx="28">
                  <c:v>25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29</c:v>
                </c:pt>
                <c:pt idx="35">
                  <c:v>1</c:v>
                </c:pt>
                <c:pt idx="36">
                  <c:v>20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7</c:v>
                </c:pt>
                <c:pt idx="43">
                  <c:v>17</c:v>
                </c:pt>
                <c:pt idx="44">
                  <c:v>11</c:v>
                </c:pt>
                <c:pt idx="45">
                  <c:v>1</c:v>
                </c:pt>
                <c:pt idx="46">
                  <c:v>0</c:v>
                </c:pt>
                <c:pt idx="47">
                  <c:v>40</c:v>
                </c:pt>
                <c:pt idx="48">
                  <c:v>14</c:v>
                </c:pt>
                <c:pt idx="49">
                  <c:v>11</c:v>
                </c:pt>
                <c:pt idx="50">
                  <c:v>6</c:v>
                </c:pt>
                <c:pt idx="51">
                  <c:v>4</c:v>
                </c:pt>
                <c:pt idx="52">
                  <c:v>9</c:v>
                </c:pt>
                <c:pt idx="53">
                  <c:v>4</c:v>
                </c:pt>
                <c:pt idx="54">
                  <c:v>0</c:v>
                </c:pt>
                <c:pt idx="55">
                  <c:v>0</c:v>
                </c:pt>
                <c:pt idx="56">
                  <c:v>5</c:v>
                </c:pt>
                <c:pt idx="57">
                  <c:v>7</c:v>
                </c:pt>
                <c:pt idx="58">
                  <c:v>3</c:v>
                </c:pt>
                <c:pt idx="59">
                  <c:v>5</c:v>
                </c:pt>
                <c:pt idx="60">
                  <c:v>1</c:v>
                </c:pt>
                <c:pt idx="61">
                  <c:v>0</c:v>
                </c:pt>
                <c:pt idx="62">
                  <c:v>4</c:v>
                </c:pt>
                <c:pt idx="63">
                  <c:v>1</c:v>
                </c:pt>
                <c:pt idx="64">
                  <c:v>1</c:v>
                </c:pt>
                <c:pt idx="65">
                  <c:v>6</c:v>
                </c:pt>
                <c:pt idx="66">
                  <c:v>4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9B-1040-A565-D8A6DA6BD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6404719"/>
        <c:axId val="1032144287"/>
      </c:lineChart>
      <c:dateAx>
        <c:axId val="98640471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144287"/>
        <c:crosses val="autoZero"/>
        <c:auto val="1"/>
        <c:lblOffset val="100"/>
        <c:baseTimeUnit val="days"/>
      </c:dateAx>
      <c:valAx>
        <c:axId val="103214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40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NEW COVID-19 RELATED DEATHS IN THE TOP FIVE MOST INFECTED COUNTIES OF CALIFORNIA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Sheet1!$FM$1</c:f>
              <c:strCache>
                <c:ptCount val="1"/>
                <c:pt idx="0">
                  <c:v>LOS ANGELES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Sheet1!$FL$2:$FL$79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Sheet1!$FM$2:$FM$79</c:f>
              <c:numCache>
                <c:formatCode>0</c:formatCode>
                <c:ptCount val="78"/>
                <c:pt idx="1">
                  <c:v>13</c:v>
                </c:pt>
                <c:pt idx="2">
                  <c:v>12</c:v>
                </c:pt>
                <c:pt idx="3">
                  <c:v>26</c:v>
                </c:pt>
                <c:pt idx="4">
                  <c:v>13</c:v>
                </c:pt>
                <c:pt idx="5">
                  <c:v>15</c:v>
                </c:pt>
                <c:pt idx="6">
                  <c:v>25</c:v>
                </c:pt>
                <c:pt idx="7">
                  <c:v>26</c:v>
                </c:pt>
                <c:pt idx="8">
                  <c:v>24</c:v>
                </c:pt>
                <c:pt idx="9">
                  <c:v>21</c:v>
                </c:pt>
                <c:pt idx="10">
                  <c:v>24</c:v>
                </c:pt>
                <c:pt idx="11">
                  <c:v>31</c:v>
                </c:pt>
                <c:pt idx="12">
                  <c:v>24</c:v>
                </c:pt>
                <c:pt idx="13">
                  <c:v>40</c:v>
                </c:pt>
                <c:pt idx="14">
                  <c:v>42</c:v>
                </c:pt>
                <c:pt idx="15">
                  <c:v>53</c:v>
                </c:pt>
                <c:pt idx="16">
                  <c:v>40</c:v>
                </c:pt>
                <c:pt idx="17">
                  <c:v>81</c:v>
                </c:pt>
                <c:pt idx="18">
                  <c:v>24</c:v>
                </c:pt>
                <c:pt idx="19">
                  <c:v>17</c:v>
                </c:pt>
                <c:pt idx="20">
                  <c:v>46</c:v>
                </c:pt>
                <c:pt idx="21">
                  <c:v>66</c:v>
                </c:pt>
                <c:pt idx="22">
                  <c:v>68</c:v>
                </c:pt>
                <c:pt idx="23">
                  <c:v>51</c:v>
                </c:pt>
                <c:pt idx="24">
                  <c:v>47</c:v>
                </c:pt>
                <c:pt idx="25">
                  <c:v>18</c:v>
                </c:pt>
                <c:pt idx="26">
                  <c:v>29</c:v>
                </c:pt>
                <c:pt idx="27">
                  <c:v>58</c:v>
                </c:pt>
                <c:pt idx="28">
                  <c:v>56</c:v>
                </c:pt>
                <c:pt idx="29">
                  <c:v>55</c:v>
                </c:pt>
                <c:pt idx="30">
                  <c:v>61</c:v>
                </c:pt>
                <c:pt idx="31">
                  <c:v>37</c:v>
                </c:pt>
                <c:pt idx="32">
                  <c:v>20</c:v>
                </c:pt>
                <c:pt idx="33">
                  <c:v>27</c:v>
                </c:pt>
                <c:pt idx="34">
                  <c:v>57</c:v>
                </c:pt>
                <c:pt idx="35">
                  <c:v>54</c:v>
                </c:pt>
                <c:pt idx="36">
                  <c:v>51</c:v>
                </c:pt>
                <c:pt idx="37">
                  <c:v>50</c:v>
                </c:pt>
                <c:pt idx="38">
                  <c:v>44</c:v>
                </c:pt>
                <c:pt idx="39">
                  <c:v>18</c:v>
                </c:pt>
                <c:pt idx="40">
                  <c:v>39</c:v>
                </c:pt>
                <c:pt idx="41">
                  <c:v>44</c:v>
                </c:pt>
                <c:pt idx="42">
                  <c:v>46</c:v>
                </c:pt>
                <c:pt idx="43">
                  <c:v>50</c:v>
                </c:pt>
                <c:pt idx="44">
                  <c:v>46</c:v>
                </c:pt>
                <c:pt idx="45">
                  <c:v>38</c:v>
                </c:pt>
                <c:pt idx="46">
                  <c:v>28</c:v>
                </c:pt>
                <c:pt idx="47">
                  <c:v>18</c:v>
                </c:pt>
                <c:pt idx="48">
                  <c:v>74</c:v>
                </c:pt>
                <c:pt idx="49">
                  <c:v>57</c:v>
                </c:pt>
                <c:pt idx="50">
                  <c:v>46</c:v>
                </c:pt>
                <c:pt idx="51">
                  <c:v>33</c:v>
                </c:pt>
                <c:pt idx="52">
                  <c:v>41</c:v>
                </c:pt>
                <c:pt idx="53">
                  <c:v>14</c:v>
                </c:pt>
                <c:pt idx="54">
                  <c:v>12</c:v>
                </c:pt>
                <c:pt idx="55">
                  <c:v>27</c:v>
                </c:pt>
                <c:pt idx="56">
                  <c:v>52</c:v>
                </c:pt>
                <c:pt idx="57">
                  <c:v>46</c:v>
                </c:pt>
                <c:pt idx="58">
                  <c:v>49</c:v>
                </c:pt>
                <c:pt idx="59">
                  <c:v>48</c:v>
                </c:pt>
                <c:pt idx="60">
                  <c:v>24</c:v>
                </c:pt>
                <c:pt idx="61">
                  <c:v>22</c:v>
                </c:pt>
                <c:pt idx="62">
                  <c:v>59</c:v>
                </c:pt>
                <c:pt idx="63">
                  <c:v>46</c:v>
                </c:pt>
                <c:pt idx="64">
                  <c:v>42</c:v>
                </c:pt>
                <c:pt idx="65">
                  <c:v>34</c:v>
                </c:pt>
                <c:pt idx="66">
                  <c:v>55</c:v>
                </c:pt>
                <c:pt idx="67">
                  <c:v>25</c:v>
                </c:pt>
                <c:pt idx="68">
                  <c:v>10</c:v>
                </c:pt>
                <c:pt idx="69">
                  <c:v>52</c:v>
                </c:pt>
                <c:pt idx="70">
                  <c:v>61</c:v>
                </c:pt>
                <c:pt idx="71">
                  <c:v>45</c:v>
                </c:pt>
                <c:pt idx="72">
                  <c:v>21</c:v>
                </c:pt>
                <c:pt idx="73">
                  <c:v>56</c:v>
                </c:pt>
                <c:pt idx="74">
                  <c:v>17</c:v>
                </c:pt>
                <c:pt idx="75">
                  <c:v>19</c:v>
                </c:pt>
                <c:pt idx="76">
                  <c:v>33</c:v>
                </c:pt>
                <c:pt idx="77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CD-A04F-A050-BAF9611AC249}"/>
            </c:ext>
          </c:extLst>
        </c:ser>
        <c:ser>
          <c:idx val="1"/>
          <c:order val="1"/>
          <c:tx>
            <c:strRef>
              <c:f>Sheet1!$FN$1</c:f>
              <c:strCache>
                <c:ptCount val="1"/>
                <c:pt idx="0">
                  <c:v>SAN DIEGO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Sheet1!$FL$2:$FL$79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Sheet1!$FN$2:$FN$79</c:f>
              <c:numCache>
                <c:formatCode>0</c:formatCode>
                <c:ptCount val="78"/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12</c:v>
                </c:pt>
                <c:pt idx="7">
                  <c:v>5</c:v>
                </c:pt>
                <c:pt idx="8">
                  <c:v>4</c:v>
                </c:pt>
                <c:pt idx="9">
                  <c:v>14</c:v>
                </c:pt>
                <c:pt idx="10">
                  <c:v>0</c:v>
                </c:pt>
                <c:pt idx="11">
                  <c:v>1</c:v>
                </c:pt>
                <c:pt idx="12">
                  <c:v>11</c:v>
                </c:pt>
                <c:pt idx="13">
                  <c:v>1</c:v>
                </c:pt>
                <c:pt idx="14">
                  <c:v>0</c:v>
                </c:pt>
                <c:pt idx="15">
                  <c:v>10</c:v>
                </c:pt>
                <c:pt idx="16">
                  <c:v>6</c:v>
                </c:pt>
                <c:pt idx="17">
                  <c:v>0</c:v>
                </c:pt>
                <c:pt idx="18">
                  <c:v>0</c:v>
                </c:pt>
                <c:pt idx="19">
                  <c:v>19</c:v>
                </c:pt>
                <c:pt idx="20">
                  <c:v>7</c:v>
                </c:pt>
                <c:pt idx="21">
                  <c:v>3</c:v>
                </c:pt>
                <c:pt idx="22">
                  <c:v>0</c:v>
                </c:pt>
                <c:pt idx="23">
                  <c:v>7</c:v>
                </c:pt>
                <c:pt idx="24">
                  <c:v>0</c:v>
                </c:pt>
                <c:pt idx="25">
                  <c:v>4</c:v>
                </c:pt>
                <c:pt idx="26">
                  <c:v>5</c:v>
                </c:pt>
                <c:pt idx="27">
                  <c:v>5</c:v>
                </c:pt>
                <c:pt idx="28">
                  <c:v>7</c:v>
                </c:pt>
                <c:pt idx="29">
                  <c:v>3</c:v>
                </c:pt>
                <c:pt idx="30">
                  <c:v>7</c:v>
                </c:pt>
                <c:pt idx="31">
                  <c:v>0</c:v>
                </c:pt>
                <c:pt idx="32">
                  <c:v>0</c:v>
                </c:pt>
                <c:pt idx="33">
                  <c:v>12</c:v>
                </c:pt>
                <c:pt idx="34">
                  <c:v>11</c:v>
                </c:pt>
                <c:pt idx="35">
                  <c:v>13</c:v>
                </c:pt>
                <c:pt idx="36">
                  <c:v>3</c:v>
                </c:pt>
                <c:pt idx="37">
                  <c:v>5</c:v>
                </c:pt>
                <c:pt idx="38">
                  <c:v>0</c:v>
                </c:pt>
                <c:pt idx="39">
                  <c:v>0</c:v>
                </c:pt>
                <c:pt idx="40">
                  <c:v>10</c:v>
                </c:pt>
                <c:pt idx="41">
                  <c:v>13</c:v>
                </c:pt>
                <c:pt idx="42">
                  <c:v>6</c:v>
                </c:pt>
                <c:pt idx="43">
                  <c:v>8</c:v>
                </c:pt>
                <c:pt idx="44">
                  <c:v>4</c:v>
                </c:pt>
                <c:pt idx="45">
                  <c:v>0</c:v>
                </c:pt>
                <c:pt idx="46">
                  <c:v>7</c:v>
                </c:pt>
                <c:pt idx="47">
                  <c:v>0</c:v>
                </c:pt>
                <c:pt idx="48">
                  <c:v>0</c:v>
                </c:pt>
                <c:pt idx="49">
                  <c:v>20</c:v>
                </c:pt>
                <c:pt idx="50">
                  <c:v>0</c:v>
                </c:pt>
                <c:pt idx="51">
                  <c:v>9</c:v>
                </c:pt>
                <c:pt idx="52">
                  <c:v>4</c:v>
                </c:pt>
                <c:pt idx="53">
                  <c:v>0</c:v>
                </c:pt>
                <c:pt idx="54">
                  <c:v>0</c:v>
                </c:pt>
                <c:pt idx="55">
                  <c:v>15</c:v>
                </c:pt>
                <c:pt idx="56">
                  <c:v>7</c:v>
                </c:pt>
                <c:pt idx="57">
                  <c:v>10</c:v>
                </c:pt>
                <c:pt idx="58">
                  <c:v>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8</c:v>
                </c:pt>
                <c:pt idx="74">
                  <c:v>0</c:v>
                </c:pt>
                <c:pt idx="75">
                  <c:v>0</c:v>
                </c:pt>
                <c:pt idx="76">
                  <c:v>3</c:v>
                </c:pt>
                <c:pt idx="7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CD-A04F-A050-BAF9611AC249}"/>
            </c:ext>
          </c:extLst>
        </c:ser>
        <c:ser>
          <c:idx val="2"/>
          <c:order val="2"/>
          <c:tx>
            <c:strRef>
              <c:f>Sheet1!$FO$1</c:f>
              <c:strCache>
                <c:ptCount val="1"/>
                <c:pt idx="0">
                  <c:v>RIVERSIDE</c:v>
                </c:pt>
              </c:strCache>
            </c:strRef>
          </c:tx>
          <c:spPr>
            <a:ln w="38100" cap="flat" cmpd="dbl" algn="ctr">
              <a:solidFill>
                <a:schemeClr val="accent3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Sheet1!$FL$2:$FL$79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Sheet1!$FO$2:$FO$79</c:f>
              <c:numCache>
                <c:formatCode>0</c:formatCode>
                <c:ptCount val="78"/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8</c:v>
                </c:pt>
                <c:pt idx="7">
                  <c:v>3</c:v>
                </c:pt>
                <c:pt idx="8">
                  <c:v>1</c:v>
                </c:pt>
                <c:pt idx="9">
                  <c:v>9</c:v>
                </c:pt>
                <c:pt idx="10">
                  <c:v>0</c:v>
                </c:pt>
                <c:pt idx="11">
                  <c:v>1</c:v>
                </c:pt>
                <c:pt idx="12">
                  <c:v>11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8</c:v>
                </c:pt>
                <c:pt idx="17">
                  <c:v>5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13</c:v>
                </c:pt>
                <c:pt idx="22">
                  <c:v>1</c:v>
                </c:pt>
                <c:pt idx="23">
                  <c:v>8</c:v>
                </c:pt>
                <c:pt idx="24">
                  <c:v>0</c:v>
                </c:pt>
                <c:pt idx="25">
                  <c:v>13</c:v>
                </c:pt>
                <c:pt idx="26">
                  <c:v>7</c:v>
                </c:pt>
                <c:pt idx="27">
                  <c:v>4</c:v>
                </c:pt>
                <c:pt idx="28">
                  <c:v>7</c:v>
                </c:pt>
                <c:pt idx="29">
                  <c:v>7</c:v>
                </c:pt>
                <c:pt idx="30">
                  <c:v>11</c:v>
                </c:pt>
                <c:pt idx="31">
                  <c:v>0</c:v>
                </c:pt>
                <c:pt idx="32">
                  <c:v>9</c:v>
                </c:pt>
                <c:pt idx="33">
                  <c:v>8</c:v>
                </c:pt>
                <c:pt idx="34">
                  <c:v>6</c:v>
                </c:pt>
                <c:pt idx="35">
                  <c:v>4</c:v>
                </c:pt>
                <c:pt idx="36">
                  <c:v>9</c:v>
                </c:pt>
                <c:pt idx="37">
                  <c:v>7</c:v>
                </c:pt>
                <c:pt idx="38">
                  <c:v>2</c:v>
                </c:pt>
                <c:pt idx="39">
                  <c:v>3</c:v>
                </c:pt>
                <c:pt idx="40">
                  <c:v>13</c:v>
                </c:pt>
                <c:pt idx="41">
                  <c:v>10</c:v>
                </c:pt>
                <c:pt idx="42">
                  <c:v>8</c:v>
                </c:pt>
                <c:pt idx="43">
                  <c:v>3</c:v>
                </c:pt>
                <c:pt idx="44">
                  <c:v>6</c:v>
                </c:pt>
                <c:pt idx="45">
                  <c:v>4</c:v>
                </c:pt>
                <c:pt idx="46">
                  <c:v>4</c:v>
                </c:pt>
                <c:pt idx="47">
                  <c:v>5</c:v>
                </c:pt>
                <c:pt idx="48">
                  <c:v>6</c:v>
                </c:pt>
                <c:pt idx="49">
                  <c:v>9</c:v>
                </c:pt>
                <c:pt idx="50">
                  <c:v>6</c:v>
                </c:pt>
                <c:pt idx="51">
                  <c:v>9</c:v>
                </c:pt>
                <c:pt idx="52">
                  <c:v>1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6</c:v>
                </c:pt>
                <c:pt idx="57">
                  <c:v>11</c:v>
                </c:pt>
                <c:pt idx="58">
                  <c:v>8</c:v>
                </c:pt>
                <c:pt idx="59">
                  <c:v>0</c:v>
                </c:pt>
                <c:pt idx="60">
                  <c:v>5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10</c:v>
                </c:pt>
                <c:pt idx="66">
                  <c:v>0</c:v>
                </c:pt>
                <c:pt idx="67">
                  <c:v>0</c:v>
                </c:pt>
                <c:pt idx="68">
                  <c:v>9</c:v>
                </c:pt>
                <c:pt idx="69">
                  <c:v>1</c:v>
                </c:pt>
                <c:pt idx="70">
                  <c:v>15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11</c:v>
                </c:pt>
                <c:pt idx="7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CD-A04F-A050-BAF9611AC249}"/>
            </c:ext>
          </c:extLst>
        </c:ser>
        <c:ser>
          <c:idx val="3"/>
          <c:order val="3"/>
          <c:tx>
            <c:strRef>
              <c:f>Sheet1!$FP$1</c:f>
              <c:strCache>
                <c:ptCount val="1"/>
                <c:pt idx="0">
                  <c:v>SANTA CLARA</c:v>
                </c:pt>
              </c:strCache>
            </c:strRef>
          </c:tx>
          <c:spPr>
            <a:ln w="38100" cap="flat" cmpd="dbl" algn="ctr">
              <a:solidFill>
                <a:schemeClr val="accent4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Sheet1!$FL$2:$FL$79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Sheet1!$FP$2:$FP$79</c:f>
              <c:numCache>
                <c:formatCode>0</c:formatCode>
                <c:ptCount val="78"/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7</c:v>
                </c:pt>
                <c:pt idx="13">
                  <c:v>0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1</c:v>
                </c:pt>
                <c:pt idx="23">
                  <c:v>3</c:v>
                </c:pt>
                <c:pt idx="24">
                  <c:v>1</c:v>
                </c:pt>
                <c:pt idx="25">
                  <c:v>3</c:v>
                </c:pt>
                <c:pt idx="26">
                  <c:v>3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3</c:v>
                </c:pt>
                <c:pt idx="34">
                  <c:v>3</c:v>
                </c:pt>
                <c:pt idx="35">
                  <c:v>4</c:v>
                </c:pt>
                <c:pt idx="36">
                  <c:v>1</c:v>
                </c:pt>
                <c:pt idx="37">
                  <c:v>3</c:v>
                </c:pt>
                <c:pt idx="38">
                  <c:v>0</c:v>
                </c:pt>
                <c:pt idx="39">
                  <c:v>0</c:v>
                </c:pt>
                <c:pt idx="40">
                  <c:v>3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5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CD-A04F-A050-BAF9611AC249}"/>
            </c:ext>
          </c:extLst>
        </c:ser>
        <c:ser>
          <c:idx val="4"/>
          <c:order val="4"/>
          <c:tx>
            <c:strRef>
              <c:f>Sheet1!$FQ$1</c:f>
              <c:strCache>
                <c:ptCount val="1"/>
                <c:pt idx="0">
                  <c:v>ORANGE</c:v>
                </c:pt>
              </c:strCache>
            </c:strRef>
          </c:tx>
          <c:spPr>
            <a:ln w="38100" cap="flat" cmpd="dbl" algn="ctr">
              <a:solidFill>
                <a:schemeClr val="accent5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Sheet1!$FL$2:$FL$79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Sheet1!$FQ$2:$FQ$79</c:f>
              <c:numCache>
                <c:formatCode>0</c:formatCode>
                <c:ptCount val="78"/>
                <c:pt idx="1">
                  <c:v>3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5</c:v>
                </c:pt>
                <c:pt idx="31">
                  <c:v>1</c:v>
                </c:pt>
                <c:pt idx="32">
                  <c:v>3</c:v>
                </c:pt>
                <c:pt idx="33">
                  <c:v>2</c:v>
                </c:pt>
                <c:pt idx="34">
                  <c:v>4</c:v>
                </c:pt>
                <c:pt idx="35">
                  <c:v>4</c:v>
                </c:pt>
                <c:pt idx="36">
                  <c:v>1</c:v>
                </c:pt>
                <c:pt idx="37">
                  <c:v>6</c:v>
                </c:pt>
                <c:pt idx="38">
                  <c:v>3</c:v>
                </c:pt>
                <c:pt idx="39">
                  <c:v>1</c:v>
                </c:pt>
                <c:pt idx="40">
                  <c:v>2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4</c:v>
                </c:pt>
                <c:pt idx="45">
                  <c:v>3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10</c:v>
                </c:pt>
                <c:pt idx="50">
                  <c:v>14</c:v>
                </c:pt>
                <c:pt idx="51">
                  <c:v>6</c:v>
                </c:pt>
                <c:pt idx="52">
                  <c:v>12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5</c:v>
                </c:pt>
                <c:pt idx="57">
                  <c:v>6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3</c:v>
                </c:pt>
                <c:pt idx="63">
                  <c:v>8</c:v>
                </c:pt>
                <c:pt idx="64">
                  <c:v>7</c:v>
                </c:pt>
                <c:pt idx="65">
                  <c:v>9</c:v>
                </c:pt>
                <c:pt idx="66">
                  <c:v>2</c:v>
                </c:pt>
                <c:pt idx="67">
                  <c:v>1</c:v>
                </c:pt>
                <c:pt idx="68">
                  <c:v>0</c:v>
                </c:pt>
                <c:pt idx="69">
                  <c:v>8</c:v>
                </c:pt>
                <c:pt idx="70">
                  <c:v>13</c:v>
                </c:pt>
                <c:pt idx="71">
                  <c:v>4</c:v>
                </c:pt>
                <c:pt idx="72">
                  <c:v>8</c:v>
                </c:pt>
                <c:pt idx="73">
                  <c:v>7</c:v>
                </c:pt>
                <c:pt idx="74">
                  <c:v>4</c:v>
                </c:pt>
                <c:pt idx="75">
                  <c:v>0</c:v>
                </c:pt>
                <c:pt idx="76">
                  <c:v>12</c:v>
                </c:pt>
                <c:pt idx="7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CD-A04F-A050-BAF9611AC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5086383"/>
        <c:axId val="984825823"/>
      </c:lineChart>
      <c:dateAx>
        <c:axId val="98508638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825823"/>
        <c:crosses val="autoZero"/>
        <c:auto val="1"/>
        <c:lblOffset val="100"/>
        <c:baseTimeUnit val="days"/>
      </c:dateAx>
      <c:valAx>
        <c:axId val="98482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08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COVID-19</a:t>
            </a:r>
            <a:r>
              <a:rPr lang="en-US" baseline="0"/>
              <a:t> RELATED DEATHS AMONG THE TOP 5 INFECTED COUNTIES OF THE TOP 6 INFECTED STATES IN THE UNITED STATES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Sheet1!$EH$187</c:f>
              <c:strCache>
                <c:ptCount val="1"/>
                <c:pt idx="0">
                  <c:v>NY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Sheet1!$EG$188:$EG$265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Sheet1!$EH$188:$EH$265</c:f>
              <c:numCache>
                <c:formatCode>0</c:formatCode>
                <c:ptCount val="78"/>
                <c:pt idx="1">
                  <c:v>198</c:v>
                </c:pt>
                <c:pt idx="2">
                  <c:v>324</c:v>
                </c:pt>
                <c:pt idx="3">
                  <c:v>653</c:v>
                </c:pt>
                <c:pt idx="4">
                  <c:v>195</c:v>
                </c:pt>
                <c:pt idx="5">
                  <c:v>428</c:v>
                </c:pt>
                <c:pt idx="6">
                  <c:v>798</c:v>
                </c:pt>
                <c:pt idx="7">
                  <c:v>696</c:v>
                </c:pt>
                <c:pt idx="8">
                  <c:v>557</c:v>
                </c:pt>
                <c:pt idx="9">
                  <c:v>709</c:v>
                </c:pt>
                <c:pt idx="10">
                  <c:v>383</c:v>
                </c:pt>
                <c:pt idx="11">
                  <c:v>491</c:v>
                </c:pt>
                <c:pt idx="12">
                  <c:v>476</c:v>
                </c:pt>
                <c:pt idx="13">
                  <c:v>217</c:v>
                </c:pt>
                <c:pt idx="14">
                  <c:v>439</c:v>
                </c:pt>
                <c:pt idx="15">
                  <c:v>546</c:v>
                </c:pt>
                <c:pt idx="16">
                  <c:v>297</c:v>
                </c:pt>
                <c:pt idx="17">
                  <c:v>396</c:v>
                </c:pt>
                <c:pt idx="18">
                  <c:v>640</c:v>
                </c:pt>
                <c:pt idx="19">
                  <c:v>490</c:v>
                </c:pt>
                <c:pt idx="20">
                  <c:v>269</c:v>
                </c:pt>
                <c:pt idx="21">
                  <c:v>326</c:v>
                </c:pt>
                <c:pt idx="22">
                  <c:v>285</c:v>
                </c:pt>
                <c:pt idx="23">
                  <c:v>294</c:v>
                </c:pt>
                <c:pt idx="24">
                  <c:v>281</c:v>
                </c:pt>
                <c:pt idx="25">
                  <c:v>237</c:v>
                </c:pt>
                <c:pt idx="26">
                  <c:v>234</c:v>
                </c:pt>
                <c:pt idx="27">
                  <c:v>218</c:v>
                </c:pt>
                <c:pt idx="28">
                  <c:v>270</c:v>
                </c:pt>
                <c:pt idx="29">
                  <c:v>189</c:v>
                </c:pt>
                <c:pt idx="30">
                  <c:v>178</c:v>
                </c:pt>
                <c:pt idx="31">
                  <c:v>202</c:v>
                </c:pt>
                <c:pt idx="32">
                  <c:v>179</c:v>
                </c:pt>
                <c:pt idx="33">
                  <c:v>149</c:v>
                </c:pt>
                <c:pt idx="34">
                  <c:v>130</c:v>
                </c:pt>
                <c:pt idx="35">
                  <c:v>230</c:v>
                </c:pt>
                <c:pt idx="36">
                  <c:v>353</c:v>
                </c:pt>
                <c:pt idx="37">
                  <c:v>135</c:v>
                </c:pt>
                <c:pt idx="38">
                  <c:v>136</c:v>
                </c:pt>
                <c:pt idx="39">
                  <c:v>122</c:v>
                </c:pt>
                <c:pt idx="40">
                  <c:v>95</c:v>
                </c:pt>
                <c:pt idx="41">
                  <c:v>108</c:v>
                </c:pt>
                <c:pt idx="42">
                  <c:v>99</c:v>
                </c:pt>
                <c:pt idx="43">
                  <c:v>91</c:v>
                </c:pt>
                <c:pt idx="44">
                  <c:v>67</c:v>
                </c:pt>
                <c:pt idx="45">
                  <c:v>86</c:v>
                </c:pt>
                <c:pt idx="46">
                  <c:v>72</c:v>
                </c:pt>
                <c:pt idx="47">
                  <c:v>65</c:v>
                </c:pt>
                <c:pt idx="48">
                  <c:v>70</c:v>
                </c:pt>
                <c:pt idx="49">
                  <c:v>82</c:v>
                </c:pt>
                <c:pt idx="50">
                  <c:v>52</c:v>
                </c:pt>
                <c:pt idx="51">
                  <c:v>54</c:v>
                </c:pt>
                <c:pt idx="52">
                  <c:v>40</c:v>
                </c:pt>
                <c:pt idx="53">
                  <c:v>48</c:v>
                </c:pt>
                <c:pt idx="54">
                  <c:v>54</c:v>
                </c:pt>
                <c:pt idx="55">
                  <c:v>36</c:v>
                </c:pt>
                <c:pt idx="56">
                  <c:v>30</c:v>
                </c:pt>
                <c:pt idx="57">
                  <c:v>33</c:v>
                </c:pt>
                <c:pt idx="58">
                  <c:v>23</c:v>
                </c:pt>
                <c:pt idx="59">
                  <c:v>31</c:v>
                </c:pt>
                <c:pt idx="60">
                  <c:v>24</c:v>
                </c:pt>
                <c:pt idx="61">
                  <c:v>28</c:v>
                </c:pt>
                <c:pt idx="62">
                  <c:v>21</c:v>
                </c:pt>
                <c:pt idx="63">
                  <c:v>26</c:v>
                </c:pt>
                <c:pt idx="64">
                  <c:v>24</c:v>
                </c:pt>
                <c:pt idx="65">
                  <c:v>11</c:v>
                </c:pt>
                <c:pt idx="66">
                  <c:v>16</c:v>
                </c:pt>
                <c:pt idx="67">
                  <c:v>25</c:v>
                </c:pt>
                <c:pt idx="68">
                  <c:v>23</c:v>
                </c:pt>
                <c:pt idx="69">
                  <c:v>25</c:v>
                </c:pt>
                <c:pt idx="70">
                  <c:v>29</c:v>
                </c:pt>
                <c:pt idx="71">
                  <c:v>16</c:v>
                </c:pt>
                <c:pt idx="72">
                  <c:v>33</c:v>
                </c:pt>
                <c:pt idx="73">
                  <c:v>10</c:v>
                </c:pt>
                <c:pt idx="74">
                  <c:v>10</c:v>
                </c:pt>
                <c:pt idx="75">
                  <c:v>18</c:v>
                </c:pt>
                <c:pt idx="76">
                  <c:v>11</c:v>
                </c:pt>
                <c:pt idx="7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26-F948-932C-D2F3739F58C2}"/>
            </c:ext>
          </c:extLst>
        </c:ser>
        <c:ser>
          <c:idx val="1"/>
          <c:order val="1"/>
          <c:tx>
            <c:strRef>
              <c:f>Sheet1!$EI$187</c:f>
              <c:strCache>
                <c:ptCount val="1"/>
                <c:pt idx="0">
                  <c:v>NJ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Sheet1!$EG$188:$EG$265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Sheet1!$EI$188:$EI$265</c:f>
              <c:numCache>
                <c:formatCode>0</c:formatCode>
                <c:ptCount val="78"/>
                <c:pt idx="1">
                  <c:v>102</c:v>
                </c:pt>
                <c:pt idx="2">
                  <c:v>69</c:v>
                </c:pt>
                <c:pt idx="3">
                  <c:v>129</c:v>
                </c:pt>
                <c:pt idx="4">
                  <c:v>44</c:v>
                </c:pt>
                <c:pt idx="5">
                  <c:v>48</c:v>
                </c:pt>
                <c:pt idx="6">
                  <c:v>146</c:v>
                </c:pt>
                <c:pt idx="7">
                  <c:v>153</c:v>
                </c:pt>
                <c:pt idx="8">
                  <c:v>108</c:v>
                </c:pt>
                <c:pt idx="9">
                  <c:v>151</c:v>
                </c:pt>
                <c:pt idx="10">
                  <c:v>177</c:v>
                </c:pt>
                <c:pt idx="11">
                  <c:v>103</c:v>
                </c:pt>
                <c:pt idx="12">
                  <c:v>57</c:v>
                </c:pt>
                <c:pt idx="13">
                  <c:v>252</c:v>
                </c:pt>
                <c:pt idx="14">
                  <c:v>205</c:v>
                </c:pt>
                <c:pt idx="15">
                  <c:v>226</c:v>
                </c:pt>
                <c:pt idx="16">
                  <c:v>182</c:v>
                </c:pt>
                <c:pt idx="17">
                  <c:v>137</c:v>
                </c:pt>
                <c:pt idx="18">
                  <c:v>75</c:v>
                </c:pt>
                <c:pt idx="19">
                  <c:v>99</c:v>
                </c:pt>
                <c:pt idx="20">
                  <c:v>250</c:v>
                </c:pt>
                <c:pt idx="21">
                  <c:v>210</c:v>
                </c:pt>
                <c:pt idx="22">
                  <c:v>170</c:v>
                </c:pt>
                <c:pt idx="23">
                  <c:v>164</c:v>
                </c:pt>
                <c:pt idx="24">
                  <c:v>133</c:v>
                </c:pt>
                <c:pt idx="25">
                  <c:v>29</c:v>
                </c:pt>
                <c:pt idx="26">
                  <c:v>46</c:v>
                </c:pt>
                <c:pt idx="27">
                  <c:v>234</c:v>
                </c:pt>
                <c:pt idx="28">
                  <c:v>207</c:v>
                </c:pt>
                <c:pt idx="29">
                  <c:v>260</c:v>
                </c:pt>
                <c:pt idx="30">
                  <c:v>176</c:v>
                </c:pt>
                <c:pt idx="31">
                  <c:v>97</c:v>
                </c:pt>
                <c:pt idx="32">
                  <c:v>51</c:v>
                </c:pt>
                <c:pt idx="33">
                  <c:v>16</c:v>
                </c:pt>
                <c:pt idx="34">
                  <c:v>159</c:v>
                </c:pt>
                <c:pt idx="35">
                  <c:v>150</c:v>
                </c:pt>
                <c:pt idx="36">
                  <c:v>124</c:v>
                </c:pt>
                <c:pt idx="37">
                  <c:v>71</c:v>
                </c:pt>
                <c:pt idx="38">
                  <c:v>76</c:v>
                </c:pt>
                <c:pt idx="39">
                  <c:v>56</c:v>
                </c:pt>
                <c:pt idx="40">
                  <c:v>19</c:v>
                </c:pt>
                <c:pt idx="41">
                  <c:v>100</c:v>
                </c:pt>
                <c:pt idx="42">
                  <c:v>103</c:v>
                </c:pt>
                <c:pt idx="43">
                  <c:v>103</c:v>
                </c:pt>
                <c:pt idx="44">
                  <c:v>67</c:v>
                </c:pt>
                <c:pt idx="45">
                  <c:v>44</c:v>
                </c:pt>
                <c:pt idx="46">
                  <c:v>41</c:v>
                </c:pt>
                <c:pt idx="47">
                  <c:v>40</c:v>
                </c:pt>
                <c:pt idx="48">
                  <c:v>65</c:v>
                </c:pt>
                <c:pt idx="49">
                  <c:v>84</c:v>
                </c:pt>
                <c:pt idx="50">
                  <c:v>50</c:v>
                </c:pt>
                <c:pt idx="51">
                  <c:v>59</c:v>
                </c:pt>
                <c:pt idx="52">
                  <c:v>24</c:v>
                </c:pt>
                <c:pt idx="53">
                  <c:v>17</c:v>
                </c:pt>
                <c:pt idx="54">
                  <c:v>1</c:v>
                </c:pt>
                <c:pt idx="55">
                  <c:v>14</c:v>
                </c:pt>
                <c:pt idx="56">
                  <c:v>72</c:v>
                </c:pt>
                <c:pt idx="57">
                  <c:v>22</c:v>
                </c:pt>
                <c:pt idx="58">
                  <c:v>67</c:v>
                </c:pt>
                <c:pt idx="59">
                  <c:v>29</c:v>
                </c:pt>
                <c:pt idx="60">
                  <c:v>26</c:v>
                </c:pt>
                <c:pt idx="61">
                  <c:v>6</c:v>
                </c:pt>
                <c:pt idx="62">
                  <c:v>15</c:v>
                </c:pt>
                <c:pt idx="63">
                  <c:v>47</c:v>
                </c:pt>
                <c:pt idx="64">
                  <c:v>38</c:v>
                </c:pt>
                <c:pt idx="65">
                  <c:v>29</c:v>
                </c:pt>
                <c:pt idx="66">
                  <c:v>21</c:v>
                </c:pt>
                <c:pt idx="67">
                  <c:v>20</c:v>
                </c:pt>
                <c:pt idx="68">
                  <c:v>19</c:v>
                </c:pt>
                <c:pt idx="69">
                  <c:v>30</c:v>
                </c:pt>
                <c:pt idx="70">
                  <c:v>23</c:v>
                </c:pt>
                <c:pt idx="71">
                  <c:v>14</c:v>
                </c:pt>
                <c:pt idx="72">
                  <c:v>24</c:v>
                </c:pt>
                <c:pt idx="73">
                  <c:v>53</c:v>
                </c:pt>
                <c:pt idx="74">
                  <c:v>10</c:v>
                </c:pt>
                <c:pt idx="75">
                  <c:v>14</c:v>
                </c:pt>
                <c:pt idx="76">
                  <c:v>16</c:v>
                </c:pt>
                <c:pt idx="7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26-F948-932C-D2F3739F58C2}"/>
            </c:ext>
          </c:extLst>
        </c:ser>
        <c:ser>
          <c:idx val="2"/>
          <c:order val="2"/>
          <c:tx>
            <c:strRef>
              <c:f>Sheet1!$EJ$187</c:f>
              <c:strCache>
                <c:ptCount val="1"/>
                <c:pt idx="0">
                  <c:v>MA</c:v>
                </c:pt>
              </c:strCache>
            </c:strRef>
          </c:tx>
          <c:spPr>
            <a:ln w="38100" cap="flat" cmpd="dbl" algn="ctr">
              <a:solidFill>
                <a:schemeClr val="accent3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Sheet1!$EG$188:$EG$265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Sheet1!$EJ$188:$EJ$265</c:f>
              <c:numCache>
                <c:formatCode>0</c:formatCode>
                <c:ptCount val="78"/>
                <c:pt idx="1">
                  <c:v>25</c:v>
                </c:pt>
                <c:pt idx="2">
                  <c:v>21</c:v>
                </c:pt>
                <c:pt idx="3">
                  <c:v>11</c:v>
                </c:pt>
                <c:pt idx="4">
                  <c:v>7</c:v>
                </c:pt>
                <c:pt idx="5">
                  <c:v>17</c:v>
                </c:pt>
                <c:pt idx="6">
                  <c:v>47</c:v>
                </c:pt>
                <c:pt idx="7">
                  <c:v>46</c:v>
                </c:pt>
                <c:pt idx="8">
                  <c:v>39</c:v>
                </c:pt>
                <c:pt idx="9">
                  <c:v>73</c:v>
                </c:pt>
                <c:pt idx="10">
                  <c:v>67</c:v>
                </c:pt>
                <c:pt idx="11">
                  <c:v>48</c:v>
                </c:pt>
                <c:pt idx="12">
                  <c:v>60</c:v>
                </c:pt>
                <c:pt idx="13">
                  <c:v>75</c:v>
                </c:pt>
                <c:pt idx="14">
                  <c:v>116</c:v>
                </c:pt>
                <c:pt idx="15">
                  <c:v>111</c:v>
                </c:pt>
                <c:pt idx="16">
                  <c:v>108</c:v>
                </c:pt>
                <c:pt idx="17">
                  <c:v>86</c:v>
                </c:pt>
                <c:pt idx="18">
                  <c:v>0</c:v>
                </c:pt>
                <c:pt idx="19">
                  <c:v>148</c:v>
                </c:pt>
                <c:pt idx="20">
                  <c:v>95</c:v>
                </c:pt>
                <c:pt idx="21">
                  <c:v>157</c:v>
                </c:pt>
                <c:pt idx="22">
                  <c:v>135</c:v>
                </c:pt>
                <c:pt idx="23">
                  <c:v>137</c:v>
                </c:pt>
                <c:pt idx="24">
                  <c:v>129</c:v>
                </c:pt>
                <c:pt idx="25">
                  <c:v>129</c:v>
                </c:pt>
                <c:pt idx="26">
                  <c:v>83</c:v>
                </c:pt>
                <c:pt idx="27">
                  <c:v>109</c:v>
                </c:pt>
                <c:pt idx="28">
                  <c:v>208</c:v>
                </c:pt>
                <c:pt idx="29">
                  <c:v>113</c:v>
                </c:pt>
                <c:pt idx="30">
                  <c:v>114</c:v>
                </c:pt>
                <c:pt idx="31">
                  <c:v>108</c:v>
                </c:pt>
                <c:pt idx="32">
                  <c:v>118</c:v>
                </c:pt>
                <c:pt idx="33">
                  <c:v>59</c:v>
                </c:pt>
                <c:pt idx="34">
                  <c:v>90</c:v>
                </c:pt>
                <c:pt idx="35">
                  <c:v>164</c:v>
                </c:pt>
                <c:pt idx="36">
                  <c:v>103</c:v>
                </c:pt>
                <c:pt idx="37">
                  <c:v>106</c:v>
                </c:pt>
                <c:pt idx="38">
                  <c:v>109</c:v>
                </c:pt>
                <c:pt idx="39">
                  <c:v>111</c:v>
                </c:pt>
                <c:pt idx="40">
                  <c:v>90</c:v>
                </c:pt>
                <c:pt idx="41">
                  <c:v>23</c:v>
                </c:pt>
                <c:pt idx="42">
                  <c:v>124</c:v>
                </c:pt>
                <c:pt idx="43">
                  <c:v>131</c:v>
                </c:pt>
                <c:pt idx="44">
                  <c:v>83</c:v>
                </c:pt>
                <c:pt idx="45">
                  <c:v>73</c:v>
                </c:pt>
                <c:pt idx="46">
                  <c:v>64</c:v>
                </c:pt>
                <c:pt idx="47">
                  <c:v>53</c:v>
                </c:pt>
                <c:pt idx="48">
                  <c:v>58</c:v>
                </c:pt>
                <c:pt idx="49">
                  <c:v>98</c:v>
                </c:pt>
                <c:pt idx="50">
                  <c:v>61</c:v>
                </c:pt>
                <c:pt idx="51">
                  <c:v>58</c:v>
                </c:pt>
                <c:pt idx="52">
                  <c:v>49</c:v>
                </c:pt>
                <c:pt idx="53">
                  <c:v>48</c:v>
                </c:pt>
                <c:pt idx="54">
                  <c:v>0</c:v>
                </c:pt>
                <c:pt idx="55">
                  <c:v>64</c:v>
                </c:pt>
                <c:pt idx="56">
                  <c:v>47</c:v>
                </c:pt>
                <c:pt idx="57">
                  <c:v>68</c:v>
                </c:pt>
                <c:pt idx="58">
                  <c:v>52</c:v>
                </c:pt>
                <c:pt idx="59">
                  <c:v>34</c:v>
                </c:pt>
                <c:pt idx="60">
                  <c:v>58</c:v>
                </c:pt>
                <c:pt idx="61">
                  <c:v>135</c:v>
                </c:pt>
                <c:pt idx="62">
                  <c:v>37</c:v>
                </c:pt>
                <c:pt idx="63">
                  <c:v>46</c:v>
                </c:pt>
                <c:pt idx="64">
                  <c:v>33</c:v>
                </c:pt>
                <c:pt idx="65">
                  <c:v>25</c:v>
                </c:pt>
                <c:pt idx="66">
                  <c:v>26</c:v>
                </c:pt>
                <c:pt idx="67">
                  <c:v>17</c:v>
                </c:pt>
                <c:pt idx="68">
                  <c:v>23</c:v>
                </c:pt>
                <c:pt idx="69">
                  <c:v>34</c:v>
                </c:pt>
                <c:pt idx="70">
                  <c:v>27</c:v>
                </c:pt>
                <c:pt idx="71">
                  <c:v>25</c:v>
                </c:pt>
                <c:pt idx="72">
                  <c:v>31</c:v>
                </c:pt>
                <c:pt idx="73">
                  <c:v>19</c:v>
                </c:pt>
                <c:pt idx="74">
                  <c:v>33</c:v>
                </c:pt>
                <c:pt idx="75">
                  <c:v>16</c:v>
                </c:pt>
                <c:pt idx="76">
                  <c:v>11</c:v>
                </c:pt>
                <c:pt idx="77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26-F948-932C-D2F3739F58C2}"/>
            </c:ext>
          </c:extLst>
        </c:ser>
        <c:ser>
          <c:idx val="3"/>
          <c:order val="3"/>
          <c:tx>
            <c:strRef>
              <c:f>Sheet1!$EK$187</c:f>
              <c:strCache>
                <c:ptCount val="1"/>
                <c:pt idx="0">
                  <c:v>MI</c:v>
                </c:pt>
              </c:strCache>
            </c:strRef>
          </c:tx>
          <c:spPr>
            <a:ln w="38100" cap="flat" cmpd="dbl" algn="ctr">
              <a:solidFill>
                <a:schemeClr val="accent4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Sheet1!$EG$188:$EG$265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Sheet1!$EK$188:$EK$265</c:f>
              <c:numCache>
                <c:formatCode>0</c:formatCode>
                <c:ptCount val="78"/>
                <c:pt idx="1">
                  <c:v>119</c:v>
                </c:pt>
                <c:pt idx="2">
                  <c:v>54</c:v>
                </c:pt>
                <c:pt idx="3">
                  <c:v>78</c:v>
                </c:pt>
                <c:pt idx="4">
                  <c:v>46</c:v>
                </c:pt>
                <c:pt idx="5">
                  <c:v>100</c:v>
                </c:pt>
                <c:pt idx="6">
                  <c:v>106</c:v>
                </c:pt>
                <c:pt idx="7">
                  <c:v>100</c:v>
                </c:pt>
                <c:pt idx="8">
                  <c:v>105</c:v>
                </c:pt>
                <c:pt idx="9">
                  <c:v>77</c:v>
                </c:pt>
                <c:pt idx="10">
                  <c:v>97</c:v>
                </c:pt>
                <c:pt idx="11">
                  <c:v>79</c:v>
                </c:pt>
                <c:pt idx="12">
                  <c:v>106</c:v>
                </c:pt>
                <c:pt idx="13">
                  <c:v>142</c:v>
                </c:pt>
                <c:pt idx="14">
                  <c:v>135</c:v>
                </c:pt>
                <c:pt idx="15">
                  <c:v>160</c:v>
                </c:pt>
                <c:pt idx="16">
                  <c:v>111</c:v>
                </c:pt>
                <c:pt idx="17">
                  <c:v>63</c:v>
                </c:pt>
                <c:pt idx="18">
                  <c:v>73</c:v>
                </c:pt>
                <c:pt idx="19">
                  <c:v>58</c:v>
                </c:pt>
                <c:pt idx="20">
                  <c:v>84</c:v>
                </c:pt>
                <c:pt idx="21">
                  <c:v>101</c:v>
                </c:pt>
                <c:pt idx="22">
                  <c:v>143</c:v>
                </c:pt>
                <c:pt idx="23">
                  <c:v>88</c:v>
                </c:pt>
                <c:pt idx="24">
                  <c:v>49</c:v>
                </c:pt>
                <c:pt idx="25">
                  <c:v>35</c:v>
                </c:pt>
                <c:pt idx="26">
                  <c:v>69</c:v>
                </c:pt>
                <c:pt idx="27">
                  <c:v>138</c:v>
                </c:pt>
                <c:pt idx="28">
                  <c:v>93</c:v>
                </c:pt>
                <c:pt idx="29">
                  <c:v>99</c:v>
                </c:pt>
                <c:pt idx="30">
                  <c:v>49</c:v>
                </c:pt>
                <c:pt idx="31">
                  <c:v>141</c:v>
                </c:pt>
                <c:pt idx="32">
                  <c:v>25</c:v>
                </c:pt>
                <c:pt idx="33">
                  <c:v>59</c:v>
                </c:pt>
                <c:pt idx="34">
                  <c:v>36</c:v>
                </c:pt>
                <c:pt idx="35">
                  <c:v>54</c:v>
                </c:pt>
                <c:pt idx="36">
                  <c:v>75</c:v>
                </c:pt>
                <c:pt idx="37">
                  <c:v>40</c:v>
                </c:pt>
                <c:pt idx="38">
                  <c:v>115</c:v>
                </c:pt>
                <c:pt idx="39">
                  <c:v>19</c:v>
                </c:pt>
                <c:pt idx="40">
                  <c:v>15</c:v>
                </c:pt>
                <c:pt idx="41">
                  <c:v>71</c:v>
                </c:pt>
                <c:pt idx="42">
                  <c:v>28</c:v>
                </c:pt>
                <c:pt idx="43">
                  <c:v>56</c:v>
                </c:pt>
                <c:pt idx="44">
                  <c:v>20</c:v>
                </c:pt>
                <c:pt idx="45">
                  <c:v>46</c:v>
                </c:pt>
                <c:pt idx="46">
                  <c:v>4</c:v>
                </c:pt>
                <c:pt idx="47">
                  <c:v>16</c:v>
                </c:pt>
                <c:pt idx="48">
                  <c:v>81</c:v>
                </c:pt>
                <c:pt idx="49">
                  <c:v>30</c:v>
                </c:pt>
                <c:pt idx="50">
                  <c:v>55</c:v>
                </c:pt>
                <c:pt idx="51">
                  <c:v>15</c:v>
                </c:pt>
                <c:pt idx="52">
                  <c:v>40</c:v>
                </c:pt>
                <c:pt idx="53">
                  <c:v>1</c:v>
                </c:pt>
                <c:pt idx="54">
                  <c:v>2</c:v>
                </c:pt>
                <c:pt idx="55">
                  <c:v>11</c:v>
                </c:pt>
                <c:pt idx="56">
                  <c:v>49</c:v>
                </c:pt>
                <c:pt idx="57">
                  <c:v>22</c:v>
                </c:pt>
                <c:pt idx="58">
                  <c:v>26</c:v>
                </c:pt>
                <c:pt idx="59">
                  <c:v>46</c:v>
                </c:pt>
                <c:pt idx="60">
                  <c:v>22</c:v>
                </c:pt>
                <c:pt idx="61">
                  <c:v>10</c:v>
                </c:pt>
                <c:pt idx="62">
                  <c:v>23</c:v>
                </c:pt>
                <c:pt idx="63">
                  <c:v>17</c:v>
                </c:pt>
                <c:pt idx="64">
                  <c:v>19</c:v>
                </c:pt>
                <c:pt idx="65">
                  <c:v>8</c:v>
                </c:pt>
                <c:pt idx="66">
                  <c:v>28</c:v>
                </c:pt>
                <c:pt idx="67">
                  <c:v>1</c:v>
                </c:pt>
                <c:pt idx="68">
                  <c:v>7</c:v>
                </c:pt>
                <c:pt idx="69">
                  <c:v>16</c:v>
                </c:pt>
                <c:pt idx="70">
                  <c:v>9</c:v>
                </c:pt>
                <c:pt idx="71">
                  <c:v>16</c:v>
                </c:pt>
                <c:pt idx="72">
                  <c:v>7</c:v>
                </c:pt>
                <c:pt idx="73">
                  <c:v>18</c:v>
                </c:pt>
                <c:pt idx="74">
                  <c:v>1</c:v>
                </c:pt>
                <c:pt idx="75">
                  <c:v>0</c:v>
                </c:pt>
                <c:pt idx="76">
                  <c:v>12</c:v>
                </c:pt>
                <c:pt idx="7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26-F948-932C-D2F3739F58C2}"/>
            </c:ext>
          </c:extLst>
        </c:ser>
        <c:ser>
          <c:idx val="4"/>
          <c:order val="4"/>
          <c:tx>
            <c:strRef>
              <c:f>Sheet1!$EL$187</c:f>
              <c:strCache>
                <c:ptCount val="1"/>
                <c:pt idx="0">
                  <c:v>PA</c:v>
                </c:pt>
              </c:strCache>
            </c:strRef>
          </c:tx>
          <c:spPr>
            <a:ln w="38100" cap="flat" cmpd="dbl" algn="ctr">
              <a:solidFill>
                <a:schemeClr val="accent5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Sheet1!$EG$188:$EG$265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Sheet1!$EL$188:$EL$265</c:f>
              <c:numCache>
                <c:formatCode>0</c:formatCode>
                <c:ptCount val="78"/>
                <c:pt idx="1">
                  <c:v>3</c:v>
                </c:pt>
                <c:pt idx="2">
                  <c:v>4</c:v>
                </c:pt>
                <c:pt idx="3">
                  <c:v>22</c:v>
                </c:pt>
                <c:pt idx="4">
                  <c:v>12</c:v>
                </c:pt>
                <c:pt idx="5">
                  <c:v>1</c:v>
                </c:pt>
                <c:pt idx="6">
                  <c:v>46</c:v>
                </c:pt>
                <c:pt idx="7">
                  <c:v>42</c:v>
                </c:pt>
                <c:pt idx="8">
                  <c:v>6</c:v>
                </c:pt>
                <c:pt idx="9">
                  <c:v>60</c:v>
                </c:pt>
                <c:pt idx="10">
                  <c:v>42</c:v>
                </c:pt>
                <c:pt idx="11">
                  <c:v>3</c:v>
                </c:pt>
                <c:pt idx="12">
                  <c:v>26</c:v>
                </c:pt>
                <c:pt idx="13">
                  <c:v>34</c:v>
                </c:pt>
                <c:pt idx="14">
                  <c:v>44</c:v>
                </c:pt>
                <c:pt idx="15">
                  <c:v>67</c:v>
                </c:pt>
                <c:pt idx="16">
                  <c:v>41</c:v>
                </c:pt>
                <c:pt idx="17">
                  <c:v>29</c:v>
                </c:pt>
                <c:pt idx="18">
                  <c:v>125</c:v>
                </c:pt>
                <c:pt idx="19">
                  <c:v>38</c:v>
                </c:pt>
                <c:pt idx="20">
                  <c:v>82</c:v>
                </c:pt>
                <c:pt idx="21">
                  <c:v>17</c:v>
                </c:pt>
                <c:pt idx="22">
                  <c:v>2</c:v>
                </c:pt>
                <c:pt idx="23">
                  <c:v>0</c:v>
                </c:pt>
                <c:pt idx="24">
                  <c:v>21</c:v>
                </c:pt>
                <c:pt idx="25">
                  <c:v>78</c:v>
                </c:pt>
                <c:pt idx="26">
                  <c:v>35</c:v>
                </c:pt>
                <c:pt idx="27">
                  <c:v>78</c:v>
                </c:pt>
                <c:pt idx="28">
                  <c:v>173</c:v>
                </c:pt>
                <c:pt idx="29">
                  <c:v>127</c:v>
                </c:pt>
                <c:pt idx="30">
                  <c:v>53</c:v>
                </c:pt>
                <c:pt idx="31">
                  <c:v>93</c:v>
                </c:pt>
                <c:pt idx="32">
                  <c:v>34</c:v>
                </c:pt>
                <c:pt idx="33">
                  <c:v>3</c:v>
                </c:pt>
                <c:pt idx="34">
                  <c:v>180</c:v>
                </c:pt>
                <c:pt idx="35">
                  <c:v>103</c:v>
                </c:pt>
                <c:pt idx="36">
                  <c:v>127</c:v>
                </c:pt>
                <c:pt idx="37">
                  <c:v>77</c:v>
                </c:pt>
                <c:pt idx="38">
                  <c:v>43</c:v>
                </c:pt>
                <c:pt idx="39">
                  <c:v>8</c:v>
                </c:pt>
                <c:pt idx="40">
                  <c:v>5</c:v>
                </c:pt>
                <c:pt idx="41">
                  <c:v>18</c:v>
                </c:pt>
                <c:pt idx="42">
                  <c:v>127</c:v>
                </c:pt>
                <c:pt idx="43">
                  <c:v>103</c:v>
                </c:pt>
                <c:pt idx="44">
                  <c:v>66</c:v>
                </c:pt>
                <c:pt idx="45">
                  <c:v>32</c:v>
                </c:pt>
                <c:pt idx="46">
                  <c:v>6</c:v>
                </c:pt>
                <c:pt idx="47">
                  <c:v>123</c:v>
                </c:pt>
                <c:pt idx="48">
                  <c:v>65</c:v>
                </c:pt>
                <c:pt idx="49">
                  <c:v>81</c:v>
                </c:pt>
                <c:pt idx="50">
                  <c:v>47</c:v>
                </c:pt>
                <c:pt idx="51">
                  <c:v>91</c:v>
                </c:pt>
                <c:pt idx="52">
                  <c:v>43</c:v>
                </c:pt>
                <c:pt idx="53">
                  <c:v>8</c:v>
                </c:pt>
                <c:pt idx="54">
                  <c:v>8</c:v>
                </c:pt>
                <c:pt idx="55">
                  <c:v>11</c:v>
                </c:pt>
                <c:pt idx="56">
                  <c:v>68</c:v>
                </c:pt>
                <c:pt idx="57">
                  <c:v>51</c:v>
                </c:pt>
                <c:pt idx="58">
                  <c:v>33</c:v>
                </c:pt>
                <c:pt idx="59">
                  <c:v>32</c:v>
                </c:pt>
                <c:pt idx="60">
                  <c:v>11</c:v>
                </c:pt>
                <c:pt idx="61">
                  <c:v>14</c:v>
                </c:pt>
                <c:pt idx="62">
                  <c:v>51</c:v>
                </c:pt>
                <c:pt idx="63">
                  <c:v>30</c:v>
                </c:pt>
                <c:pt idx="64">
                  <c:v>88</c:v>
                </c:pt>
                <c:pt idx="65">
                  <c:v>65</c:v>
                </c:pt>
                <c:pt idx="66">
                  <c:v>19</c:v>
                </c:pt>
                <c:pt idx="67">
                  <c:v>7</c:v>
                </c:pt>
                <c:pt idx="68">
                  <c:v>5</c:v>
                </c:pt>
                <c:pt idx="69">
                  <c:v>33</c:v>
                </c:pt>
                <c:pt idx="70">
                  <c:v>56</c:v>
                </c:pt>
                <c:pt idx="71">
                  <c:v>25</c:v>
                </c:pt>
                <c:pt idx="72">
                  <c:v>25</c:v>
                </c:pt>
                <c:pt idx="73">
                  <c:v>18</c:v>
                </c:pt>
                <c:pt idx="74">
                  <c:v>10</c:v>
                </c:pt>
                <c:pt idx="75">
                  <c:v>15</c:v>
                </c:pt>
                <c:pt idx="76">
                  <c:v>15</c:v>
                </c:pt>
                <c:pt idx="7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126-F948-932C-D2F3739F58C2}"/>
            </c:ext>
          </c:extLst>
        </c:ser>
        <c:ser>
          <c:idx val="5"/>
          <c:order val="5"/>
          <c:tx>
            <c:strRef>
              <c:f>Sheet1!$EM$187</c:f>
              <c:strCache>
                <c:ptCount val="1"/>
                <c:pt idx="0">
                  <c:v>CA</c:v>
                </c:pt>
              </c:strCache>
            </c:strRef>
          </c:tx>
          <c:spPr>
            <a:ln w="38100" cap="flat" cmpd="dbl" algn="ctr">
              <a:solidFill>
                <a:schemeClr val="accent6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Sheet1!$EG$188:$EG$265</c:f>
              <c:numCache>
                <c:formatCode>d\-mmm</c:formatCode>
                <c:ptCount val="7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</c:numCache>
            </c:numRef>
          </c:cat>
          <c:val>
            <c:numRef>
              <c:f>Sheet1!$EM$188:$EM$265</c:f>
              <c:numCache>
                <c:formatCode>0</c:formatCode>
                <c:ptCount val="78"/>
                <c:pt idx="1">
                  <c:v>27</c:v>
                </c:pt>
                <c:pt idx="2">
                  <c:v>16</c:v>
                </c:pt>
                <c:pt idx="3">
                  <c:v>30</c:v>
                </c:pt>
                <c:pt idx="4">
                  <c:v>16</c:v>
                </c:pt>
                <c:pt idx="5">
                  <c:v>15</c:v>
                </c:pt>
                <c:pt idx="6">
                  <c:v>50</c:v>
                </c:pt>
                <c:pt idx="7">
                  <c:v>39</c:v>
                </c:pt>
                <c:pt idx="8">
                  <c:v>30</c:v>
                </c:pt>
                <c:pt idx="9">
                  <c:v>46</c:v>
                </c:pt>
                <c:pt idx="10">
                  <c:v>27</c:v>
                </c:pt>
                <c:pt idx="11">
                  <c:v>36</c:v>
                </c:pt>
                <c:pt idx="12">
                  <c:v>53</c:v>
                </c:pt>
                <c:pt idx="13">
                  <c:v>45</c:v>
                </c:pt>
                <c:pt idx="14">
                  <c:v>55</c:v>
                </c:pt>
                <c:pt idx="15">
                  <c:v>76</c:v>
                </c:pt>
                <c:pt idx="16">
                  <c:v>61</c:v>
                </c:pt>
                <c:pt idx="17">
                  <c:v>90</c:v>
                </c:pt>
                <c:pt idx="18">
                  <c:v>29</c:v>
                </c:pt>
                <c:pt idx="19">
                  <c:v>47</c:v>
                </c:pt>
                <c:pt idx="20">
                  <c:v>65</c:v>
                </c:pt>
                <c:pt idx="21">
                  <c:v>89</c:v>
                </c:pt>
                <c:pt idx="22">
                  <c:v>72</c:v>
                </c:pt>
                <c:pt idx="23">
                  <c:v>72</c:v>
                </c:pt>
                <c:pt idx="24">
                  <c:v>48</c:v>
                </c:pt>
                <c:pt idx="25">
                  <c:v>39</c:v>
                </c:pt>
                <c:pt idx="26">
                  <c:v>46</c:v>
                </c:pt>
                <c:pt idx="27">
                  <c:v>68</c:v>
                </c:pt>
                <c:pt idx="28">
                  <c:v>74</c:v>
                </c:pt>
                <c:pt idx="29">
                  <c:v>70</c:v>
                </c:pt>
                <c:pt idx="30">
                  <c:v>86</c:v>
                </c:pt>
                <c:pt idx="31">
                  <c:v>40</c:v>
                </c:pt>
                <c:pt idx="32">
                  <c:v>33</c:v>
                </c:pt>
                <c:pt idx="33">
                  <c:v>52</c:v>
                </c:pt>
                <c:pt idx="34">
                  <c:v>81</c:v>
                </c:pt>
                <c:pt idx="35">
                  <c:v>79</c:v>
                </c:pt>
                <c:pt idx="36">
                  <c:v>65</c:v>
                </c:pt>
                <c:pt idx="37">
                  <c:v>71</c:v>
                </c:pt>
                <c:pt idx="38">
                  <c:v>49</c:v>
                </c:pt>
                <c:pt idx="39">
                  <c:v>22</c:v>
                </c:pt>
                <c:pt idx="40">
                  <c:v>67</c:v>
                </c:pt>
                <c:pt idx="41">
                  <c:v>67</c:v>
                </c:pt>
                <c:pt idx="42">
                  <c:v>64</c:v>
                </c:pt>
                <c:pt idx="43">
                  <c:v>61</c:v>
                </c:pt>
                <c:pt idx="44">
                  <c:v>61</c:v>
                </c:pt>
                <c:pt idx="45">
                  <c:v>45</c:v>
                </c:pt>
                <c:pt idx="46">
                  <c:v>40</c:v>
                </c:pt>
                <c:pt idx="47">
                  <c:v>23</c:v>
                </c:pt>
                <c:pt idx="48">
                  <c:v>83</c:v>
                </c:pt>
                <c:pt idx="49">
                  <c:v>96</c:v>
                </c:pt>
                <c:pt idx="50">
                  <c:v>66</c:v>
                </c:pt>
                <c:pt idx="51">
                  <c:v>57</c:v>
                </c:pt>
                <c:pt idx="52">
                  <c:v>58</c:v>
                </c:pt>
                <c:pt idx="53">
                  <c:v>20</c:v>
                </c:pt>
                <c:pt idx="54">
                  <c:v>18</c:v>
                </c:pt>
                <c:pt idx="55">
                  <c:v>47</c:v>
                </c:pt>
                <c:pt idx="56">
                  <c:v>71</c:v>
                </c:pt>
                <c:pt idx="57">
                  <c:v>73</c:v>
                </c:pt>
                <c:pt idx="58">
                  <c:v>65</c:v>
                </c:pt>
                <c:pt idx="59">
                  <c:v>49</c:v>
                </c:pt>
                <c:pt idx="60">
                  <c:v>33</c:v>
                </c:pt>
                <c:pt idx="61">
                  <c:v>22</c:v>
                </c:pt>
                <c:pt idx="62">
                  <c:v>62</c:v>
                </c:pt>
                <c:pt idx="63">
                  <c:v>55</c:v>
                </c:pt>
                <c:pt idx="64">
                  <c:v>49</c:v>
                </c:pt>
                <c:pt idx="65">
                  <c:v>53</c:v>
                </c:pt>
                <c:pt idx="66">
                  <c:v>57</c:v>
                </c:pt>
                <c:pt idx="67">
                  <c:v>26</c:v>
                </c:pt>
                <c:pt idx="68">
                  <c:v>24</c:v>
                </c:pt>
                <c:pt idx="69">
                  <c:v>61</c:v>
                </c:pt>
                <c:pt idx="70">
                  <c:v>89</c:v>
                </c:pt>
                <c:pt idx="71">
                  <c:v>49</c:v>
                </c:pt>
                <c:pt idx="72">
                  <c:v>33</c:v>
                </c:pt>
                <c:pt idx="73">
                  <c:v>71</c:v>
                </c:pt>
                <c:pt idx="74">
                  <c:v>22</c:v>
                </c:pt>
                <c:pt idx="75">
                  <c:v>21</c:v>
                </c:pt>
                <c:pt idx="76">
                  <c:v>59</c:v>
                </c:pt>
                <c:pt idx="77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126-F948-932C-D2F3739F5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3057151"/>
        <c:axId val="1663058783"/>
      </c:lineChart>
      <c:dateAx>
        <c:axId val="1663057151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058783"/>
        <c:crosses val="autoZero"/>
        <c:auto val="1"/>
        <c:lblOffset val="100"/>
        <c:baseTimeUnit val="days"/>
      </c:dateAx>
      <c:valAx>
        <c:axId val="166305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057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TESTS CONDUCTED PER DAY IN NEW YORK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Sheet1!$AZ$287</c:f>
              <c:strCache>
                <c:ptCount val="1"/>
                <c:pt idx="0">
                  <c:v>NY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Sheet1!$AY$288:$AY$372</c:f>
              <c:numCache>
                <c:formatCode>d\-mmm</c:formatCode>
                <c:ptCount val="85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  <c:pt idx="78">
                  <c:v>44000</c:v>
                </c:pt>
                <c:pt idx="79">
                  <c:v>44001</c:v>
                </c:pt>
                <c:pt idx="80">
                  <c:v>44002</c:v>
                </c:pt>
                <c:pt idx="81">
                  <c:v>44003</c:v>
                </c:pt>
                <c:pt idx="82">
                  <c:v>44004</c:v>
                </c:pt>
                <c:pt idx="83">
                  <c:v>44005</c:v>
                </c:pt>
                <c:pt idx="84">
                  <c:v>44006</c:v>
                </c:pt>
              </c:numCache>
            </c:numRef>
          </c:cat>
          <c:val>
            <c:numRef>
              <c:f>Sheet1!$AZ$288:$AZ$372</c:f>
              <c:numCache>
                <c:formatCode>0</c:formatCode>
                <c:ptCount val="85"/>
                <c:pt idx="1">
                  <c:v>18085</c:v>
                </c:pt>
                <c:pt idx="2">
                  <c:v>21555</c:v>
                </c:pt>
                <c:pt idx="3">
                  <c:v>23101</c:v>
                </c:pt>
                <c:pt idx="4">
                  <c:v>18659</c:v>
                </c:pt>
                <c:pt idx="5">
                  <c:v>18531</c:v>
                </c:pt>
                <c:pt idx="6">
                  <c:v>19247</c:v>
                </c:pt>
                <c:pt idx="7">
                  <c:v>25095</c:v>
                </c:pt>
                <c:pt idx="8">
                  <c:v>26396</c:v>
                </c:pt>
                <c:pt idx="9">
                  <c:v>26336</c:v>
                </c:pt>
                <c:pt idx="10">
                  <c:v>23095</c:v>
                </c:pt>
                <c:pt idx="11">
                  <c:v>20621</c:v>
                </c:pt>
                <c:pt idx="12">
                  <c:v>16756</c:v>
                </c:pt>
                <c:pt idx="13">
                  <c:v>20786</c:v>
                </c:pt>
                <c:pt idx="14">
                  <c:v>26869</c:v>
                </c:pt>
                <c:pt idx="15">
                  <c:v>24567</c:v>
                </c:pt>
                <c:pt idx="16">
                  <c:v>22644</c:v>
                </c:pt>
                <c:pt idx="17">
                  <c:v>23309</c:v>
                </c:pt>
                <c:pt idx="18">
                  <c:v>21023</c:v>
                </c:pt>
                <c:pt idx="19">
                  <c:v>16306</c:v>
                </c:pt>
                <c:pt idx="20">
                  <c:v>15464</c:v>
                </c:pt>
                <c:pt idx="21">
                  <c:v>20657</c:v>
                </c:pt>
                <c:pt idx="22">
                  <c:v>25938</c:v>
                </c:pt>
                <c:pt idx="23">
                  <c:v>34736</c:v>
                </c:pt>
                <c:pt idx="24">
                  <c:v>46912</c:v>
                </c:pt>
                <c:pt idx="25">
                  <c:v>27782</c:v>
                </c:pt>
                <c:pt idx="26">
                  <c:v>20745</c:v>
                </c:pt>
                <c:pt idx="27">
                  <c:v>18899</c:v>
                </c:pt>
                <c:pt idx="28">
                  <c:v>27487</c:v>
                </c:pt>
                <c:pt idx="29">
                  <c:v>28155</c:v>
                </c:pt>
                <c:pt idx="30">
                  <c:v>26802</c:v>
                </c:pt>
                <c:pt idx="31">
                  <c:v>31579</c:v>
                </c:pt>
                <c:pt idx="32">
                  <c:v>26894</c:v>
                </c:pt>
                <c:pt idx="33">
                  <c:v>21399</c:v>
                </c:pt>
                <c:pt idx="34">
                  <c:v>21589</c:v>
                </c:pt>
                <c:pt idx="35">
                  <c:v>27022</c:v>
                </c:pt>
                <c:pt idx="36">
                  <c:v>33995</c:v>
                </c:pt>
                <c:pt idx="37">
                  <c:v>31627</c:v>
                </c:pt>
                <c:pt idx="38">
                  <c:v>32225</c:v>
                </c:pt>
                <c:pt idx="39">
                  <c:v>29230</c:v>
                </c:pt>
                <c:pt idx="40">
                  <c:v>21652</c:v>
                </c:pt>
                <c:pt idx="41">
                  <c:v>20463</c:v>
                </c:pt>
                <c:pt idx="42">
                  <c:v>33794</c:v>
                </c:pt>
                <c:pt idx="43">
                  <c:v>39850</c:v>
                </c:pt>
                <c:pt idx="44">
                  <c:v>39291</c:v>
                </c:pt>
                <c:pt idx="45">
                  <c:v>40669</c:v>
                </c:pt>
                <c:pt idx="46">
                  <c:v>34679</c:v>
                </c:pt>
                <c:pt idx="47">
                  <c:v>26161</c:v>
                </c:pt>
                <c:pt idx="48">
                  <c:v>28182</c:v>
                </c:pt>
                <c:pt idx="49">
                  <c:v>38097</c:v>
                </c:pt>
                <c:pt idx="50">
                  <c:v>49219</c:v>
                </c:pt>
                <c:pt idx="51">
                  <c:v>45738</c:v>
                </c:pt>
                <c:pt idx="52">
                  <c:v>51268</c:v>
                </c:pt>
                <c:pt idx="53">
                  <c:v>47765</c:v>
                </c:pt>
                <c:pt idx="54">
                  <c:v>39623</c:v>
                </c:pt>
                <c:pt idx="55">
                  <c:v>34679</c:v>
                </c:pt>
                <c:pt idx="56">
                  <c:v>37416</c:v>
                </c:pt>
                <c:pt idx="57">
                  <c:v>65245</c:v>
                </c:pt>
                <c:pt idx="58">
                  <c:v>67341</c:v>
                </c:pt>
                <c:pt idx="59">
                  <c:v>61251</c:v>
                </c:pt>
                <c:pt idx="60">
                  <c:v>58444</c:v>
                </c:pt>
                <c:pt idx="61">
                  <c:v>49952</c:v>
                </c:pt>
                <c:pt idx="62">
                  <c:v>54054</c:v>
                </c:pt>
                <c:pt idx="63">
                  <c:v>61642</c:v>
                </c:pt>
                <c:pt idx="64">
                  <c:v>63559</c:v>
                </c:pt>
                <c:pt idx="65">
                  <c:v>66480</c:v>
                </c:pt>
                <c:pt idx="66">
                  <c:v>77895</c:v>
                </c:pt>
                <c:pt idx="67">
                  <c:v>60435</c:v>
                </c:pt>
                <c:pt idx="68">
                  <c:v>58054</c:v>
                </c:pt>
                <c:pt idx="69">
                  <c:v>49973</c:v>
                </c:pt>
                <c:pt idx="70">
                  <c:v>62297</c:v>
                </c:pt>
                <c:pt idx="71">
                  <c:v>60839</c:v>
                </c:pt>
                <c:pt idx="72">
                  <c:v>72395</c:v>
                </c:pt>
                <c:pt idx="73">
                  <c:v>70840</c:v>
                </c:pt>
                <c:pt idx="74">
                  <c:v>62359</c:v>
                </c:pt>
                <c:pt idx="75">
                  <c:v>56611</c:v>
                </c:pt>
                <c:pt idx="76">
                  <c:v>60568</c:v>
                </c:pt>
                <c:pt idx="77">
                  <c:v>59341</c:v>
                </c:pt>
                <c:pt idx="78">
                  <c:v>68541</c:v>
                </c:pt>
                <c:pt idx="79">
                  <c:v>79303</c:v>
                </c:pt>
                <c:pt idx="80">
                  <c:v>68830</c:v>
                </c:pt>
                <c:pt idx="81">
                  <c:v>67526</c:v>
                </c:pt>
                <c:pt idx="82">
                  <c:v>56780</c:v>
                </c:pt>
                <c:pt idx="83">
                  <c:v>48709</c:v>
                </c:pt>
                <c:pt idx="84">
                  <c:v>51144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FD-6740-A8FB-7FAFDE935C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33106959"/>
        <c:axId val="1133475119"/>
      </c:barChart>
      <c:dateAx>
        <c:axId val="113310695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475119"/>
        <c:crosses val="autoZero"/>
        <c:auto val="1"/>
        <c:lblOffset val="100"/>
        <c:baseTimeUnit val="days"/>
      </c:dateAx>
      <c:valAx>
        <c:axId val="113347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10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TESTS CONDUCTED</a:t>
            </a:r>
            <a:r>
              <a:rPr lang="en-US" baseline="0"/>
              <a:t> PER DAY IN NEW JERSEY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Sheet1!$BC$287</c:f>
              <c:strCache>
                <c:ptCount val="1"/>
                <c:pt idx="0">
                  <c:v>NJ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Sheet1!$BB$288:$BB$372</c:f>
              <c:numCache>
                <c:formatCode>d\-mmm</c:formatCode>
                <c:ptCount val="85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  <c:pt idx="78">
                  <c:v>44000</c:v>
                </c:pt>
                <c:pt idx="79">
                  <c:v>44001</c:v>
                </c:pt>
                <c:pt idx="80">
                  <c:v>44002</c:v>
                </c:pt>
                <c:pt idx="81">
                  <c:v>44003</c:v>
                </c:pt>
                <c:pt idx="82">
                  <c:v>44004</c:v>
                </c:pt>
                <c:pt idx="83">
                  <c:v>44005</c:v>
                </c:pt>
                <c:pt idx="84">
                  <c:v>44006</c:v>
                </c:pt>
              </c:numCache>
            </c:numRef>
          </c:cat>
          <c:val>
            <c:numRef>
              <c:f>Sheet1!$BC$288:$BC$372</c:f>
              <c:numCache>
                <c:formatCode>0</c:formatCode>
                <c:ptCount val="85"/>
                <c:pt idx="1">
                  <c:v>6468</c:v>
                </c:pt>
                <c:pt idx="2">
                  <c:v>8393</c:v>
                </c:pt>
                <c:pt idx="3">
                  <c:v>7853</c:v>
                </c:pt>
                <c:pt idx="4">
                  <c:v>6810</c:v>
                </c:pt>
                <c:pt idx="5">
                  <c:v>6866</c:v>
                </c:pt>
                <c:pt idx="6">
                  <c:v>5942</c:v>
                </c:pt>
                <c:pt idx="7">
                  <c:v>5442</c:v>
                </c:pt>
                <c:pt idx="8">
                  <c:v>6776</c:v>
                </c:pt>
                <c:pt idx="9">
                  <c:v>6331</c:v>
                </c:pt>
                <c:pt idx="10">
                  <c:v>6670</c:v>
                </c:pt>
                <c:pt idx="11">
                  <c:v>6542</c:v>
                </c:pt>
                <c:pt idx="12">
                  <c:v>2734</c:v>
                </c:pt>
                <c:pt idx="13">
                  <c:v>10305</c:v>
                </c:pt>
                <c:pt idx="14">
                  <c:v>4247</c:v>
                </c:pt>
                <c:pt idx="15">
                  <c:v>7809</c:v>
                </c:pt>
                <c:pt idx="16">
                  <c:v>5619</c:v>
                </c:pt>
                <c:pt idx="17">
                  <c:v>5087</c:v>
                </c:pt>
                <c:pt idx="18">
                  <c:v>7882</c:v>
                </c:pt>
                <c:pt idx="19">
                  <c:v>7639</c:v>
                </c:pt>
                <c:pt idx="20">
                  <c:v>6769</c:v>
                </c:pt>
                <c:pt idx="21">
                  <c:v>6833</c:v>
                </c:pt>
                <c:pt idx="22">
                  <c:v>8489</c:v>
                </c:pt>
                <c:pt idx="23">
                  <c:v>5814</c:v>
                </c:pt>
                <c:pt idx="24">
                  <c:v>7724</c:v>
                </c:pt>
                <c:pt idx="25">
                  <c:v>9458</c:v>
                </c:pt>
                <c:pt idx="26">
                  <c:v>4631</c:v>
                </c:pt>
                <c:pt idx="27">
                  <c:v>6584</c:v>
                </c:pt>
                <c:pt idx="28">
                  <c:v>6959</c:v>
                </c:pt>
                <c:pt idx="29">
                  <c:v>6600</c:v>
                </c:pt>
                <c:pt idx="30">
                  <c:v>8627</c:v>
                </c:pt>
                <c:pt idx="31">
                  <c:v>5767</c:v>
                </c:pt>
                <c:pt idx="32">
                  <c:v>12754</c:v>
                </c:pt>
                <c:pt idx="33">
                  <c:v>2154</c:v>
                </c:pt>
                <c:pt idx="34">
                  <c:v>10403</c:v>
                </c:pt>
                <c:pt idx="35">
                  <c:v>1297</c:v>
                </c:pt>
                <c:pt idx="36">
                  <c:v>3738</c:v>
                </c:pt>
                <c:pt idx="37">
                  <c:v>6101</c:v>
                </c:pt>
                <c:pt idx="38">
                  <c:v>6447</c:v>
                </c:pt>
                <c:pt idx="39">
                  <c:v>7241</c:v>
                </c:pt>
                <c:pt idx="42">
                  <c:v>8390</c:v>
                </c:pt>
                <c:pt idx="43">
                  <c:v>10246</c:v>
                </c:pt>
                <c:pt idx="44">
                  <c:v>11276</c:v>
                </c:pt>
                <c:pt idx="45">
                  <c:v>12252</c:v>
                </c:pt>
                <c:pt idx="46">
                  <c:v>12341</c:v>
                </c:pt>
                <c:pt idx="47">
                  <c:v>18004</c:v>
                </c:pt>
                <c:pt idx="48">
                  <c:v>14613</c:v>
                </c:pt>
                <c:pt idx="49">
                  <c:v>11161</c:v>
                </c:pt>
                <c:pt idx="50">
                  <c:v>12931</c:v>
                </c:pt>
                <c:pt idx="51">
                  <c:v>11040</c:v>
                </c:pt>
                <c:pt idx="52">
                  <c:v>23421</c:v>
                </c:pt>
                <c:pt idx="53">
                  <c:v>25072</c:v>
                </c:pt>
                <c:pt idx="54">
                  <c:v>19990</c:v>
                </c:pt>
                <c:pt idx="55">
                  <c:v>12095</c:v>
                </c:pt>
                <c:pt idx="56">
                  <c:v>24433</c:v>
                </c:pt>
                <c:pt idx="57">
                  <c:v>25532</c:v>
                </c:pt>
                <c:pt idx="58">
                  <c:v>30554</c:v>
                </c:pt>
                <c:pt idx="59">
                  <c:v>28897</c:v>
                </c:pt>
                <c:pt idx="60">
                  <c:v>837</c:v>
                </c:pt>
                <c:pt idx="61">
                  <c:v>49455</c:v>
                </c:pt>
                <c:pt idx="62">
                  <c:v>22077</c:v>
                </c:pt>
                <c:pt idx="63">
                  <c:v>19743</c:v>
                </c:pt>
                <c:pt idx="64">
                  <c:v>20309</c:v>
                </c:pt>
                <c:pt idx="65">
                  <c:v>61162</c:v>
                </c:pt>
                <c:pt idx="66">
                  <c:v>557</c:v>
                </c:pt>
                <c:pt idx="67">
                  <c:v>40977</c:v>
                </c:pt>
                <c:pt idx="68">
                  <c:v>14664</c:v>
                </c:pt>
                <c:pt idx="69">
                  <c:v>14408</c:v>
                </c:pt>
                <c:pt idx="70">
                  <c:v>19437</c:v>
                </c:pt>
                <c:pt idx="71">
                  <c:v>21859</c:v>
                </c:pt>
                <c:pt idx="72">
                  <c:v>24603</c:v>
                </c:pt>
                <c:pt idx="75">
                  <c:v>18467</c:v>
                </c:pt>
                <c:pt idx="76">
                  <c:v>15699</c:v>
                </c:pt>
                <c:pt idx="77">
                  <c:v>16059</c:v>
                </c:pt>
                <c:pt idx="78">
                  <c:v>23893</c:v>
                </c:pt>
                <c:pt idx="79">
                  <c:v>22609</c:v>
                </c:pt>
                <c:pt idx="80">
                  <c:v>24530</c:v>
                </c:pt>
                <c:pt idx="81">
                  <c:v>26094</c:v>
                </c:pt>
                <c:pt idx="82">
                  <c:v>22432</c:v>
                </c:pt>
                <c:pt idx="83">
                  <c:v>16052</c:v>
                </c:pt>
                <c:pt idx="84">
                  <c:v>16194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D1-CC4A-B093-FC6FF7754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39376399"/>
        <c:axId val="1134271583"/>
      </c:barChart>
      <c:dateAx>
        <c:axId val="113937639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271583"/>
        <c:crosses val="autoZero"/>
        <c:auto val="1"/>
        <c:lblOffset val="100"/>
        <c:baseTimeUnit val="days"/>
      </c:dateAx>
      <c:valAx>
        <c:axId val="113427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376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</a:t>
            </a:r>
            <a:r>
              <a:rPr lang="en-US" baseline="0"/>
              <a:t> TESTS CONDUCTED PER DAY IN MASSACHUSETTS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Sheet1!$BF$287</c:f>
              <c:strCache>
                <c:ptCount val="1"/>
                <c:pt idx="0">
                  <c:v>MA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Sheet1!$BE$288:$BE$372</c:f>
              <c:numCache>
                <c:formatCode>d\-mmm</c:formatCode>
                <c:ptCount val="85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  <c:pt idx="78">
                  <c:v>44000</c:v>
                </c:pt>
                <c:pt idx="79">
                  <c:v>44001</c:v>
                </c:pt>
                <c:pt idx="80">
                  <c:v>44002</c:v>
                </c:pt>
                <c:pt idx="81">
                  <c:v>44003</c:v>
                </c:pt>
                <c:pt idx="82">
                  <c:v>44004</c:v>
                </c:pt>
                <c:pt idx="83">
                  <c:v>44005</c:v>
                </c:pt>
                <c:pt idx="84">
                  <c:v>44006</c:v>
                </c:pt>
              </c:numCache>
            </c:numRef>
          </c:cat>
          <c:val>
            <c:numRef>
              <c:f>Sheet1!$BF$288:$BF$372</c:f>
              <c:numCache>
                <c:formatCode>0</c:formatCode>
                <c:ptCount val="85"/>
                <c:pt idx="1">
                  <c:v>4870</c:v>
                </c:pt>
                <c:pt idx="2">
                  <c:v>6354</c:v>
                </c:pt>
                <c:pt idx="3">
                  <c:v>5838</c:v>
                </c:pt>
                <c:pt idx="4">
                  <c:v>3137</c:v>
                </c:pt>
                <c:pt idx="5">
                  <c:v>4492</c:v>
                </c:pt>
                <c:pt idx="6">
                  <c:v>4915</c:v>
                </c:pt>
                <c:pt idx="7">
                  <c:v>6167</c:v>
                </c:pt>
                <c:pt idx="8">
                  <c:v>7447</c:v>
                </c:pt>
                <c:pt idx="9">
                  <c:v>7414</c:v>
                </c:pt>
                <c:pt idx="10">
                  <c:v>6404</c:v>
                </c:pt>
                <c:pt idx="11">
                  <c:v>7954</c:v>
                </c:pt>
                <c:pt idx="12">
                  <c:v>5319</c:v>
                </c:pt>
                <c:pt idx="13">
                  <c:v>4502</c:v>
                </c:pt>
                <c:pt idx="14">
                  <c:v>5472</c:v>
                </c:pt>
                <c:pt idx="15">
                  <c:v>8750</c:v>
                </c:pt>
                <c:pt idx="16">
                  <c:v>7971</c:v>
                </c:pt>
                <c:pt idx="17">
                  <c:v>8062</c:v>
                </c:pt>
                <c:pt idx="18">
                  <c:v>5435</c:v>
                </c:pt>
                <c:pt idx="19">
                  <c:v>7157</c:v>
                </c:pt>
                <c:pt idx="20">
                  <c:v>5974</c:v>
                </c:pt>
                <c:pt idx="21">
                  <c:v>5090</c:v>
                </c:pt>
                <c:pt idx="22">
                  <c:v>14614</c:v>
                </c:pt>
                <c:pt idx="23">
                  <c:v>20137</c:v>
                </c:pt>
                <c:pt idx="24">
                  <c:v>11632</c:v>
                </c:pt>
                <c:pt idx="25">
                  <c:v>9255</c:v>
                </c:pt>
                <c:pt idx="26">
                  <c:v>8787</c:v>
                </c:pt>
                <c:pt idx="27">
                  <c:v>9613</c:v>
                </c:pt>
                <c:pt idx="28">
                  <c:v>11118</c:v>
                </c:pt>
                <c:pt idx="29">
                  <c:v>10029</c:v>
                </c:pt>
                <c:pt idx="30">
                  <c:v>13989</c:v>
                </c:pt>
                <c:pt idx="31">
                  <c:v>9358</c:v>
                </c:pt>
                <c:pt idx="32">
                  <c:v>15652</c:v>
                </c:pt>
                <c:pt idx="33">
                  <c:v>9622</c:v>
                </c:pt>
                <c:pt idx="34">
                  <c:v>9081</c:v>
                </c:pt>
                <c:pt idx="35">
                  <c:v>6290</c:v>
                </c:pt>
                <c:pt idx="36">
                  <c:v>11993</c:v>
                </c:pt>
                <c:pt idx="37">
                  <c:v>14400</c:v>
                </c:pt>
                <c:pt idx="38">
                  <c:v>10505</c:v>
                </c:pt>
                <c:pt idx="39">
                  <c:v>11852</c:v>
                </c:pt>
                <c:pt idx="40">
                  <c:v>6339</c:v>
                </c:pt>
                <c:pt idx="41">
                  <c:v>6768</c:v>
                </c:pt>
                <c:pt idx="42">
                  <c:v>8536</c:v>
                </c:pt>
                <c:pt idx="43">
                  <c:v>14329</c:v>
                </c:pt>
                <c:pt idx="44">
                  <c:v>11318</c:v>
                </c:pt>
                <c:pt idx="45">
                  <c:v>12410</c:v>
                </c:pt>
                <c:pt idx="46">
                  <c:v>12737</c:v>
                </c:pt>
                <c:pt idx="47">
                  <c:v>8373</c:v>
                </c:pt>
                <c:pt idx="48">
                  <c:v>7741</c:v>
                </c:pt>
                <c:pt idx="49">
                  <c:v>13013</c:v>
                </c:pt>
                <c:pt idx="50">
                  <c:v>11533</c:v>
                </c:pt>
                <c:pt idx="51">
                  <c:v>10158</c:v>
                </c:pt>
                <c:pt idx="52">
                  <c:v>9342</c:v>
                </c:pt>
                <c:pt idx="53">
                  <c:v>11387</c:v>
                </c:pt>
                <c:pt idx="54">
                  <c:v>8188</c:v>
                </c:pt>
                <c:pt idx="55">
                  <c:v>4920</c:v>
                </c:pt>
                <c:pt idx="56">
                  <c:v>6663</c:v>
                </c:pt>
                <c:pt idx="57">
                  <c:v>10179</c:v>
                </c:pt>
                <c:pt idx="58">
                  <c:v>9422</c:v>
                </c:pt>
                <c:pt idx="59">
                  <c:v>10774</c:v>
                </c:pt>
                <c:pt idx="60">
                  <c:v>10334</c:v>
                </c:pt>
                <c:pt idx="61">
                  <c:v>7066</c:v>
                </c:pt>
                <c:pt idx="62">
                  <c:v>5852</c:v>
                </c:pt>
                <c:pt idx="63">
                  <c:v>8362</c:v>
                </c:pt>
                <c:pt idx="64">
                  <c:v>7115</c:v>
                </c:pt>
                <c:pt idx="65">
                  <c:v>9760</c:v>
                </c:pt>
                <c:pt idx="66">
                  <c:v>9800</c:v>
                </c:pt>
                <c:pt idx="67">
                  <c:v>7808</c:v>
                </c:pt>
                <c:pt idx="68">
                  <c:v>4782</c:v>
                </c:pt>
                <c:pt idx="69">
                  <c:v>4660</c:v>
                </c:pt>
                <c:pt idx="70">
                  <c:v>10034</c:v>
                </c:pt>
                <c:pt idx="71">
                  <c:v>10833</c:v>
                </c:pt>
                <c:pt idx="72">
                  <c:v>10186</c:v>
                </c:pt>
                <c:pt idx="73">
                  <c:v>10160</c:v>
                </c:pt>
                <c:pt idx="74">
                  <c:v>9112</c:v>
                </c:pt>
                <c:pt idx="75">
                  <c:v>4492</c:v>
                </c:pt>
                <c:pt idx="76">
                  <c:v>6361</c:v>
                </c:pt>
                <c:pt idx="77">
                  <c:v>8313</c:v>
                </c:pt>
                <c:pt idx="78">
                  <c:v>9142</c:v>
                </c:pt>
                <c:pt idx="79">
                  <c:v>9471</c:v>
                </c:pt>
                <c:pt idx="80">
                  <c:v>14067</c:v>
                </c:pt>
                <c:pt idx="81">
                  <c:v>8363</c:v>
                </c:pt>
                <c:pt idx="82">
                  <c:v>6730</c:v>
                </c:pt>
                <c:pt idx="83">
                  <c:v>7532</c:v>
                </c:pt>
                <c:pt idx="84">
                  <c:v>7369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06-D345-A429-10FD7010D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37965711"/>
        <c:axId val="1137967343"/>
      </c:barChart>
      <c:dateAx>
        <c:axId val="1137965711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967343"/>
        <c:crosses val="autoZero"/>
        <c:auto val="1"/>
        <c:lblOffset val="100"/>
        <c:baseTimeUnit val="days"/>
      </c:dateAx>
      <c:valAx>
        <c:axId val="113796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96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TESTS</a:t>
            </a:r>
            <a:r>
              <a:rPr lang="en-US" baseline="0"/>
              <a:t> CONDUCTED PER DAY IN MICHIGAN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Sheet1!$BI$287</c:f>
              <c:strCache>
                <c:ptCount val="1"/>
                <c:pt idx="0">
                  <c:v>MI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Sheet1!$BH$288:$BH$372</c:f>
              <c:numCache>
                <c:formatCode>d\-mmm</c:formatCode>
                <c:ptCount val="85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  <c:pt idx="78">
                  <c:v>44000</c:v>
                </c:pt>
                <c:pt idx="79">
                  <c:v>44001</c:v>
                </c:pt>
                <c:pt idx="80">
                  <c:v>44002</c:v>
                </c:pt>
                <c:pt idx="81">
                  <c:v>44003</c:v>
                </c:pt>
                <c:pt idx="82">
                  <c:v>44004</c:v>
                </c:pt>
                <c:pt idx="83">
                  <c:v>44005</c:v>
                </c:pt>
                <c:pt idx="84">
                  <c:v>44006</c:v>
                </c:pt>
              </c:numCache>
            </c:numRef>
          </c:cat>
          <c:val>
            <c:numRef>
              <c:f>Sheet1!$BI$288:$BI$372</c:f>
              <c:numCache>
                <c:formatCode>0</c:formatCode>
                <c:ptCount val="85"/>
                <c:pt idx="1">
                  <c:v>4360</c:v>
                </c:pt>
                <c:pt idx="2">
                  <c:v>4437</c:v>
                </c:pt>
                <c:pt idx="3">
                  <c:v>4878</c:v>
                </c:pt>
                <c:pt idx="4">
                  <c:v>4098</c:v>
                </c:pt>
                <c:pt idx="5">
                  <c:v>4072</c:v>
                </c:pt>
                <c:pt idx="6">
                  <c:v>3403</c:v>
                </c:pt>
                <c:pt idx="7">
                  <c:v>766</c:v>
                </c:pt>
                <c:pt idx="8">
                  <c:v>915</c:v>
                </c:pt>
                <c:pt idx="9">
                  <c:v>4990</c:v>
                </c:pt>
                <c:pt idx="10">
                  <c:v>3970</c:v>
                </c:pt>
                <c:pt idx="11">
                  <c:v>3423</c:v>
                </c:pt>
                <c:pt idx="12">
                  <c:v>3207</c:v>
                </c:pt>
                <c:pt idx="13">
                  <c:v>3582</c:v>
                </c:pt>
                <c:pt idx="14">
                  <c:v>3471</c:v>
                </c:pt>
                <c:pt idx="15">
                  <c:v>4589</c:v>
                </c:pt>
                <c:pt idx="16">
                  <c:v>4673</c:v>
                </c:pt>
                <c:pt idx="17">
                  <c:v>768</c:v>
                </c:pt>
                <c:pt idx="18">
                  <c:v>9934</c:v>
                </c:pt>
                <c:pt idx="19">
                  <c:v>4137</c:v>
                </c:pt>
                <c:pt idx="20">
                  <c:v>3428</c:v>
                </c:pt>
                <c:pt idx="21">
                  <c:v>999</c:v>
                </c:pt>
                <c:pt idx="22">
                  <c:v>10096</c:v>
                </c:pt>
                <c:pt idx="23">
                  <c:v>7975</c:v>
                </c:pt>
                <c:pt idx="24">
                  <c:v>7748</c:v>
                </c:pt>
                <c:pt idx="25">
                  <c:v>6962</c:v>
                </c:pt>
                <c:pt idx="26">
                  <c:v>6754</c:v>
                </c:pt>
                <c:pt idx="27">
                  <c:v>7045</c:v>
                </c:pt>
                <c:pt idx="28">
                  <c:v>7547</c:v>
                </c:pt>
                <c:pt idx="29">
                  <c:v>7915</c:v>
                </c:pt>
                <c:pt idx="30">
                  <c:v>10238</c:v>
                </c:pt>
                <c:pt idx="31">
                  <c:v>11204</c:v>
                </c:pt>
                <c:pt idx="32">
                  <c:v>10823</c:v>
                </c:pt>
                <c:pt idx="33">
                  <c:v>9857</c:v>
                </c:pt>
                <c:pt idx="34">
                  <c:v>447</c:v>
                </c:pt>
                <c:pt idx="35">
                  <c:v>10395</c:v>
                </c:pt>
                <c:pt idx="36">
                  <c:v>13831</c:v>
                </c:pt>
                <c:pt idx="37">
                  <c:v>13191</c:v>
                </c:pt>
                <c:pt idx="38">
                  <c:v>13233</c:v>
                </c:pt>
                <c:pt idx="39">
                  <c:v>12192</c:v>
                </c:pt>
                <c:pt idx="40">
                  <c:v>13270</c:v>
                </c:pt>
                <c:pt idx="41">
                  <c:v>8942</c:v>
                </c:pt>
                <c:pt idx="42">
                  <c:v>370</c:v>
                </c:pt>
                <c:pt idx="43">
                  <c:v>27623</c:v>
                </c:pt>
                <c:pt idx="44">
                  <c:v>21613</c:v>
                </c:pt>
                <c:pt idx="45">
                  <c:v>425</c:v>
                </c:pt>
                <c:pt idx="46">
                  <c:v>39037</c:v>
                </c:pt>
                <c:pt idx="47">
                  <c:v>13220</c:v>
                </c:pt>
                <c:pt idx="48">
                  <c:v>12726</c:v>
                </c:pt>
                <c:pt idx="49">
                  <c:v>14168</c:v>
                </c:pt>
                <c:pt idx="50">
                  <c:v>17668</c:v>
                </c:pt>
                <c:pt idx="51">
                  <c:v>17044</c:v>
                </c:pt>
                <c:pt idx="55">
                  <c:v>11419</c:v>
                </c:pt>
                <c:pt idx="56">
                  <c:v>9973</c:v>
                </c:pt>
                <c:pt idx="57">
                  <c:v>9206</c:v>
                </c:pt>
                <c:pt idx="58">
                  <c:v>18149</c:v>
                </c:pt>
                <c:pt idx="59">
                  <c:v>17205</c:v>
                </c:pt>
                <c:pt idx="60">
                  <c:v>15818</c:v>
                </c:pt>
                <c:pt idx="61">
                  <c:v>13393</c:v>
                </c:pt>
                <c:pt idx="62">
                  <c:v>9245</c:v>
                </c:pt>
                <c:pt idx="63">
                  <c:v>16281</c:v>
                </c:pt>
                <c:pt idx="64">
                  <c:v>15434</c:v>
                </c:pt>
                <c:pt idx="65">
                  <c:v>18564</c:v>
                </c:pt>
                <c:pt idx="68">
                  <c:v>10317</c:v>
                </c:pt>
                <c:pt idx="69">
                  <c:v>16116</c:v>
                </c:pt>
                <c:pt idx="70">
                  <c:v>184</c:v>
                </c:pt>
                <c:pt idx="71">
                  <c:v>33185</c:v>
                </c:pt>
                <c:pt idx="72">
                  <c:v>15767</c:v>
                </c:pt>
                <c:pt idx="73">
                  <c:v>13196</c:v>
                </c:pt>
                <c:pt idx="74">
                  <c:v>14015</c:v>
                </c:pt>
                <c:pt idx="75">
                  <c:v>10539</c:v>
                </c:pt>
                <c:pt idx="76">
                  <c:v>11497</c:v>
                </c:pt>
                <c:pt idx="77">
                  <c:v>14351</c:v>
                </c:pt>
                <c:pt idx="78">
                  <c:v>301</c:v>
                </c:pt>
                <c:pt idx="79">
                  <c:v>29742</c:v>
                </c:pt>
                <c:pt idx="80">
                  <c:v>14706</c:v>
                </c:pt>
                <c:pt idx="81">
                  <c:v>12792</c:v>
                </c:pt>
                <c:pt idx="82">
                  <c:v>10591</c:v>
                </c:pt>
                <c:pt idx="83">
                  <c:v>10651</c:v>
                </c:pt>
                <c:pt idx="84">
                  <c:v>16137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BA-994B-B31D-CDE89BBD6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51531295"/>
        <c:axId val="1151974735"/>
      </c:barChart>
      <c:dateAx>
        <c:axId val="1151531295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974735"/>
        <c:crosses val="autoZero"/>
        <c:auto val="1"/>
        <c:lblOffset val="100"/>
        <c:baseTimeUnit val="days"/>
      </c:dateAx>
      <c:valAx>
        <c:axId val="115197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531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</a:t>
            </a:r>
            <a:r>
              <a:rPr lang="en-US" baseline="0"/>
              <a:t> TESTS CONDUCTED PER DAY IN PENNSYLVANIA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Sheet1!$BL$287</c:f>
              <c:strCache>
                <c:ptCount val="1"/>
                <c:pt idx="0">
                  <c:v>PA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Sheet1!$BK$288:$BK$372</c:f>
              <c:numCache>
                <c:formatCode>d\-mmm</c:formatCode>
                <c:ptCount val="85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  <c:pt idx="78">
                  <c:v>44000</c:v>
                </c:pt>
                <c:pt idx="79">
                  <c:v>44001</c:v>
                </c:pt>
                <c:pt idx="80">
                  <c:v>44002</c:v>
                </c:pt>
                <c:pt idx="81">
                  <c:v>44003</c:v>
                </c:pt>
                <c:pt idx="82">
                  <c:v>44004</c:v>
                </c:pt>
                <c:pt idx="83">
                  <c:v>44005</c:v>
                </c:pt>
                <c:pt idx="84">
                  <c:v>44006</c:v>
                </c:pt>
              </c:numCache>
            </c:numRef>
          </c:cat>
          <c:val>
            <c:numRef>
              <c:f>Sheet1!$BL$288:$BL$372</c:f>
              <c:numCache>
                <c:formatCode>0</c:formatCode>
                <c:ptCount val="85"/>
                <c:pt idx="1">
                  <c:v>6482</c:v>
                </c:pt>
                <c:pt idx="2">
                  <c:v>7401</c:v>
                </c:pt>
                <c:pt idx="3">
                  <c:v>7915</c:v>
                </c:pt>
                <c:pt idx="4">
                  <c:v>7741</c:v>
                </c:pt>
                <c:pt idx="5">
                  <c:v>6083</c:v>
                </c:pt>
                <c:pt idx="6">
                  <c:v>7424</c:v>
                </c:pt>
                <c:pt idx="7">
                  <c:v>7260</c:v>
                </c:pt>
                <c:pt idx="8">
                  <c:v>7064</c:v>
                </c:pt>
                <c:pt idx="9">
                  <c:v>7417</c:v>
                </c:pt>
                <c:pt idx="10">
                  <c:v>7134</c:v>
                </c:pt>
                <c:pt idx="11">
                  <c:v>4737</c:v>
                </c:pt>
                <c:pt idx="12">
                  <c:v>4902</c:v>
                </c:pt>
                <c:pt idx="13">
                  <c:v>3839</c:v>
                </c:pt>
                <c:pt idx="14">
                  <c:v>3953</c:v>
                </c:pt>
                <c:pt idx="15">
                  <c:v>3886</c:v>
                </c:pt>
                <c:pt idx="16">
                  <c:v>5903</c:v>
                </c:pt>
                <c:pt idx="17">
                  <c:v>6592</c:v>
                </c:pt>
                <c:pt idx="18">
                  <c:v>4889</c:v>
                </c:pt>
                <c:pt idx="19">
                  <c:v>4098</c:v>
                </c:pt>
                <c:pt idx="20">
                  <c:v>3899</c:v>
                </c:pt>
                <c:pt idx="21">
                  <c:v>5105</c:v>
                </c:pt>
                <c:pt idx="22">
                  <c:v>7158</c:v>
                </c:pt>
                <c:pt idx="23">
                  <c:v>7029</c:v>
                </c:pt>
                <c:pt idx="24">
                  <c:v>6792</c:v>
                </c:pt>
                <c:pt idx="25">
                  <c:v>5658</c:v>
                </c:pt>
                <c:pt idx="26">
                  <c:v>4829</c:v>
                </c:pt>
                <c:pt idx="27">
                  <c:v>5666</c:v>
                </c:pt>
                <c:pt idx="28">
                  <c:v>5795</c:v>
                </c:pt>
                <c:pt idx="29">
                  <c:v>6482</c:v>
                </c:pt>
                <c:pt idx="30">
                  <c:v>6083</c:v>
                </c:pt>
                <c:pt idx="31">
                  <c:v>7928</c:v>
                </c:pt>
                <c:pt idx="32">
                  <c:v>5265</c:v>
                </c:pt>
                <c:pt idx="33">
                  <c:v>4949</c:v>
                </c:pt>
                <c:pt idx="34">
                  <c:v>5292</c:v>
                </c:pt>
                <c:pt idx="35">
                  <c:v>5458</c:v>
                </c:pt>
                <c:pt idx="36">
                  <c:v>6448</c:v>
                </c:pt>
                <c:pt idx="37">
                  <c:v>7771</c:v>
                </c:pt>
                <c:pt idx="38">
                  <c:v>6548</c:v>
                </c:pt>
                <c:pt idx="39">
                  <c:v>7276</c:v>
                </c:pt>
                <c:pt idx="40">
                  <c:v>4475</c:v>
                </c:pt>
                <c:pt idx="41">
                  <c:v>7122</c:v>
                </c:pt>
                <c:pt idx="42">
                  <c:v>6889</c:v>
                </c:pt>
                <c:pt idx="43">
                  <c:v>8326</c:v>
                </c:pt>
                <c:pt idx="44">
                  <c:v>8637</c:v>
                </c:pt>
                <c:pt idx="45">
                  <c:v>8004</c:v>
                </c:pt>
                <c:pt idx="46">
                  <c:v>5068</c:v>
                </c:pt>
                <c:pt idx="47">
                  <c:v>7705</c:v>
                </c:pt>
                <c:pt idx="48">
                  <c:v>9091</c:v>
                </c:pt>
                <c:pt idx="49">
                  <c:v>7956</c:v>
                </c:pt>
                <c:pt idx="50">
                  <c:v>11250</c:v>
                </c:pt>
                <c:pt idx="51">
                  <c:v>10095</c:v>
                </c:pt>
                <c:pt idx="52">
                  <c:v>9451</c:v>
                </c:pt>
                <c:pt idx="53">
                  <c:v>7643</c:v>
                </c:pt>
                <c:pt idx="54">
                  <c:v>7019</c:v>
                </c:pt>
                <c:pt idx="55">
                  <c:v>5358</c:v>
                </c:pt>
                <c:pt idx="56">
                  <c:v>10935</c:v>
                </c:pt>
                <c:pt idx="57">
                  <c:v>8439</c:v>
                </c:pt>
                <c:pt idx="58">
                  <c:v>9859</c:v>
                </c:pt>
                <c:pt idx="59">
                  <c:v>9441</c:v>
                </c:pt>
                <c:pt idx="62">
                  <c:v>10542</c:v>
                </c:pt>
                <c:pt idx="63">
                  <c:v>9419</c:v>
                </c:pt>
                <c:pt idx="66">
                  <c:v>11622</c:v>
                </c:pt>
                <c:pt idx="67">
                  <c:v>9557</c:v>
                </c:pt>
                <c:pt idx="68">
                  <c:v>7565</c:v>
                </c:pt>
                <c:pt idx="69">
                  <c:v>6216</c:v>
                </c:pt>
                <c:pt idx="70">
                  <c:v>10264</c:v>
                </c:pt>
                <c:pt idx="71">
                  <c:v>9942</c:v>
                </c:pt>
                <c:pt idx="72">
                  <c:v>12632</c:v>
                </c:pt>
                <c:pt idx="73">
                  <c:v>8667</c:v>
                </c:pt>
                <c:pt idx="74">
                  <c:v>8182</c:v>
                </c:pt>
                <c:pt idx="75">
                  <c:v>9797</c:v>
                </c:pt>
                <c:pt idx="76">
                  <c:v>10062</c:v>
                </c:pt>
                <c:pt idx="77">
                  <c:v>9739</c:v>
                </c:pt>
                <c:pt idx="78">
                  <c:v>11237</c:v>
                </c:pt>
                <c:pt idx="79">
                  <c:v>13150</c:v>
                </c:pt>
                <c:pt idx="80">
                  <c:v>509</c:v>
                </c:pt>
                <c:pt idx="82">
                  <c:v>30121</c:v>
                </c:pt>
                <c:pt idx="83">
                  <c:v>11255</c:v>
                </c:pt>
                <c:pt idx="84">
                  <c:v>12305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79-B549-AF40-8EA664314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34245999"/>
        <c:axId val="1153824335"/>
      </c:barChart>
      <c:dateAx>
        <c:axId val="113424599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824335"/>
        <c:crosses val="autoZero"/>
        <c:auto val="1"/>
        <c:lblOffset val="100"/>
        <c:baseTimeUnit val="days"/>
      </c:dateAx>
      <c:valAx>
        <c:axId val="115382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245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</a:t>
            </a:r>
            <a:r>
              <a:rPr lang="en-US" baseline="0"/>
              <a:t> TESTS CONDUCTED PER DAY IN CALIFORNIA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Sheet1!$BO$287</c:f>
              <c:strCache>
                <c:ptCount val="1"/>
                <c:pt idx="0">
                  <c:v>CA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Sheet1!$BN$288:$BN$372</c:f>
              <c:numCache>
                <c:formatCode>d\-mmm</c:formatCode>
                <c:ptCount val="85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  <c:pt idx="78">
                  <c:v>44000</c:v>
                </c:pt>
                <c:pt idx="79">
                  <c:v>44001</c:v>
                </c:pt>
                <c:pt idx="80">
                  <c:v>44002</c:v>
                </c:pt>
                <c:pt idx="81">
                  <c:v>44003</c:v>
                </c:pt>
                <c:pt idx="82">
                  <c:v>44004</c:v>
                </c:pt>
                <c:pt idx="83">
                  <c:v>44005</c:v>
                </c:pt>
                <c:pt idx="84">
                  <c:v>44006</c:v>
                </c:pt>
              </c:numCache>
            </c:numRef>
          </c:cat>
          <c:val>
            <c:numRef>
              <c:f>Sheet1!$BO$288:$BO$372</c:f>
              <c:numCache>
                <c:formatCode>0</c:formatCode>
                <c:ptCount val="85"/>
                <c:pt idx="1">
                  <c:v>3073</c:v>
                </c:pt>
                <c:pt idx="2">
                  <c:v>2300</c:v>
                </c:pt>
                <c:pt idx="3">
                  <c:v>78400</c:v>
                </c:pt>
                <c:pt idx="4">
                  <c:v>2833</c:v>
                </c:pt>
                <c:pt idx="5">
                  <c:v>898</c:v>
                </c:pt>
                <c:pt idx="6">
                  <c:v>13798</c:v>
                </c:pt>
                <c:pt idx="7">
                  <c:v>13035</c:v>
                </c:pt>
                <c:pt idx="8">
                  <c:v>19236</c:v>
                </c:pt>
                <c:pt idx="9">
                  <c:v>1363</c:v>
                </c:pt>
                <c:pt idx="10">
                  <c:v>8356</c:v>
                </c:pt>
                <c:pt idx="11">
                  <c:v>17109</c:v>
                </c:pt>
                <c:pt idx="12">
                  <c:v>554</c:v>
                </c:pt>
                <c:pt idx="13">
                  <c:v>11326</c:v>
                </c:pt>
                <c:pt idx="14">
                  <c:v>14278</c:v>
                </c:pt>
                <c:pt idx="15">
                  <c:v>29914</c:v>
                </c:pt>
                <c:pt idx="16">
                  <c:v>5214</c:v>
                </c:pt>
                <c:pt idx="17">
                  <c:v>8052</c:v>
                </c:pt>
                <c:pt idx="18">
                  <c:v>21234</c:v>
                </c:pt>
                <c:pt idx="19">
                  <c:v>9600</c:v>
                </c:pt>
                <c:pt idx="20">
                  <c:v>18200</c:v>
                </c:pt>
                <c:pt idx="21">
                  <c:v>173397</c:v>
                </c:pt>
                <c:pt idx="22">
                  <c:v>12076</c:v>
                </c:pt>
                <c:pt idx="23">
                  <c:v>11862</c:v>
                </c:pt>
                <c:pt idx="24">
                  <c:v>20049</c:v>
                </c:pt>
                <c:pt idx="25">
                  <c:v>27425</c:v>
                </c:pt>
                <c:pt idx="26">
                  <c:v>24099</c:v>
                </c:pt>
                <c:pt idx="27">
                  <c:v>25531</c:v>
                </c:pt>
                <c:pt idx="28">
                  <c:v>22198</c:v>
                </c:pt>
                <c:pt idx="29">
                  <c:v>29648</c:v>
                </c:pt>
                <c:pt idx="30">
                  <c:v>30063</c:v>
                </c:pt>
                <c:pt idx="31">
                  <c:v>30703</c:v>
                </c:pt>
                <c:pt idx="32">
                  <c:v>32123</c:v>
                </c:pt>
                <c:pt idx="33">
                  <c:v>32028</c:v>
                </c:pt>
                <c:pt idx="34">
                  <c:v>29134</c:v>
                </c:pt>
                <c:pt idx="35">
                  <c:v>33838</c:v>
                </c:pt>
                <c:pt idx="36">
                  <c:v>32398</c:v>
                </c:pt>
                <c:pt idx="37">
                  <c:v>37298</c:v>
                </c:pt>
                <c:pt idx="38">
                  <c:v>43094</c:v>
                </c:pt>
                <c:pt idx="39">
                  <c:v>36233</c:v>
                </c:pt>
                <c:pt idx="40">
                  <c:v>41473</c:v>
                </c:pt>
                <c:pt idx="41">
                  <c:v>32222</c:v>
                </c:pt>
                <c:pt idx="42">
                  <c:v>39059</c:v>
                </c:pt>
                <c:pt idx="43">
                  <c:v>29255</c:v>
                </c:pt>
                <c:pt idx="44">
                  <c:v>45220</c:v>
                </c:pt>
                <c:pt idx="45">
                  <c:v>56117</c:v>
                </c:pt>
                <c:pt idx="46">
                  <c:v>57429</c:v>
                </c:pt>
                <c:pt idx="47">
                  <c:v>46644</c:v>
                </c:pt>
                <c:pt idx="48">
                  <c:v>40804</c:v>
                </c:pt>
                <c:pt idx="49">
                  <c:v>41007</c:v>
                </c:pt>
                <c:pt idx="50">
                  <c:v>45646</c:v>
                </c:pt>
                <c:pt idx="51">
                  <c:v>48533</c:v>
                </c:pt>
                <c:pt idx="52">
                  <c:v>67439</c:v>
                </c:pt>
                <c:pt idx="53">
                  <c:v>61357</c:v>
                </c:pt>
                <c:pt idx="54">
                  <c:v>52294</c:v>
                </c:pt>
                <c:pt idx="55">
                  <c:v>40498</c:v>
                </c:pt>
                <c:pt idx="56">
                  <c:v>53665</c:v>
                </c:pt>
                <c:pt idx="57">
                  <c:v>44919</c:v>
                </c:pt>
                <c:pt idx="58">
                  <c:v>53117</c:v>
                </c:pt>
                <c:pt idx="59">
                  <c:v>56253</c:v>
                </c:pt>
                <c:pt idx="60">
                  <c:v>67735</c:v>
                </c:pt>
                <c:pt idx="61">
                  <c:v>59008</c:v>
                </c:pt>
                <c:pt idx="62">
                  <c:v>59703</c:v>
                </c:pt>
                <c:pt idx="63">
                  <c:v>51377</c:v>
                </c:pt>
                <c:pt idx="64">
                  <c:v>55792</c:v>
                </c:pt>
                <c:pt idx="65">
                  <c:v>69837</c:v>
                </c:pt>
                <c:pt idx="66">
                  <c:v>53918</c:v>
                </c:pt>
                <c:pt idx="67">
                  <c:v>68972</c:v>
                </c:pt>
                <c:pt idx="68">
                  <c:v>55055</c:v>
                </c:pt>
                <c:pt idx="69">
                  <c:v>54553</c:v>
                </c:pt>
                <c:pt idx="70">
                  <c:v>56849</c:v>
                </c:pt>
                <c:pt idx="71">
                  <c:v>64611</c:v>
                </c:pt>
                <c:pt idx="72">
                  <c:v>62135</c:v>
                </c:pt>
                <c:pt idx="73">
                  <c:v>77603</c:v>
                </c:pt>
                <c:pt idx="74">
                  <c:v>66186</c:v>
                </c:pt>
                <c:pt idx="75">
                  <c:v>69573</c:v>
                </c:pt>
                <c:pt idx="76">
                  <c:v>60233</c:v>
                </c:pt>
                <c:pt idx="77">
                  <c:v>76542</c:v>
                </c:pt>
                <c:pt idx="78">
                  <c:v>81172</c:v>
                </c:pt>
                <c:pt idx="79">
                  <c:v>78710</c:v>
                </c:pt>
                <c:pt idx="80">
                  <c:v>84844</c:v>
                </c:pt>
                <c:pt idx="81">
                  <c:v>92430</c:v>
                </c:pt>
                <c:pt idx="82">
                  <c:v>85243</c:v>
                </c:pt>
                <c:pt idx="83">
                  <c:v>95970</c:v>
                </c:pt>
                <c:pt idx="84">
                  <c:v>101446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3A-614E-92DF-A4590B2AD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52719711"/>
        <c:axId val="1133513631"/>
      </c:barChart>
      <c:dateAx>
        <c:axId val="1152719711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513631"/>
        <c:crosses val="autoZero"/>
        <c:auto val="1"/>
        <c:lblOffset val="100"/>
        <c:baseTimeUnit val="days"/>
      </c:dateAx>
      <c:valAx>
        <c:axId val="113351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719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COVID-19 CASES IN THE TOP FIVE MOST INFECTED COUNTIES OF CALIFORNIA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Sheet1!$BB$1</c:f>
              <c:strCache>
                <c:ptCount val="1"/>
                <c:pt idx="0">
                  <c:v>LOS ANGELES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cat>
            <c:strRef>
              <c:f>Sheet1!$AZ$2:$BA$86</c:f>
              <c:strCache>
                <c:ptCount val="85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</c:strCache>
            </c:strRef>
          </c:cat>
          <c:val>
            <c:numRef>
              <c:f>Sheet1!$BB$2:$BB$86</c:f>
              <c:numCache>
                <c:formatCode>0</c:formatCode>
                <c:ptCount val="85"/>
                <c:pt idx="1">
                  <c:v>538</c:v>
                </c:pt>
                <c:pt idx="2">
                  <c:v>526</c:v>
                </c:pt>
                <c:pt idx="3">
                  <c:v>709</c:v>
                </c:pt>
                <c:pt idx="4">
                  <c:v>617</c:v>
                </c:pt>
                <c:pt idx="5">
                  <c:v>454</c:v>
                </c:pt>
                <c:pt idx="6">
                  <c:v>539</c:v>
                </c:pt>
                <c:pt idx="7">
                  <c:v>620</c:v>
                </c:pt>
                <c:pt idx="8">
                  <c:v>414</c:v>
                </c:pt>
                <c:pt idx="9">
                  <c:v>465</c:v>
                </c:pt>
                <c:pt idx="10">
                  <c:v>439</c:v>
                </c:pt>
                <c:pt idx="11">
                  <c:v>310</c:v>
                </c:pt>
                <c:pt idx="12">
                  <c:v>234</c:v>
                </c:pt>
                <c:pt idx="13">
                  <c:v>581</c:v>
                </c:pt>
                <c:pt idx="14">
                  <c:v>468</c:v>
                </c:pt>
                <c:pt idx="15">
                  <c:v>370</c:v>
                </c:pt>
                <c:pt idx="16">
                  <c:v>568</c:v>
                </c:pt>
                <c:pt idx="17">
                  <c:v>630</c:v>
                </c:pt>
                <c:pt idx="18">
                  <c:v>315</c:v>
                </c:pt>
                <c:pt idx="19">
                  <c:v>1488</c:v>
                </c:pt>
                <c:pt idx="20">
                  <c:v>1309</c:v>
                </c:pt>
                <c:pt idx="21">
                  <c:v>1304</c:v>
                </c:pt>
                <c:pt idx="22">
                  <c:v>1148</c:v>
                </c:pt>
                <c:pt idx="23">
                  <c:v>1005</c:v>
                </c:pt>
                <c:pt idx="24">
                  <c:v>591</c:v>
                </c:pt>
                <c:pt idx="25">
                  <c:v>426</c:v>
                </c:pt>
                <c:pt idx="26">
                  <c:v>886</c:v>
                </c:pt>
                <c:pt idx="27">
                  <c:v>573</c:v>
                </c:pt>
                <c:pt idx="28">
                  <c:v>1531</c:v>
                </c:pt>
                <c:pt idx="29">
                  <c:v>724</c:v>
                </c:pt>
                <c:pt idx="30">
                  <c:v>1022</c:v>
                </c:pt>
                <c:pt idx="31">
                  <c:v>649</c:v>
                </c:pt>
                <c:pt idx="32">
                  <c:v>753</c:v>
                </c:pt>
                <c:pt idx="33">
                  <c:v>535</c:v>
                </c:pt>
                <c:pt idx="34">
                  <c:v>1572</c:v>
                </c:pt>
                <c:pt idx="35">
                  <c:v>872</c:v>
                </c:pt>
                <c:pt idx="36">
                  <c:v>857</c:v>
                </c:pt>
                <c:pt idx="37">
                  <c:v>813</c:v>
                </c:pt>
                <c:pt idx="38">
                  <c:v>911</c:v>
                </c:pt>
                <c:pt idx="39">
                  <c:v>443</c:v>
                </c:pt>
                <c:pt idx="40">
                  <c:v>568</c:v>
                </c:pt>
                <c:pt idx="41">
                  <c:v>1002</c:v>
                </c:pt>
                <c:pt idx="42">
                  <c:v>1293</c:v>
                </c:pt>
                <c:pt idx="43">
                  <c:v>853</c:v>
                </c:pt>
                <c:pt idx="44">
                  <c:v>890</c:v>
                </c:pt>
                <c:pt idx="45">
                  <c:v>1035</c:v>
                </c:pt>
                <c:pt idx="46">
                  <c:v>644</c:v>
                </c:pt>
                <c:pt idx="47">
                  <c:v>481</c:v>
                </c:pt>
                <c:pt idx="48">
                  <c:v>1193</c:v>
                </c:pt>
                <c:pt idx="49">
                  <c:v>1262</c:v>
                </c:pt>
                <c:pt idx="50">
                  <c:v>1131</c:v>
                </c:pt>
                <c:pt idx="51">
                  <c:v>962</c:v>
                </c:pt>
                <c:pt idx="52">
                  <c:v>1004</c:v>
                </c:pt>
                <c:pt idx="53">
                  <c:v>925</c:v>
                </c:pt>
                <c:pt idx="54">
                  <c:v>998</c:v>
                </c:pt>
                <c:pt idx="55" formatCode="General">
                  <c:v>1808</c:v>
                </c:pt>
                <c:pt idx="56" formatCode="General">
                  <c:v>951</c:v>
                </c:pt>
                <c:pt idx="57" formatCode="General">
                  <c:v>1150</c:v>
                </c:pt>
                <c:pt idx="58" formatCode="General">
                  <c:v>1717</c:v>
                </c:pt>
                <c:pt idx="59" formatCode="General">
                  <c:v>2049</c:v>
                </c:pt>
                <c:pt idx="60" formatCode="General">
                  <c:v>1298</c:v>
                </c:pt>
                <c:pt idx="61" formatCode="General">
                  <c:v>974</c:v>
                </c:pt>
                <c:pt idx="62" formatCode="General">
                  <c:v>1245</c:v>
                </c:pt>
                <c:pt idx="63" formatCode="General">
                  <c:v>1022</c:v>
                </c:pt>
                <c:pt idx="64" formatCode="General">
                  <c:v>1430</c:v>
                </c:pt>
                <c:pt idx="65" formatCode="General">
                  <c:v>1359</c:v>
                </c:pt>
                <c:pt idx="66" formatCode="General">
                  <c:v>1314</c:v>
                </c:pt>
                <c:pt idx="67" formatCode="General">
                  <c:v>1481</c:v>
                </c:pt>
                <c:pt idx="68" formatCode="General">
                  <c:v>884</c:v>
                </c:pt>
                <c:pt idx="69" formatCode="General">
                  <c:v>1193</c:v>
                </c:pt>
                <c:pt idx="70" formatCode="General">
                  <c:v>1191</c:v>
                </c:pt>
                <c:pt idx="71" formatCode="General">
                  <c:v>1789</c:v>
                </c:pt>
                <c:pt idx="72" formatCode="General">
                  <c:v>1578</c:v>
                </c:pt>
                <c:pt idx="73" formatCode="General">
                  <c:v>1553</c:v>
                </c:pt>
                <c:pt idx="74" formatCode="General">
                  <c:v>994</c:v>
                </c:pt>
                <c:pt idx="75" formatCode="General">
                  <c:v>773</c:v>
                </c:pt>
                <c:pt idx="76" formatCode="General">
                  <c:v>1346</c:v>
                </c:pt>
                <c:pt idx="77" formatCode="General">
                  <c:v>2115</c:v>
                </c:pt>
                <c:pt idx="78" formatCode="General">
                  <c:v>1078</c:v>
                </c:pt>
                <c:pt idx="79" formatCode="General">
                  <c:v>1328</c:v>
                </c:pt>
                <c:pt idx="80" formatCode="General">
                  <c:v>2032</c:v>
                </c:pt>
                <c:pt idx="81" formatCode="General">
                  <c:v>1779</c:v>
                </c:pt>
                <c:pt idx="82" formatCode="General">
                  <c:v>2542</c:v>
                </c:pt>
                <c:pt idx="83" formatCode="General">
                  <c:v>2508</c:v>
                </c:pt>
                <c:pt idx="84" formatCode="General">
                  <c:v>1133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EA-FD4B-93C3-5F25B8FA4426}"/>
            </c:ext>
          </c:extLst>
        </c:ser>
        <c:ser>
          <c:idx val="1"/>
          <c:order val="1"/>
          <c:tx>
            <c:strRef>
              <c:f>Sheet1!$BC$1</c:f>
              <c:strCache>
                <c:ptCount val="1"/>
                <c:pt idx="0">
                  <c:v>SAN DIEGO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cat>
            <c:strRef>
              <c:f>Sheet1!$AZ$2:$BA$86</c:f>
              <c:strCache>
                <c:ptCount val="85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</c:strCache>
            </c:strRef>
          </c:cat>
          <c:val>
            <c:numRef>
              <c:f>Sheet1!$BC$2:$BC$86</c:f>
              <c:numCache>
                <c:formatCode>0</c:formatCode>
                <c:ptCount val="85"/>
                <c:pt idx="1">
                  <c:v>117</c:v>
                </c:pt>
                <c:pt idx="2">
                  <c:v>146</c:v>
                </c:pt>
                <c:pt idx="3">
                  <c:v>97</c:v>
                </c:pt>
                <c:pt idx="4">
                  <c:v>117</c:v>
                </c:pt>
                <c:pt idx="5">
                  <c:v>78</c:v>
                </c:pt>
                <c:pt idx="6">
                  <c:v>50</c:v>
                </c:pt>
                <c:pt idx="7">
                  <c:v>76</c:v>
                </c:pt>
                <c:pt idx="8">
                  <c:v>98</c:v>
                </c:pt>
                <c:pt idx="9">
                  <c:v>65</c:v>
                </c:pt>
                <c:pt idx="10">
                  <c:v>68</c:v>
                </c:pt>
                <c:pt idx="11">
                  <c:v>43</c:v>
                </c:pt>
                <c:pt idx="12">
                  <c:v>43</c:v>
                </c:pt>
                <c:pt idx="13">
                  <c:v>83</c:v>
                </c:pt>
                <c:pt idx="14">
                  <c:v>82</c:v>
                </c:pt>
                <c:pt idx="15">
                  <c:v>75</c:v>
                </c:pt>
                <c:pt idx="16">
                  <c:v>71</c:v>
                </c:pt>
                <c:pt idx="17">
                  <c:v>55</c:v>
                </c:pt>
                <c:pt idx="18">
                  <c:v>55</c:v>
                </c:pt>
                <c:pt idx="19">
                  <c:v>57</c:v>
                </c:pt>
                <c:pt idx="20">
                  <c:v>109</c:v>
                </c:pt>
                <c:pt idx="21">
                  <c:v>57</c:v>
                </c:pt>
                <c:pt idx="22">
                  <c:v>152</c:v>
                </c:pt>
                <c:pt idx="23">
                  <c:v>183</c:v>
                </c:pt>
                <c:pt idx="24">
                  <c:v>117</c:v>
                </c:pt>
                <c:pt idx="25">
                  <c:v>100</c:v>
                </c:pt>
                <c:pt idx="26">
                  <c:v>98</c:v>
                </c:pt>
                <c:pt idx="27">
                  <c:v>173</c:v>
                </c:pt>
                <c:pt idx="28">
                  <c:v>118</c:v>
                </c:pt>
                <c:pt idx="29">
                  <c:v>132</c:v>
                </c:pt>
                <c:pt idx="30">
                  <c:v>147</c:v>
                </c:pt>
                <c:pt idx="31">
                  <c:v>131</c:v>
                </c:pt>
                <c:pt idx="32">
                  <c:v>85</c:v>
                </c:pt>
                <c:pt idx="33">
                  <c:v>93</c:v>
                </c:pt>
                <c:pt idx="34">
                  <c:v>61</c:v>
                </c:pt>
                <c:pt idx="35">
                  <c:v>238</c:v>
                </c:pt>
                <c:pt idx="36">
                  <c:v>110</c:v>
                </c:pt>
                <c:pt idx="37">
                  <c:v>233</c:v>
                </c:pt>
                <c:pt idx="38">
                  <c:v>114</c:v>
                </c:pt>
                <c:pt idx="39">
                  <c:v>150</c:v>
                </c:pt>
                <c:pt idx="40">
                  <c:v>139</c:v>
                </c:pt>
                <c:pt idx="41">
                  <c:v>96</c:v>
                </c:pt>
                <c:pt idx="42">
                  <c:v>117</c:v>
                </c:pt>
                <c:pt idx="43">
                  <c:v>113</c:v>
                </c:pt>
                <c:pt idx="44">
                  <c:v>132</c:v>
                </c:pt>
                <c:pt idx="45">
                  <c:v>139</c:v>
                </c:pt>
                <c:pt idx="46">
                  <c:v>174</c:v>
                </c:pt>
                <c:pt idx="47">
                  <c:v>110</c:v>
                </c:pt>
                <c:pt idx="48">
                  <c:v>80</c:v>
                </c:pt>
                <c:pt idx="49">
                  <c:v>114</c:v>
                </c:pt>
                <c:pt idx="50">
                  <c:v>175</c:v>
                </c:pt>
                <c:pt idx="51">
                  <c:v>119</c:v>
                </c:pt>
                <c:pt idx="52">
                  <c:v>125</c:v>
                </c:pt>
                <c:pt idx="53">
                  <c:v>142</c:v>
                </c:pt>
                <c:pt idx="54">
                  <c:v>96</c:v>
                </c:pt>
                <c:pt idx="55" formatCode="General">
                  <c:v>85</c:v>
                </c:pt>
                <c:pt idx="56" formatCode="General">
                  <c:v>101</c:v>
                </c:pt>
                <c:pt idx="57" formatCode="General">
                  <c:v>117</c:v>
                </c:pt>
                <c:pt idx="58" formatCode="General">
                  <c:v>140</c:v>
                </c:pt>
                <c:pt idx="59" formatCode="General">
                  <c:v>145</c:v>
                </c:pt>
                <c:pt idx="60" formatCode="General">
                  <c:v>96</c:v>
                </c:pt>
                <c:pt idx="61" formatCode="General">
                  <c:v>73</c:v>
                </c:pt>
                <c:pt idx="62" formatCode="General">
                  <c:v>120</c:v>
                </c:pt>
                <c:pt idx="63" formatCode="General">
                  <c:v>124</c:v>
                </c:pt>
                <c:pt idx="64" formatCode="General">
                  <c:v>142</c:v>
                </c:pt>
                <c:pt idx="65" formatCode="General">
                  <c:v>240</c:v>
                </c:pt>
                <c:pt idx="66" formatCode="General">
                  <c:v>165</c:v>
                </c:pt>
                <c:pt idx="67" formatCode="General">
                  <c:v>131</c:v>
                </c:pt>
                <c:pt idx="68" formatCode="General">
                  <c:v>143</c:v>
                </c:pt>
                <c:pt idx="69" formatCode="General">
                  <c:v>110</c:v>
                </c:pt>
                <c:pt idx="70" formatCode="General">
                  <c:v>108</c:v>
                </c:pt>
                <c:pt idx="71" formatCode="General">
                  <c:v>161</c:v>
                </c:pt>
                <c:pt idx="72" formatCode="General">
                  <c:v>132</c:v>
                </c:pt>
                <c:pt idx="73" formatCode="General">
                  <c:v>184</c:v>
                </c:pt>
                <c:pt idx="74" formatCode="General">
                  <c:v>126</c:v>
                </c:pt>
                <c:pt idx="75" formatCode="General">
                  <c:v>170</c:v>
                </c:pt>
                <c:pt idx="76" formatCode="General">
                  <c:v>120</c:v>
                </c:pt>
                <c:pt idx="77" formatCode="General">
                  <c:v>124</c:v>
                </c:pt>
                <c:pt idx="78" formatCode="General">
                  <c:v>238</c:v>
                </c:pt>
                <c:pt idx="79" formatCode="General">
                  <c:v>258</c:v>
                </c:pt>
                <c:pt idx="80" formatCode="General">
                  <c:v>134</c:v>
                </c:pt>
                <c:pt idx="81" formatCode="General">
                  <c:v>310</c:v>
                </c:pt>
                <c:pt idx="82" formatCode="General">
                  <c:v>302</c:v>
                </c:pt>
                <c:pt idx="83" formatCode="General">
                  <c:v>198</c:v>
                </c:pt>
                <c:pt idx="84" formatCode="General">
                  <c:v>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EA-FD4B-93C3-5F25B8FA4426}"/>
            </c:ext>
          </c:extLst>
        </c:ser>
        <c:ser>
          <c:idx val="2"/>
          <c:order val="2"/>
          <c:tx>
            <c:strRef>
              <c:f>Sheet1!$BD$1</c:f>
              <c:strCache>
                <c:ptCount val="1"/>
                <c:pt idx="0">
                  <c:v>RIVERSIDE</c:v>
                </c:pt>
              </c:strCache>
            </c:strRef>
          </c:tx>
          <c:spPr>
            <a:ln w="38100" cap="flat" cmpd="dbl" algn="ctr">
              <a:solidFill>
                <a:schemeClr val="accent3"/>
              </a:solidFill>
              <a:miter lim="800000"/>
            </a:ln>
            <a:effectLst/>
          </c:spPr>
          <c:marker>
            <c:symbol val="none"/>
          </c:marker>
          <c:cat>
            <c:strRef>
              <c:f>Sheet1!$AZ$2:$BA$86</c:f>
              <c:strCache>
                <c:ptCount val="85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</c:strCache>
            </c:strRef>
          </c:cat>
          <c:val>
            <c:numRef>
              <c:f>Sheet1!$BD$2:$BD$86</c:f>
              <c:numCache>
                <c:formatCode>0</c:formatCode>
                <c:ptCount val="85"/>
                <c:pt idx="1">
                  <c:v>132</c:v>
                </c:pt>
                <c:pt idx="2">
                  <c:v>102</c:v>
                </c:pt>
                <c:pt idx="3">
                  <c:v>112</c:v>
                </c:pt>
                <c:pt idx="4">
                  <c:v>17</c:v>
                </c:pt>
                <c:pt idx="5">
                  <c:v>185</c:v>
                </c:pt>
                <c:pt idx="6">
                  <c:v>51</c:v>
                </c:pt>
                <c:pt idx="7">
                  <c:v>69</c:v>
                </c:pt>
                <c:pt idx="8">
                  <c:v>109</c:v>
                </c:pt>
                <c:pt idx="9">
                  <c:v>79</c:v>
                </c:pt>
                <c:pt idx="10">
                  <c:v>98</c:v>
                </c:pt>
                <c:pt idx="11">
                  <c:v>70</c:v>
                </c:pt>
                <c:pt idx="12">
                  <c:v>130</c:v>
                </c:pt>
                <c:pt idx="13">
                  <c:v>7</c:v>
                </c:pt>
                <c:pt idx="14">
                  <c:v>256</c:v>
                </c:pt>
                <c:pt idx="15">
                  <c:v>190</c:v>
                </c:pt>
                <c:pt idx="16">
                  <c:v>167</c:v>
                </c:pt>
                <c:pt idx="17">
                  <c:v>177</c:v>
                </c:pt>
                <c:pt idx="18">
                  <c:v>59</c:v>
                </c:pt>
                <c:pt idx="19">
                  <c:v>161</c:v>
                </c:pt>
                <c:pt idx="20">
                  <c:v>154</c:v>
                </c:pt>
                <c:pt idx="21">
                  <c:v>191</c:v>
                </c:pt>
                <c:pt idx="22">
                  <c:v>113</c:v>
                </c:pt>
                <c:pt idx="23">
                  <c:v>283</c:v>
                </c:pt>
                <c:pt idx="24">
                  <c:v>97</c:v>
                </c:pt>
                <c:pt idx="25">
                  <c:v>248</c:v>
                </c:pt>
                <c:pt idx="28">
                  <c:v>57</c:v>
                </c:pt>
                <c:pt idx="29">
                  <c:v>120</c:v>
                </c:pt>
                <c:pt idx="30">
                  <c:v>73</c:v>
                </c:pt>
                <c:pt idx="31">
                  <c:v>104</c:v>
                </c:pt>
                <c:pt idx="32">
                  <c:v>37</c:v>
                </c:pt>
                <c:pt idx="33">
                  <c:v>187</c:v>
                </c:pt>
                <c:pt idx="34">
                  <c:v>133</c:v>
                </c:pt>
                <c:pt idx="35">
                  <c:v>181</c:v>
                </c:pt>
                <c:pt idx="36">
                  <c:v>73</c:v>
                </c:pt>
                <c:pt idx="37">
                  <c:v>64</c:v>
                </c:pt>
                <c:pt idx="38">
                  <c:v>199</c:v>
                </c:pt>
                <c:pt idx="39">
                  <c:v>80</c:v>
                </c:pt>
                <c:pt idx="40">
                  <c:v>131</c:v>
                </c:pt>
                <c:pt idx="41">
                  <c:v>52</c:v>
                </c:pt>
                <c:pt idx="42">
                  <c:v>70</c:v>
                </c:pt>
                <c:pt idx="43">
                  <c:v>135</c:v>
                </c:pt>
                <c:pt idx="44">
                  <c:v>157</c:v>
                </c:pt>
                <c:pt idx="45">
                  <c:v>137</c:v>
                </c:pt>
                <c:pt idx="46">
                  <c:v>143</c:v>
                </c:pt>
                <c:pt idx="47">
                  <c:v>97</c:v>
                </c:pt>
                <c:pt idx="48">
                  <c:v>90</c:v>
                </c:pt>
                <c:pt idx="49">
                  <c:v>127</c:v>
                </c:pt>
                <c:pt idx="50">
                  <c:v>155</c:v>
                </c:pt>
                <c:pt idx="51">
                  <c:v>106</c:v>
                </c:pt>
                <c:pt idx="52">
                  <c:v>109</c:v>
                </c:pt>
                <c:pt idx="53">
                  <c:v>111</c:v>
                </c:pt>
                <c:pt idx="54">
                  <c:v>329</c:v>
                </c:pt>
                <c:pt idx="55" formatCode="General">
                  <c:v>17</c:v>
                </c:pt>
                <c:pt idx="56" formatCode="General">
                  <c:v>239</c:v>
                </c:pt>
                <c:pt idx="57" formatCode="General">
                  <c:v>84</c:v>
                </c:pt>
                <c:pt idx="58" formatCode="General">
                  <c:v>136</c:v>
                </c:pt>
                <c:pt idx="59" formatCode="General">
                  <c:v>116</c:v>
                </c:pt>
                <c:pt idx="60" formatCode="General">
                  <c:v>212</c:v>
                </c:pt>
                <c:pt idx="61" formatCode="General">
                  <c:v>217</c:v>
                </c:pt>
                <c:pt idx="62" formatCode="General">
                  <c:v>170</c:v>
                </c:pt>
                <c:pt idx="63" formatCode="General">
                  <c:v>117</c:v>
                </c:pt>
                <c:pt idx="64" formatCode="General">
                  <c:v>265</c:v>
                </c:pt>
                <c:pt idx="65" formatCode="General">
                  <c:v>227</c:v>
                </c:pt>
                <c:pt idx="66" formatCode="General">
                  <c:v>235</c:v>
                </c:pt>
                <c:pt idx="67" formatCode="General">
                  <c:v>170</c:v>
                </c:pt>
                <c:pt idx="68" formatCode="General">
                  <c:v>141</c:v>
                </c:pt>
                <c:pt idx="69" formatCode="General">
                  <c:v>265</c:v>
                </c:pt>
                <c:pt idx="70" formatCode="General">
                  <c:v>346</c:v>
                </c:pt>
                <c:pt idx="71" formatCode="General">
                  <c:v>157</c:v>
                </c:pt>
                <c:pt idx="72" formatCode="General">
                  <c:v>602</c:v>
                </c:pt>
                <c:pt idx="73" formatCode="General">
                  <c:v>315</c:v>
                </c:pt>
                <c:pt idx="74" formatCode="General">
                  <c:v>287</c:v>
                </c:pt>
                <c:pt idx="75" formatCode="General">
                  <c:v>158</c:v>
                </c:pt>
                <c:pt idx="76" formatCode="General">
                  <c:v>262</c:v>
                </c:pt>
                <c:pt idx="77" formatCode="General">
                  <c:v>221</c:v>
                </c:pt>
                <c:pt idx="78" formatCode="General">
                  <c:v>551</c:v>
                </c:pt>
                <c:pt idx="79" formatCode="General">
                  <c:v>300</c:v>
                </c:pt>
                <c:pt idx="80" formatCode="General">
                  <c:v>311</c:v>
                </c:pt>
                <c:pt idx="81" formatCode="General">
                  <c:v>507</c:v>
                </c:pt>
                <c:pt idx="82" formatCode="General">
                  <c:v>420</c:v>
                </c:pt>
                <c:pt idx="83" formatCode="General">
                  <c:v>521</c:v>
                </c:pt>
                <c:pt idx="84" formatCode="General">
                  <c:v>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EA-FD4B-93C3-5F25B8FA4426}"/>
            </c:ext>
          </c:extLst>
        </c:ser>
        <c:ser>
          <c:idx val="3"/>
          <c:order val="3"/>
          <c:tx>
            <c:strRef>
              <c:f>Sheet1!$BE$1</c:f>
              <c:strCache>
                <c:ptCount val="1"/>
                <c:pt idx="0">
                  <c:v>SANTA CLARA</c:v>
                </c:pt>
              </c:strCache>
            </c:strRef>
          </c:tx>
          <c:spPr>
            <a:ln w="38100" cap="flat" cmpd="dbl" algn="ctr">
              <a:solidFill>
                <a:schemeClr val="accent4"/>
              </a:solidFill>
              <a:miter lim="800000"/>
            </a:ln>
            <a:effectLst/>
          </c:spPr>
          <c:marker>
            <c:symbol val="none"/>
          </c:marker>
          <c:cat>
            <c:strRef>
              <c:f>Sheet1!$AZ$2:$BA$86</c:f>
              <c:strCache>
                <c:ptCount val="85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</c:strCache>
            </c:strRef>
          </c:cat>
          <c:val>
            <c:numRef>
              <c:f>Sheet1!$BE$2:$BE$86</c:f>
              <c:numCache>
                <c:formatCode>0</c:formatCode>
                <c:ptCount val="85"/>
                <c:pt idx="1">
                  <c:v>63</c:v>
                </c:pt>
                <c:pt idx="2">
                  <c:v>75</c:v>
                </c:pt>
                <c:pt idx="3">
                  <c:v>54</c:v>
                </c:pt>
                <c:pt idx="4">
                  <c:v>59</c:v>
                </c:pt>
                <c:pt idx="5">
                  <c:v>17</c:v>
                </c:pt>
                <c:pt idx="6">
                  <c:v>61</c:v>
                </c:pt>
                <c:pt idx="7">
                  <c:v>95</c:v>
                </c:pt>
                <c:pt idx="8">
                  <c:v>62</c:v>
                </c:pt>
                <c:pt idx="9">
                  <c:v>42</c:v>
                </c:pt>
                <c:pt idx="10">
                  <c:v>82</c:v>
                </c:pt>
                <c:pt idx="11">
                  <c:v>55</c:v>
                </c:pt>
                <c:pt idx="12">
                  <c:v>45</c:v>
                </c:pt>
                <c:pt idx="13">
                  <c:v>0</c:v>
                </c:pt>
                <c:pt idx="14">
                  <c:v>127</c:v>
                </c:pt>
                <c:pt idx="15">
                  <c:v>40</c:v>
                </c:pt>
                <c:pt idx="16">
                  <c:v>37</c:v>
                </c:pt>
                <c:pt idx="19">
                  <c:v>42</c:v>
                </c:pt>
                <c:pt idx="20">
                  <c:v>23</c:v>
                </c:pt>
                <c:pt idx="21">
                  <c:v>26</c:v>
                </c:pt>
                <c:pt idx="22">
                  <c:v>27</c:v>
                </c:pt>
                <c:pt idx="23">
                  <c:v>30</c:v>
                </c:pt>
                <c:pt idx="24">
                  <c:v>19</c:v>
                </c:pt>
                <c:pt idx="25">
                  <c:v>52</c:v>
                </c:pt>
                <c:pt idx="26">
                  <c:v>7</c:v>
                </c:pt>
                <c:pt idx="27">
                  <c:v>26</c:v>
                </c:pt>
                <c:pt idx="28">
                  <c:v>16</c:v>
                </c:pt>
                <c:pt idx="29">
                  <c:v>26</c:v>
                </c:pt>
                <c:pt idx="30">
                  <c:v>4</c:v>
                </c:pt>
                <c:pt idx="31">
                  <c:v>27</c:v>
                </c:pt>
                <c:pt idx="32">
                  <c:v>32</c:v>
                </c:pt>
                <c:pt idx="33">
                  <c:v>3</c:v>
                </c:pt>
                <c:pt idx="34">
                  <c:v>17</c:v>
                </c:pt>
                <c:pt idx="35">
                  <c:v>15</c:v>
                </c:pt>
                <c:pt idx="36">
                  <c:v>11</c:v>
                </c:pt>
                <c:pt idx="37">
                  <c:v>4</c:v>
                </c:pt>
                <c:pt idx="38">
                  <c:v>32</c:v>
                </c:pt>
                <c:pt idx="39">
                  <c:v>14</c:v>
                </c:pt>
                <c:pt idx="40">
                  <c:v>9</c:v>
                </c:pt>
                <c:pt idx="41">
                  <c:v>22</c:v>
                </c:pt>
                <c:pt idx="42">
                  <c:v>8</c:v>
                </c:pt>
                <c:pt idx="43">
                  <c:v>10</c:v>
                </c:pt>
                <c:pt idx="44">
                  <c:v>15</c:v>
                </c:pt>
                <c:pt idx="45">
                  <c:v>25</c:v>
                </c:pt>
                <c:pt idx="46">
                  <c:v>33</c:v>
                </c:pt>
                <c:pt idx="47">
                  <c:v>15</c:v>
                </c:pt>
                <c:pt idx="48">
                  <c:v>12</c:v>
                </c:pt>
                <c:pt idx="49">
                  <c:v>28</c:v>
                </c:pt>
                <c:pt idx="50">
                  <c:v>12</c:v>
                </c:pt>
                <c:pt idx="51">
                  <c:v>17</c:v>
                </c:pt>
                <c:pt idx="52">
                  <c:v>56</c:v>
                </c:pt>
                <c:pt idx="53">
                  <c:v>30</c:v>
                </c:pt>
                <c:pt idx="54">
                  <c:v>24</c:v>
                </c:pt>
                <c:pt idx="55" formatCode="General">
                  <c:v>12</c:v>
                </c:pt>
                <c:pt idx="56" formatCode="General">
                  <c:v>21</c:v>
                </c:pt>
                <c:pt idx="57" formatCode="General">
                  <c:v>18</c:v>
                </c:pt>
                <c:pt idx="58" formatCode="General">
                  <c:v>9</c:v>
                </c:pt>
                <c:pt idx="59" formatCode="General">
                  <c:v>34</c:v>
                </c:pt>
                <c:pt idx="60" formatCode="General">
                  <c:v>44</c:v>
                </c:pt>
                <c:pt idx="61" formatCode="General">
                  <c:v>12</c:v>
                </c:pt>
                <c:pt idx="62" formatCode="General">
                  <c:v>22</c:v>
                </c:pt>
                <c:pt idx="63" formatCode="General">
                  <c:v>17</c:v>
                </c:pt>
                <c:pt idx="64" formatCode="General">
                  <c:v>35</c:v>
                </c:pt>
                <c:pt idx="65" formatCode="General">
                  <c:v>31</c:v>
                </c:pt>
                <c:pt idx="66" formatCode="General">
                  <c:v>32</c:v>
                </c:pt>
                <c:pt idx="67" formatCode="General">
                  <c:v>13</c:v>
                </c:pt>
                <c:pt idx="68" formatCode="General">
                  <c:v>24</c:v>
                </c:pt>
                <c:pt idx="69" formatCode="General">
                  <c:v>35</c:v>
                </c:pt>
                <c:pt idx="70" formatCode="General">
                  <c:v>26</c:v>
                </c:pt>
                <c:pt idx="71" formatCode="General">
                  <c:v>17</c:v>
                </c:pt>
                <c:pt idx="72" formatCode="General">
                  <c:v>50</c:v>
                </c:pt>
                <c:pt idx="73" formatCode="General">
                  <c:v>42</c:v>
                </c:pt>
                <c:pt idx="74" formatCode="General">
                  <c:v>37</c:v>
                </c:pt>
                <c:pt idx="75" formatCode="General">
                  <c:v>26</c:v>
                </c:pt>
                <c:pt idx="76" formatCode="General">
                  <c:v>24</c:v>
                </c:pt>
                <c:pt idx="77" formatCode="General">
                  <c:v>36</c:v>
                </c:pt>
                <c:pt idx="78" formatCode="General">
                  <c:v>74</c:v>
                </c:pt>
                <c:pt idx="79" formatCode="General">
                  <c:v>38</c:v>
                </c:pt>
                <c:pt idx="80" formatCode="General">
                  <c:v>59</c:v>
                </c:pt>
                <c:pt idx="81" formatCode="General">
                  <c:v>79</c:v>
                </c:pt>
                <c:pt idx="82" formatCode="General">
                  <c:v>66</c:v>
                </c:pt>
                <c:pt idx="83" formatCode="General">
                  <c:v>120</c:v>
                </c:pt>
                <c:pt idx="84" formatCode="General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EA-FD4B-93C3-5F25B8FA4426}"/>
            </c:ext>
          </c:extLst>
        </c:ser>
        <c:ser>
          <c:idx val="4"/>
          <c:order val="4"/>
          <c:tx>
            <c:strRef>
              <c:f>Sheet1!$BF$1</c:f>
              <c:strCache>
                <c:ptCount val="1"/>
                <c:pt idx="0">
                  <c:v>ORANGE</c:v>
                </c:pt>
              </c:strCache>
            </c:strRef>
          </c:tx>
          <c:spPr>
            <a:ln w="38100" cap="flat" cmpd="dbl" algn="ctr">
              <a:solidFill>
                <a:schemeClr val="accent5"/>
              </a:solidFill>
              <a:miter lim="800000"/>
            </a:ln>
            <a:effectLst/>
          </c:spPr>
          <c:marker>
            <c:symbol val="none"/>
          </c:marker>
          <c:cat>
            <c:strRef>
              <c:f>Sheet1!$AZ$2:$BA$86</c:f>
              <c:strCache>
                <c:ptCount val="85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</c:strCache>
            </c:strRef>
          </c:cat>
          <c:val>
            <c:numRef>
              <c:f>Sheet1!$BF$2:$BF$86</c:f>
              <c:numCache>
                <c:formatCode>0</c:formatCode>
                <c:ptCount val="85"/>
                <c:pt idx="1">
                  <c:v>50</c:v>
                </c:pt>
                <c:pt idx="2">
                  <c:v>55</c:v>
                </c:pt>
                <c:pt idx="3">
                  <c:v>75</c:v>
                </c:pt>
                <c:pt idx="4">
                  <c:v>48</c:v>
                </c:pt>
                <c:pt idx="5">
                  <c:v>48</c:v>
                </c:pt>
                <c:pt idx="6">
                  <c:v>49</c:v>
                </c:pt>
                <c:pt idx="7">
                  <c:v>85</c:v>
                </c:pt>
                <c:pt idx="8">
                  <c:v>63</c:v>
                </c:pt>
                <c:pt idx="9">
                  <c:v>59</c:v>
                </c:pt>
                <c:pt idx="10">
                  <c:v>83</c:v>
                </c:pt>
                <c:pt idx="11">
                  <c:v>56</c:v>
                </c:pt>
                <c:pt idx="12">
                  <c:v>6</c:v>
                </c:pt>
                <c:pt idx="13">
                  <c:v>16</c:v>
                </c:pt>
                <c:pt idx="14">
                  <c:v>77</c:v>
                </c:pt>
                <c:pt idx="15">
                  <c:v>49</c:v>
                </c:pt>
                <c:pt idx="16">
                  <c:v>76</c:v>
                </c:pt>
                <c:pt idx="17">
                  <c:v>55</c:v>
                </c:pt>
                <c:pt idx="18">
                  <c:v>35</c:v>
                </c:pt>
                <c:pt idx="19">
                  <c:v>88</c:v>
                </c:pt>
                <c:pt idx="20">
                  <c:v>38</c:v>
                </c:pt>
                <c:pt idx="21">
                  <c:v>68</c:v>
                </c:pt>
                <c:pt idx="22">
                  <c:v>56</c:v>
                </c:pt>
                <c:pt idx="23">
                  <c:v>104</c:v>
                </c:pt>
                <c:pt idx="24">
                  <c:v>102</c:v>
                </c:pt>
                <c:pt idx="25">
                  <c:v>77</c:v>
                </c:pt>
                <c:pt idx="26">
                  <c:v>74</c:v>
                </c:pt>
                <c:pt idx="27">
                  <c:v>126</c:v>
                </c:pt>
                <c:pt idx="28">
                  <c:v>97</c:v>
                </c:pt>
                <c:pt idx="29">
                  <c:v>170</c:v>
                </c:pt>
                <c:pt idx="30">
                  <c:v>69</c:v>
                </c:pt>
                <c:pt idx="31">
                  <c:v>114</c:v>
                </c:pt>
                <c:pt idx="32">
                  <c:v>85</c:v>
                </c:pt>
                <c:pt idx="33">
                  <c:v>72</c:v>
                </c:pt>
                <c:pt idx="34">
                  <c:v>0</c:v>
                </c:pt>
                <c:pt idx="35">
                  <c:v>225</c:v>
                </c:pt>
                <c:pt idx="36">
                  <c:v>127</c:v>
                </c:pt>
                <c:pt idx="37">
                  <c:v>112</c:v>
                </c:pt>
                <c:pt idx="38">
                  <c:v>111</c:v>
                </c:pt>
                <c:pt idx="39">
                  <c:v>121</c:v>
                </c:pt>
                <c:pt idx="40">
                  <c:v>72</c:v>
                </c:pt>
                <c:pt idx="41">
                  <c:v>144</c:v>
                </c:pt>
                <c:pt idx="42">
                  <c:v>182</c:v>
                </c:pt>
                <c:pt idx="43">
                  <c:v>138</c:v>
                </c:pt>
                <c:pt idx="44">
                  <c:v>118</c:v>
                </c:pt>
                <c:pt idx="45">
                  <c:v>115</c:v>
                </c:pt>
                <c:pt idx="46">
                  <c:v>70</c:v>
                </c:pt>
                <c:pt idx="47">
                  <c:v>92</c:v>
                </c:pt>
                <c:pt idx="48">
                  <c:v>209</c:v>
                </c:pt>
                <c:pt idx="49">
                  <c:v>99</c:v>
                </c:pt>
                <c:pt idx="50">
                  <c:v>109</c:v>
                </c:pt>
                <c:pt idx="51">
                  <c:v>169</c:v>
                </c:pt>
                <c:pt idx="52">
                  <c:v>169</c:v>
                </c:pt>
                <c:pt idx="53">
                  <c:v>126</c:v>
                </c:pt>
                <c:pt idx="54">
                  <c:v>162</c:v>
                </c:pt>
                <c:pt idx="55" formatCode="General">
                  <c:v>50</c:v>
                </c:pt>
                <c:pt idx="56" formatCode="General">
                  <c:v>198</c:v>
                </c:pt>
                <c:pt idx="57" formatCode="General">
                  <c:v>196</c:v>
                </c:pt>
                <c:pt idx="58" formatCode="General">
                  <c:v>131</c:v>
                </c:pt>
                <c:pt idx="59" formatCode="General">
                  <c:v>178</c:v>
                </c:pt>
                <c:pt idx="60" formatCode="General">
                  <c:v>178</c:v>
                </c:pt>
                <c:pt idx="61" formatCode="General">
                  <c:v>108</c:v>
                </c:pt>
                <c:pt idx="62" formatCode="General">
                  <c:v>150</c:v>
                </c:pt>
                <c:pt idx="63" formatCode="General">
                  <c:v>149</c:v>
                </c:pt>
                <c:pt idx="64" formatCode="General">
                  <c:v>253</c:v>
                </c:pt>
                <c:pt idx="65" formatCode="General">
                  <c:v>199</c:v>
                </c:pt>
                <c:pt idx="66" formatCode="General">
                  <c:v>185</c:v>
                </c:pt>
                <c:pt idx="67" formatCode="General">
                  <c:v>67</c:v>
                </c:pt>
                <c:pt idx="68" formatCode="General">
                  <c:v>143</c:v>
                </c:pt>
                <c:pt idx="69" formatCode="General">
                  <c:v>205</c:v>
                </c:pt>
                <c:pt idx="70" formatCode="General">
                  <c:v>231</c:v>
                </c:pt>
                <c:pt idx="71" formatCode="General">
                  <c:v>82</c:v>
                </c:pt>
                <c:pt idx="72" formatCode="General">
                  <c:v>136</c:v>
                </c:pt>
                <c:pt idx="73" formatCode="General">
                  <c:v>141</c:v>
                </c:pt>
                <c:pt idx="74" formatCode="General">
                  <c:v>163</c:v>
                </c:pt>
                <c:pt idx="75" formatCode="General">
                  <c:v>200</c:v>
                </c:pt>
                <c:pt idx="76" formatCode="General">
                  <c:v>219</c:v>
                </c:pt>
                <c:pt idx="77" formatCode="General">
                  <c:v>115</c:v>
                </c:pt>
                <c:pt idx="78" formatCode="General">
                  <c:v>319</c:v>
                </c:pt>
                <c:pt idx="79" formatCode="General">
                  <c:v>375</c:v>
                </c:pt>
                <c:pt idx="80" formatCode="General">
                  <c:v>312</c:v>
                </c:pt>
                <c:pt idx="81" formatCode="General">
                  <c:v>279</c:v>
                </c:pt>
                <c:pt idx="82" formatCode="General">
                  <c:v>148</c:v>
                </c:pt>
                <c:pt idx="83" formatCode="General">
                  <c:v>360</c:v>
                </c:pt>
                <c:pt idx="84" formatCode="General">
                  <c:v>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EA-FD4B-93C3-5F25B8FA4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3305503"/>
        <c:axId val="1153307135"/>
      </c:lineChart>
      <c:dateAx>
        <c:axId val="115330550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307135"/>
        <c:crosses val="autoZero"/>
        <c:auto val="1"/>
        <c:lblOffset val="100"/>
        <c:baseTimeUnit val="days"/>
      </c:dateAx>
      <c:valAx>
        <c:axId val="115330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305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89</xdr:row>
      <xdr:rowOff>85725</xdr:rowOff>
    </xdr:from>
    <xdr:to>
      <xdr:col>20</xdr:col>
      <xdr:colOff>602015</xdr:colOff>
      <xdr:row>128</xdr:row>
      <xdr:rowOff>174296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AC4A2B-F946-234A-94E6-E34AF02ECE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551120</xdr:colOff>
      <xdr:row>90</xdr:row>
      <xdr:rowOff>60842</xdr:rowOff>
    </xdr:from>
    <xdr:to>
      <xdr:col>41</xdr:col>
      <xdr:colOff>361112</xdr:colOff>
      <xdr:row>128</xdr:row>
      <xdr:rowOff>29535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02216B-6DE3-1F4A-8E18-05B9C09E85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342900</xdr:colOff>
      <xdr:row>90</xdr:row>
      <xdr:rowOff>38100</xdr:rowOff>
    </xdr:from>
    <xdr:to>
      <xdr:col>60</xdr:col>
      <xdr:colOff>76200</xdr:colOff>
      <xdr:row>129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EFFE8C-BD4B-514D-9908-C74C863157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723900</xdr:colOff>
      <xdr:row>90</xdr:row>
      <xdr:rowOff>63500</xdr:rowOff>
    </xdr:from>
    <xdr:to>
      <xdr:col>76</xdr:col>
      <xdr:colOff>431800</xdr:colOff>
      <xdr:row>129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CC3CB6F-FFAF-BB4D-9715-C00A191A0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77</xdr:col>
      <xdr:colOff>317499</xdr:colOff>
      <xdr:row>90</xdr:row>
      <xdr:rowOff>139700</xdr:rowOff>
    </xdr:from>
    <xdr:to>
      <xdr:col>93</xdr:col>
      <xdr:colOff>135466</xdr:colOff>
      <xdr:row>129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58B83EE-F7CD-C146-99C9-79CAC662DD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118</xdr:col>
      <xdr:colOff>800100</xdr:colOff>
      <xdr:row>206</xdr:row>
      <xdr:rowOff>88900</xdr:rowOff>
    </xdr:from>
    <xdr:to>
      <xdr:col>131</xdr:col>
      <xdr:colOff>254000</xdr:colOff>
      <xdr:row>237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A6CF328-AE99-E144-9C7E-5E41EB942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118</xdr:col>
      <xdr:colOff>203200</xdr:colOff>
      <xdr:row>92</xdr:row>
      <xdr:rowOff>50800</xdr:rowOff>
    </xdr:from>
    <xdr:to>
      <xdr:col>134</xdr:col>
      <xdr:colOff>406400</xdr:colOff>
      <xdr:row>131</xdr:row>
      <xdr:rowOff>50800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955988B-EF6B-7649-A3B6-F489D57F34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135</xdr:col>
      <xdr:colOff>215516</xdr:colOff>
      <xdr:row>92</xdr:row>
      <xdr:rowOff>110065</xdr:rowOff>
    </xdr:from>
    <xdr:to>
      <xdr:col>150</xdr:col>
      <xdr:colOff>609346</xdr:colOff>
      <xdr:row>131</xdr:row>
      <xdr:rowOff>115455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4F967565-68F9-A644-8293-E5317AF704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151</xdr:col>
      <xdr:colOff>393699</xdr:colOff>
      <xdr:row>92</xdr:row>
      <xdr:rowOff>50800</xdr:rowOff>
    </xdr:from>
    <xdr:to>
      <xdr:col>167</xdr:col>
      <xdr:colOff>232832</xdr:colOff>
      <xdr:row>131</xdr:row>
      <xdr:rowOff>76200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3B484DEC-2643-3742-A48C-2F0B403718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168</xdr:col>
      <xdr:colOff>151026</xdr:colOff>
      <xdr:row>92</xdr:row>
      <xdr:rowOff>52861</xdr:rowOff>
    </xdr:from>
    <xdr:to>
      <xdr:col>184</xdr:col>
      <xdr:colOff>211666</xdr:colOff>
      <xdr:row>130</xdr:row>
      <xdr:rowOff>171623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BF022724-ED5E-1A49-BED2-DAD9CC00E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185</xdr:col>
      <xdr:colOff>177030</xdr:colOff>
      <xdr:row>91</xdr:row>
      <xdr:rowOff>187034</xdr:rowOff>
    </xdr:from>
    <xdr:to>
      <xdr:col>200</xdr:col>
      <xdr:colOff>38483</xdr:colOff>
      <xdr:row>129</xdr:row>
      <xdr:rowOff>65422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CE1201F4-A339-F049-B10E-E03A29DB7B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201</xdr:col>
      <xdr:colOff>219675</xdr:colOff>
      <xdr:row>92</xdr:row>
      <xdr:rowOff>18535</xdr:rowOff>
    </xdr:from>
    <xdr:to>
      <xdr:col>216</xdr:col>
      <xdr:colOff>703647</xdr:colOff>
      <xdr:row>129</xdr:row>
      <xdr:rowOff>102972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5D9A576-831B-9146-B281-7E64F29F98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143</xdr:col>
      <xdr:colOff>690562</xdr:colOff>
      <xdr:row>204</xdr:row>
      <xdr:rowOff>39688</xdr:rowOff>
    </xdr:from>
    <xdr:to>
      <xdr:col>157</xdr:col>
      <xdr:colOff>271197</xdr:colOff>
      <xdr:row>238</xdr:row>
      <xdr:rowOff>42069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8CA281A-71F8-914A-8340-B2DD4EF4B1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23</xdr:col>
      <xdr:colOff>356973</xdr:colOff>
      <xdr:row>385</xdr:row>
      <xdr:rowOff>155832</xdr:rowOff>
    </xdr:from>
    <xdr:to>
      <xdr:col>39</xdr:col>
      <xdr:colOff>474819</xdr:colOff>
      <xdr:row>424</xdr:row>
      <xdr:rowOff>102973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B68EFF9-F7EB-C048-9F9D-E1747300F6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40</xdr:col>
      <xdr:colOff>464364</xdr:colOff>
      <xdr:row>385</xdr:row>
      <xdr:rowOff>119835</xdr:rowOff>
    </xdr:from>
    <xdr:to>
      <xdr:col>56</xdr:col>
      <xdr:colOff>593799</xdr:colOff>
      <xdr:row>424</xdr:row>
      <xdr:rowOff>65128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C96B81F-CFEE-AA42-94CD-0F74DD617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57</xdr:col>
      <xdr:colOff>327269</xdr:colOff>
      <xdr:row>385</xdr:row>
      <xdr:rowOff>44938</xdr:rowOff>
    </xdr:from>
    <xdr:to>
      <xdr:col>72</xdr:col>
      <xdr:colOff>496602</xdr:colOff>
      <xdr:row>424</xdr:row>
      <xdr:rowOff>-1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07CF1DE-70D9-2946-8EE7-BE15E90AF3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73</xdr:col>
      <xdr:colOff>370973</xdr:colOff>
      <xdr:row>384</xdr:row>
      <xdr:rowOff>199190</xdr:rowOff>
    </xdr:from>
    <xdr:to>
      <xdr:col>88</xdr:col>
      <xdr:colOff>818815</xdr:colOff>
      <xdr:row>423</xdr:row>
      <xdr:rowOff>167105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078AEC4-795F-5143-A9EA-352ADE3433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89</xdr:col>
      <xdr:colOff>597243</xdr:colOff>
      <xdr:row>384</xdr:row>
      <xdr:rowOff>190155</xdr:rowOff>
    </xdr:from>
    <xdr:to>
      <xdr:col>105</xdr:col>
      <xdr:colOff>715091</xdr:colOff>
      <xdr:row>423</xdr:row>
      <xdr:rowOff>137297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0C08029-7D67-784F-8920-13AD48F90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106</xdr:col>
      <xdr:colOff>660400</xdr:colOff>
      <xdr:row>384</xdr:row>
      <xdr:rowOff>152400</xdr:rowOff>
    </xdr:from>
    <xdr:to>
      <xdr:col>123</xdr:col>
      <xdr:colOff>50800</xdr:colOff>
      <xdr:row>423</xdr:row>
      <xdr:rowOff>152400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7C358990-FEEC-E644-8905-383C4BAF4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93</xdr:col>
      <xdr:colOff>648137</xdr:colOff>
      <xdr:row>90</xdr:row>
      <xdr:rowOff>139261</xdr:rowOff>
    </xdr:from>
    <xdr:to>
      <xdr:col>111</xdr:col>
      <xdr:colOff>109483</xdr:colOff>
      <xdr:row>130</xdr:row>
      <xdr:rowOff>43793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4CE2231-14F9-9C41-866A-C118AD45BD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38D56-529F-6943-948B-8ED18F113542}">
  <dimension ref="A1:FR372"/>
  <sheetViews>
    <sheetView tabSelected="1" topLeftCell="BF49" zoomScale="25" zoomScaleNormal="25" workbookViewId="0">
      <selection activeCell="DB76" sqref="DB76"/>
    </sheetView>
  </sheetViews>
  <sheetFormatPr baseColWidth="10" defaultRowHeight="16" x14ac:dyDescent="0.2"/>
  <sheetData>
    <row r="1" spans="1:174" x14ac:dyDescent="0.2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L1" t="s">
        <v>7</v>
      </c>
      <c r="M1" t="s">
        <v>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V1" t="s">
        <v>8</v>
      </c>
      <c r="W1" t="s">
        <v>1</v>
      </c>
      <c r="X1" t="s">
        <v>6</v>
      </c>
      <c r="Y1" t="s">
        <v>16</v>
      </c>
      <c r="Z1" t="s">
        <v>13</v>
      </c>
      <c r="AA1" t="s">
        <v>17</v>
      </c>
      <c r="AB1" t="s">
        <v>18</v>
      </c>
      <c r="AF1" t="s">
        <v>29</v>
      </c>
      <c r="AG1" t="s">
        <v>1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P1" t="s">
        <v>9</v>
      </c>
      <c r="AQ1" t="s">
        <v>1</v>
      </c>
      <c r="AR1" t="s">
        <v>19</v>
      </c>
      <c r="AS1" t="s">
        <v>20</v>
      </c>
      <c r="AT1" t="s">
        <v>21</v>
      </c>
      <c r="AU1" t="s">
        <v>22</v>
      </c>
      <c r="AV1" t="s">
        <v>23</v>
      </c>
      <c r="AZ1" t="s">
        <v>10</v>
      </c>
      <c r="BA1" t="s">
        <v>1</v>
      </c>
      <c r="BB1" t="s">
        <v>24</v>
      </c>
      <c r="BC1" t="s">
        <v>25</v>
      </c>
      <c r="BD1" t="s">
        <v>26</v>
      </c>
      <c r="BE1" t="s">
        <v>27</v>
      </c>
      <c r="BF1" t="s">
        <v>28</v>
      </c>
      <c r="BJ1" s="1"/>
      <c r="CS1" s="1"/>
      <c r="DV1" t="s">
        <v>42</v>
      </c>
      <c r="DW1" t="s">
        <v>0</v>
      </c>
      <c r="DX1" t="s">
        <v>1</v>
      </c>
      <c r="DY1" t="s">
        <v>2</v>
      </c>
      <c r="DZ1" t="s">
        <v>3</v>
      </c>
      <c r="EA1" t="s">
        <v>4</v>
      </c>
      <c r="EB1" t="s">
        <v>5</v>
      </c>
      <c r="EC1" t="s">
        <v>6</v>
      </c>
      <c r="EE1" t="s">
        <v>43</v>
      </c>
      <c r="EF1" t="s">
        <v>1</v>
      </c>
      <c r="EG1" t="s">
        <v>11</v>
      </c>
      <c r="EH1" t="s">
        <v>12</v>
      </c>
      <c r="EI1" t="s">
        <v>13</v>
      </c>
      <c r="EJ1" t="s">
        <v>14</v>
      </c>
      <c r="EK1" t="s">
        <v>15</v>
      </c>
      <c r="EM1" t="s">
        <v>44</v>
      </c>
      <c r="EN1" t="s">
        <v>1</v>
      </c>
      <c r="EO1" t="s">
        <v>6</v>
      </c>
      <c r="EP1" t="s">
        <v>16</v>
      </c>
      <c r="EQ1" t="s">
        <v>13</v>
      </c>
      <c r="ER1" t="s">
        <v>17</v>
      </c>
      <c r="ES1" t="s">
        <v>18</v>
      </c>
      <c r="EU1" t="s">
        <v>29</v>
      </c>
      <c r="EV1" t="s">
        <v>1</v>
      </c>
      <c r="EW1" t="s">
        <v>30</v>
      </c>
      <c r="EX1" t="s">
        <v>31</v>
      </c>
      <c r="EY1" t="s">
        <v>32</v>
      </c>
      <c r="EZ1" t="s">
        <v>33</v>
      </c>
      <c r="FA1" t="s">
        <v>34</v>
      </c>
      <c r="FC1" t="s">
        <v>45</v>
      </c>
      <c r="FD1" t="s">
        <v>1</v>
      </c>
      <c r="FE1" t="s">
        <v>19</v>
      </c>
      <c r="FF1" t="s">
        <v>20</v>
      </c>
      <c r="FG1" t="s">
        <v>21</v>
      </c>
      <c r="FH1" t="s">
        <v>22</v>
      </c>
      <c r="FI1" t="s">
        <v>23</v>
      </c>
      <c r="FK1" t="s">
        <v>46</v>
      </c>
      <c r="FL1" t="s">
        <v>1</v>
      </c>
      <c r="FM1" t="s">
        <v>24</v>
      </c>
      <c r="FN1" t="s">
        <v>25</v>
      </c>
      <c r="FO1" t="s">
        <v>26</v>
      </c>
      <c r="FP1" t="s">
        <v>27</v>
      </c>
      <c r="FQ1" t="s">
        <v>28</v>
      </c>
    </row>
    <row r="2" spans="1:174" x14ac:dyDescent="0.2">
      <c r="C2" s="1">
        <v>43922</v>
      </c>
      <c r="H2" s="3"/>
      <c r="I2" s="3"/>
      <c r="M2" s="1">
        <v>43922</v>
      </c>
      <c r="N2" s="3"/>
      <c r="O2" s="3"/>
      <c r="P2" s="3"/>
      <c r="Q2" s="3"/>
      <c r="R2" s="3"/>
      <c r="S2" s="3"/>
      <c r="W2" s="1">
        <v>43922</v>
      </c>
      <c r="X2" s="3"/>
      <c r="AB2" s="3"/>
      <c r="AC2" s="3"/>
      <c r="AG2" s="1">
        <v>43922</v>
      </c>
      <c r="AH2" s="3"/>
      <c r="AI2" s="3"/>
      <c r="AJ2" s="3"/>
      <c r="AK2" s="3"/>
      <c r="AL2" s="3"/>
      <c r="AM2" s="3"/>
      <c r="AQ2" s="1">
        <v>43922</v>
      </c>
      <c r="AR2" s="3"/>
      <c r="AS2" s="3"/>
      <c r="AT2" s="3"/>
      <c r="AU2" s="3"/>
      <c r="AV2" s="3"/>
      <c r="AW2" s="3"/>
      <c r="BA2" s="1">
        <v>43922</v>
      </c>
      <c r="BB2" s="3"/>
      <c r="BC2" s="3"/>
      <c r="BD2" s="3"/>
      <c r="BE2" s="3"/>
      <c r="BF2" s="3"/>
      <c r="BJ2" s="1"/>
      <c r="CS2" s="1"/>
      <c r="DX2" s="1">
        <v>43922</v>
      </c>
      <c r="EF2" s="1">
        <v>43922</v>
      </c>
      <c r="EN2" s="1">
        <v>43922</v>
      </c>
      <c r="EV2" s="1">
        <v>43922</v>
      </c>
      <c r="FD2" s="1">
        <v>43922</v>
      </c>
      <c r="FL2" s="1">
        <v>43922</v>
      </c>
    </row>
    <row r="3" spans="1:174" x14ac:dyDescent="0.2">
      <c r="C3" s="1">
        <v>43923</v>
      </c>
      <c r="D3" s="3">
        <f t="shared" ref="D3:D19" si="0">SUM(B169-B168)</f>
        <v>1602</v>
      </c>
      <c r="E3" s="3">
        <v>1016</v>
      </c>
      <c r="F3" s="3">
        <f t="shared" ref="F3:F11" si="1">SUM(D157-D156)</f>
        <v>1011</v>
      </c>
      <c r="G3" s="3">
        <f t="shared" ref="G3:G41" si="2">SUM(E159-E158)</f>
        <v>736</v>
      </c>
      <c r="H3" s="3">
        <f t="shared" ref="H3:H34" si="3">SUM(F155-F154)</f>
        <v>1141</v>
      </c>
      <c r="M3" s="1">
        <v>43923</v>
      </c>
      <c r="N3" s="3">
        <f t="shared" ref="N3:N44" si="4">SUM(G150-G149)</f>
        <v>605</v>
      </c>
      <c r="O3" s="3">
        <f t="shared" ref="O3:O48" si="5">SUM(H148-H147)</f>
        <v>360</v>
      </c>
      <c r="P3" s="3">
        <f t="shared" ref="P3:P16" si="6">SUM(K144-K143)</f>
        <v>355</v>
      </c>
      <c r="Q3" s="3">
        <f t="shared" ref="Q3:Q39" si="7">SUM(L149-L148)</f>
        <v>349</v>
      </c>
      <c r="R3" s="3">
        <f t="shared" ref="R3:R34" si="8">SUM(M150-M149)</f>
        <v>256</v>
      </c>
      <c r="W3" s="1">
        <v>43923</v>
      </c>
      <c r="X3" s="3">
        <f t="shared" ref="X3:X34" si="9">SUM(N148-N147)</f>
        <v>272</v>
      </c>
      <c r="Y3" s="3">
        <f t="shared" ref="Y3:Y50" si="10">SUM(O162-O161)</f>
        <v>288</v>
      </c>
      <c r="Z3" s="3">
        <f t="shared" ref="Z3:Z50" si="11">SUM(P162-P161)</f>
        <v>154</v>
      </c>
      <c r="AA3" s="3">
        <f t="shared" ref="AA3:AA38" si="12">SUM(Q163-Q162)</f>
        <v>109</v>
      </c>
      <c r="AB3" s="3">
        <f t="shared" ref="AB3:AB40" si="13">SUM(R151-R150)</f>
        <v>104</v>
      </c>
      <c r="AG3" s="1">
        <v>43923</v>
      </c>
      <c r="AH3" s="3">
        <f t="shared" ref="AH3:AH22" si="14">SUM(U157-U156)</f>
        <v>599</v>
      </c>
      <c r="AI3" s="3">
        <f t="shared" ref="AI3:AI22" si="15">SUM(V157-V156)</f>
        <v>592</v>
      </c>
      <c r="AJ3" s="3">
        <f t="shared" ref="AJ3:AJ22" si="16">SUM(W157-W156)</f>
        <v>479</v>
      </c>
      <c r="AK3" s="3">
        <f t="shared" ref="AK3:AK22" si="17">SUM(X157-X156)</f>
        <v>100</v>
      </c>
      <c r="AL3" s="3">
        <f t="shared" ref="AL3:AL22" si="18">SUM(Y157-Y156)</f>
        <v>37</v>
      </c>
      <c r="AQ3" s="1">
        <v>43923</v>
      </c>
      <c r="AR3" s="3">
        <f t="shared" ref="AR3:AR18" si="19">SUM(Z169-Z168)</f>
        <v>374</v>
      </c>
      <c r="AS3" s="3">
        <f t="shared" ref="AS3:AS18" si="20">SUM(AA169-AA168)</f>
        <v>86</v>
      </c>
      <c r="AT3" s="3">
        <f t="shared" ref="AT3:AT18" si="21">SUM(AB169-AB168)</f>
        <v>80</v>
      </c>
      <c r="AU3" s="3">
        <f t="shared" ref="AU3:AU18" si="22">SUM(AE169-AE168)</f>
        <v>105</v>
      </c>
      <c r="AV3" s="3">
        <f t="shared" ref="AV3:AV18" si="23">SUM(AF169-AF168)</f>
        <v>17</v>
      </c>
      <c r="BA3" s="1">
        <v>43923</v>
      </c>
      <c r="BB3" s="3">
        <f t="shared" ref="BB3:BB18" si="24">SUM(AG166-AG165)</f>
        <v>538</v>
      </c>
      <c r="BC3" s="3">
        <f t="shared" ref="BC3:BC18" si="25">SUM(AH166-AH165)</f>
        <v>117</v>
      </c>
      <c r="BD3" s="3">
        <f t="shared" ref="BD3:BD18" si="26">SUM(AI166-AI165)</f>
        <v>132</v>
      </c>
      <c r="BE3" s="3">
        <f t="shared" ref="BE3:BE18" si="27">SUM(AJ166-AJ165)</f>
        <v>63</v>
      </c>
      <c r="BF3" s="3">
        <f t="shared" ref="BF3:BF18" si="28">SUM(AK166-AK165)</f>
        <v>50</v>
      </c>
      <c r="BJ3" s="1"/>
      <c r="CS3" s="1"/>
      <c r="DX3" s="1">
        <v>43923</v>
      </c>
      <c r="DY3" s="3">
        <f t="shared" ref="DY3:DY20" si="29">SUM(G264-G263)</f>
        <v>52</v>
      </c>
      <c r="DZ3" s="3">
        <f t="shared" ref="DZ3:DZ20" si="30">SUM(H264-H263)</f>
        <v>57</v>
      </c>
      <c r="EA3" s="3">
        <f t="shared" ref="EA3:EA20" si="31">SUM(I264-I263)</f>
        <v>13</v>
      </c>
      <c r="EB3" s="3">
        <f t="shared" ref="EB3:EB20" si="32">SUM(J264-J263)</f>
        <v>61</v>
      </c>
      <c r="EC3" s="3">
        <f t="shared" ref="EC3:EC20" si="33">SUM(K264-K263)</f>
        <v>15</v>
      </c>
      <c r="EF3" s="1">
        <v>43923</v>
      </c>
      <c r="EG3" s="3">
        <f t="shared" ref="EG3:EG34" si="34">SUM(L264-L263)</f>
        <v>45</v>
      </c>
      <c r="EH3" s="3">
        <f t="shared" ref="EH3:EH34" si="35">SUM(M264-M263)</f>
        <v>15</v>
      </c>
      <c r="EI3" s="3">
        <f t="shared" ref="EI3:EI34" si="36">SUM(N264-N263)</f>
        <v>30</v>
      </c>
      <c r="EJ3" s="3">
        <f t="shared" ref="EJ3:EJ34" si="37">SUM(O264-O263)</f>
        <v>5</v>
      </c>
      <c r="EK3" s="3">
        <f t="shared" ref="EK3:EK34" si="38">SUM(P264-P263)</f>
        <v>7</v>
      </c>
      <c r="EN3" s="1">
        <v>43923</v>
      </c>
      <c r="EO3" s="3">
        <f t="shared" ref="EO3:EO17" si="39">SUM(Q264-Q263)</f>
        <v>6</v>
      </c>
      <c r="EP3" s="3">
        <f t="shared" ref="EP3:EP17" si="40">SUM(R264-R263)</f>
        <v>8</v>
      </c>
      <c r="EQ3" s="3">
        <f t="shared" ref="EQ3:EQ17" si="41">SUM(S264-S263)</f>
        <v>1</v>
      </c>
      <c r="ER3" s="3">
        <f t="shared" ref="ER3:ER17" si="42">SUM(T264-T263)</f>
        <v>6</v>
      </c>
      <c r="ES3" s="3">
        <f t="shared" ref="ES3:ES17" si="43">SUM(U264-U263)</f>
        <v>4</v>
      </c>
      <c r="EV3" s="1">
        <v>43923</v>
      </c>
      <c r="EW3" s="3">
        <f t="shared" ref="EW3:FA10" si="44">SUM(V264-V263)</f>
        <v>48</v>
      </c>
      <c r="EX3" s="3">
        <f t="shared" si="44"/>
        <v>49</v>
      </c>
      <c r="EY3" s="3">
        <f t="shared" si="44"/>
        <v>20</v>
      </c>
      <c r="EZ3" s="3">
        <f t="shared" si="44"/>
        <v>2</v>
      </c>
      <c r="FA3" s="3">
        <f t="shared" si="44"/>
        <v>0</v>
      </c>
      <c r="FD3" s="1">
        <v>43923</v>
      </c>
      <c r="FE3" s="3">
        <f t="shared" ref="FE3:FE12" si="45">SUM(AA264-AA263)</f>
        <v>0</v>
      </c>
      <c r="FF3" s="3">
        <f t="shared" ref="FF3:FF12" si="46">SUM(AB264-AB263)</f>
        <v>1</v>
      </c>
      <c r="FG3" s="3">
        <f t="shared" ref="FG3:FG12" si="47">SUM(AC264-AC263)</f>
        <v>1</v>
      </c>
      <c r="FH3" s="3">
        <f t="shared" ref="FH3:FH12" si="48">SUM(AD264-AD263)</f>
        <v>0</v>
      </c>
      <c r="FI3" s="3">
        <f t="shared" ref="FI3:FI12" si="49">SUM(AE264-AE263)</f>
        <v>1</v>
      </c>
      <c r="FJ3" s="3"/>
      <c r="FL3" s="1">
        <v>43923</v>
      </c>
      <c r="FM3" s="3">
        <f t="shared" ref="FM3:FM18" si="50">SUM(AF264-AF263)</f>
        <v>13</v>
      </c>
      <c r="FN3" s="3">
        <f t="shared" ref="FN3:FN18" si="51">SUM(AG264-AG263)</f>
        <v>5</v>
      </c>
      <c r="FO3" s="3">
        <f t="shared" ref="FO3:FO18" si="52">SUM(AH264-AH263)</f>
        <v>2</v>
      </c>
      <c r="FP3" s="3">
        <f t="shared" ref="FP3:FP18" si="53">SUM(AI264-AI263)</f>
        <v>4</v>
      </c>
      <c r="FQ3" s="3">
        <f t="shared" ref="FQ3:FQ18" si="54">SUM(AJ264-AJ263)</f>
        <v>3</v>
      </c>
      <c r="FR3" s="3"/>
    </row>
    <row r="4" spans="1:174" x14ac:dyDescent="0.2">
      <c r="C4" s="1">
        <v>43924</v>
      </c>
      <c r="D4" s="3">
        <f t="shared" si="0"/>
        <v>2004</v>
      </c>
      <c r="E4" s="3">
        <f t="shared" ref="E4:E19" si="55">SUM(C163-C162)</f>
        <v>2937</v>
      </c>
      <c r="F4" s="3">
        <f t="shared" si="1"/>
        <v>1032</v>
      </c>
      <c r="G4" s="3">
        <f t="shared" si="2"/>
        <v>1422</v>
      </c>
      <c r="H4" s="3">
        <f t="shared" si="3"/>
        <v>1408</v>
      </c>
      <c r="M4" s="1">
        <v>43924</v>
      </c>
      <c r="N4" s="3">
        <f t="shared" si="4"/>
        <v>767</v>
      </c>
      <c r="O4" s="3">
        <f t="shared" si="5"/>
        <v>565</v>
      </c>
      <c r="P4" s="3">
        <f t="shared" si="6"/>
        <v>450</v>
      </c>
      <c r="Q4" s="3">
        <f t="shared" si="7"/>
        <v>477</v>
      </c>
      <c r="R4" s="3">
        <f t="shared" si="8"/>
        <v>466</v>
      </c>
      <c r="W4" s="1">
        <v>43924</v>
      </c>
      <c r="X4" s="3">
        <f t="shared" si="9"/>
        <v>287</v>
      </c>
      <c r="Y4" s="3">
        <f t="shared" si="10"/>
        <v>332</v>
      </c>
      <c r="Z4" s="3">
        <f t="shared" si="11"/>
        <v>199</v>
      </c>
      <c r="AA4" s="3">
        <f t="shared" si="12"/>
        <v>107</v>
      </c>
      <c r="AB4" s="3">
        <f t="shared" si="13"/>
        <v>158</v>
      </c>
      <c r="AG4" s="1">
        <v>43924</v>
      </c>
      <c r="AH4" s="3">
        <f t="shared" si="14"/>
        <v>1027</v>
      </c>
      <c r="AI4" s="3">
        <f t="shared" si="15"/>
        <v>357</v>
      </c>
      <c r="AJ4" s="3">
        <f t="shared" si="16"/>
        <v>228</v>
      </c>
      <c r="AK4" s="3">
        <f t="shared" si="17"/>
        <v>73</v>
      </c>
      <c r="AL4" s="3">
        <f t="shared" si="18"/>
        <v>39</v>
      </c>
      <c r="AQ4" s="1">
        <v>43924</v>
      </c>
      <c r="AR4" s="3">
        <f t="shared" si="19"/>
        <v>432</v>
      </c>
      <c r="AS4" s="3">
        <f t="shared" si="20"/>
        <v>140</v>
      </c>
      <c r="AT4" s="3">
        <f t="shared" si="21"/>
        <v>72</v>
      </c>
      <c r="AU4" s="3">
        <f t="shared" si="22"/>
        <v>105</v>
      </c>
      <c r="AV4" s="3">
        <f t="shared" si="23"/>
        <v>33</v>
      </c>
      <c r="BA4" s="1">
        <v>43924</v>
      </c>
      <c r="BB4" s="3">
        <f t="shared" si="24"/>
        <v>526</v>
      </c>
      <c r="BC4" s="3">
        <f t="shared" si="25"/>
        <v>146</v>
      </c>
      <c r="BD4" s="3">
        <f t="shared" si="26"/>
        <v>102</v>
      </c>
      <c r="BE4" s="3">
        <f t="shared" si="27"/>
        <v>75</v>
      </c>
      <c r="BF4" s="3">
        <f t="shared" si="28"/>
        <v>55</v>
      </c>
      <c r="BJ4" s="1"/>
      <c r="CS4" s="1"/>
      <c r="DX4" s="1">
        <v>43924</v>
      </c>
      <c r="DY4" s="3">
        <f t="shared" si="29"/>
        <v>91</v>
      </c>
      <c r="DZ4" s="3">
        <f t="shared" si="30"/>
        <v>100</v>
      </c>
      <c r="EA4" s="3">
        <f t="shared" si="31"/>
        <v>62</v>
      </c>
      <c r="EB4" s="3">
        <f t="shared" si="32"/>
        <v>59</v>
      </c>
      <c r="EC4" s="3">
        <f t="shared" si="33"/>
        <v>12</v>
      </c>
      <c r="EF4" s="1">
        <v>43924</v>
      </c>
      <c r="EG4" s="3">
        <f t="shared" si="34"/>
        <v>12</v>
      </c>
      <c r="EH4" s="3">
        <f t="shared" si="35"/>
        <v>15</v>
      </c>
      <c r="EI4" s="3">
        <f t="shared" si="36"/>
        <v>19</v>
      </c>
      <c r="EJ4" s="3">
        <f t="shared" si="37"/>
        <v>11</v>
      </c>
      <c r="EK4" s="3">
        <f t="shared" si="38"/>
        <v>12</v>
      </c>
      <c r="EN4" s="1">
        <v>43924</v>
      </c>
      <c r="EO4" s="3">
        <f t="shared" si="39"/>
        <v>2</v>
      </c>
      <c r="EP4" s="3">
        <f t="shared" si="40"/>
        <v>10</v>
      </c>
      <c r="EQ4" s="3">
        <f t="shared" si="41"/>
        <v>5</v>
      </c>
      <c r="ER4" s="3">
        <f t="shared" si="42"/>
        <v>3</v>
      </c>
      <c r="ES4" s="3">
        <f t="shared" si="43"/>
        <v>1</v>
      </c>
      <c r="EV4" s="1">
        <v>43924</v>
      </c>
      <c r="EW4" s="3">
        <f t="shared" si="44"/>
        <v>29</v>
      </c>
      <c r="EX4" s="3">
        <f t="shared" si="44"/>
        <v>17</v>
      </c>
      <c r="EY4" s="3">
        <f t="shared" si="44"/>
        <v>7</v>
      </c>
      <c r="EZ4" s="3">
        <f t="shared" si="44"/>
        <v>1</v>
      </c>
      <c r="FA4" s="3">
        <f t="shared" si="44"/>
        <v>0</v>
      </c>
      <c r="FD4" s="1">
        <v>43924</v>
      </c>
      <c r="FE4" s="3">
        <f t="shared" si="45"/>
        <v>0</v>
      </c>
      <c r="FF4" s="3">
        <f t="shared" si="46"/>
        <v>2</v>
      </c>
      <c r="FG4" s="3">
        <f t="shared" si="47"/>
        <v>2</v>
      </c>
      <c r="FH4" s="3">
        <f t="shared" si="48"/>
        <v>0</v>
      </c>
      <c r="FI4" s="3">
        <f t="shared" si="49"/>
        <v>0</v>
      </c>
      <c r="FJ4" s="3"/>
      <c r="FL4" s="1">
        <v>43924</v>
      </c>
      <c r="FM4" s="3">
        <f t="shared" si="50"/>
        <v>12</v>
      </c>
      <c r="FN4" s="3">
        <f t="shared" si="51"/>
        <v>1</v>
      </c>
      <c r="FO4" s="3">
        <f t="shared" si="52"/>
        <v>1</v>
      </c>
      <c r="FP4" s="3">
        <f t="shared" si="53"/>
        <v>2</v>
      </c>
      <c r="FQ4" s="3">
        <f t="shared" si="54"/>
        <v>0</v>
      </c>
      <c r="FR4" s="3"/>
    </row>
    <row r="5" spans="1:174" x14ac:dyDescent="0.2">
      <c r="C5" s="1">
        <v>43925</v>
      </c>
      <c r="D5" s="3">
        <f t="shared" si="0"/>
        <v>1548</v>
      </c>
      <c r="E5" s="3">
        <f t="shared" si="55"/>
        <v>1161</v>
      </c>
      <c r="F5" s="3">
        <f t="shared" si="1"/>
        <v>2759</v>
      </c>
      <c r="G5" s="3">
        <f t="shared" si="2"/>
        <v>1055</v>
      </c>
      <c r="H5" s="3">
        <f t="shared" si="3"/>
        <v>2174</v>
      </c>
      <c r="M5" s="1">
        <v>43925</v>
      </c>
      <c r="N5" s="3">
        <f t="shared" si="4"/>
        <v>894</v>
      </c>
      <c r="O5" s="3">
        <f t="shared" si="5"/>
        <v>656</v>
      </c>
      <c r="P5" s="3">
        <f t="shared" si="6"/>
        <v>517</v>
      </c>
      <c r="Q5" s="3">
        <f t="shared" si="7"/>
        <v>429</v>
      </c>
      <c r="R5" s="3">
        <f t="shared" si="8"/>
        <v>640</v>
      </c>
      <c r="W5" s="1">
        <v>43925</v>
      </c>
      <c r="X5" s="3">
        <f t="shared" si="9"/>
        <v>246</v>
      </c>
      <c r="Y5" s="3">
        <f t="shared" si="10"/>
        <v>266</v>
      </c>
      <c r="Z5" s="3">
        <f t="shared" si="11"/>
        <v>162</v>
      </c>
      <c r="AA5" s="3">
        <f t="shared" si="12"/>
        <v>154</v>
      </c>
      <c r="AB5" s="3">
        <f t="shared" si="13"/>
        <v>90</v>
      </c>
      <c r="AG5" s="1">
        <v>43925</v>
      </c>
      <c r="AH5" s="3">
        <f t="shared" si="14"/>
        <v>666</v>
      </c>
      <c r="AI5" s="3">
        <f t="shared" si="15"/>
        <v>495</v>
      </c>
      <c r="AJ5" s="3">
        <f t="shared" si="16"/>
        <v>443</v>
      </c>
      <c r="AK5" s="3">
        <f t="shared" si="17"/>
        <v>42</v>
      </c>
      <c r="AL5" s="3">
        <f t="shared" si="18"/>
        <v>24</v>
      </c>
      <c r="AQ5" s="1">
        <v>43925</v>
      </c>
      <c r="AR5" s="3">
        <f t="shared" si="19"/>
        <v>326</v>
      </c>
      <c r="AS5" s="3">
        <f t="shared" si="20"/>
        <v>107</v>
      </c>
      <c r="AT5" s="3">
        <f t="shared" si="21"/>
        <v>74</v>
      </c>
      <c r="AU5" s="3">
        <f t="shared" si="22"/>
        <v>220</v>
      </c>
      <c r="AV5" s="3">
        <f t="shared" si="23"/>
        <v>34</v>
      </c>
      <c r="BA5" s="1">
        <v>43925</v>
      </c>
      <c r="BB5" s="3">
        <f t="shared" si="24"/>
        <v>709</v>
      </c>
      <c r="BC5" s="3">
        <f t="shared" si="25"/>
        <v>97</v>
      </c>
      <c r="BD5" s="3">
        <f t="shared" si="26"/>
        <v>112</v>
      </c>
      <c r="BE5" s="3">
        <f t="shared" si="27"/>
        <v>54</v>
      </c>
      <c r="BF5" s="3">
        <f t="shared" si="28"/>
        <v>75</v>
      </c>
      <c r="BJ5" s="1"/>
      <c r="CS5" s="1"/>
      <c r="DX5" s="1">
        <v>43925</v>
      </c>
      <c r="DY5" s="3">
        <f t="shared" si="29"/>
        <v>95</v>
      </c>
      <c r="DZ5" s="3">
        <f t="shared" si="30"/>
        <v>125</v>
      </c>
      <c r="EA5" s="3">
        <f t="shared" si="31"/>
        <v>258</v>
      </c>
      <c r="EB5" s="3">
        <f t="shared" si="32"/>
        <v>96</v>
      </c>
      <c r="EC5" s="3">
        <f t="shared" si="33"/>
        <v>79</v>
      </c>
      <c r="EF5" s="1">
        <v>43925</v>
      </c>
      <c r="EG5" s="3">
        <f t="shared" si="34"/>
        <v>47</v>
      </c>
      <c r="EH5" s="3">
        <f t="shared" si="35"/>
        <v>19</v>
      </c>
      <c r="EI5" s="3">
        <f t="shared" si="36"/>
        <v>38</v>
      </c>
      <c r="EJ5" s="3">
        <f t="shared" si="37"/>
        <v>21</v>
      </c>
      <c r="EK5" s="3">
        <f t="shared" si="38"/>
        <v>4</v>
      </c>
      <c r="EN5" s="1">
        <v>43925</v>
      </c>
      <c r="EO5" s="3">
        <f t="shared" si="39"/>
        <v>5</v>
      </c>
      <c r="EP5" s="3">
        <f t="shared" si="40"/>
        <v>0</v>
      </c>
      <c r="EQ5" s="3">
        <f t="shared" si="41"/>
        <v>2</v>
      </c>
      <c r="ER5" s="3">
        <f t="shared" si="42"/>
        <v>1</v>
      </c>
      <c r="ES5" s="3">
        <f t="shared" si="43"/>
        <v>3</v>
      </c>
      <c r="EV5" s="1">
        <v>43925</v>
      </c>
      <c r="EW5" s="3">
        <f t="shared" si="44"/>
        <v>29</v>
      </c>
      <c r="EX5" s="3">
        <f t="shared" si="44"/>
        <v>27</v>
      </c>
      <c r="EY5" s="3">
        <f t="shared" si="44"/>
        <v>18</v>
      </c>
      <c r="EZ5" s="3">
        <f t="shared" si="44"/>
        <v>4</v>
      </c>
      <c r="FA5" s="3">
        <f t="shared" si="44"/>
        <v>0</v>
      </c>
      <c r="FD5" s="1">
        <v>43925</v>
      </c>
      <c r="FE5" s="3">
        <f t="shared" si="45"/>
        <v>10</v>
      </c>
      <c r="FF5" s="3">
        <f t="shared" si="46"/>
        <v>6</v>
      </c>
      <c r="FG5" s="3">
        <f t="shared" si="47"/>
        <v>3</v>
      </c>
      <c r="FH5" s="3">
        <f t="shared" si="48"/>
        <v>2</v>
      </c>
      <c r="FI5" s="3">
        <f t="shared" si="49"/>
        <v>1</v>
      </c>
      <c r="FJ5" s="3"/>
      <c r="FL5" s="1">
        <v>43925</v>
      </c>
      <c r="FM5" s="3">
        <f t="shared" si="50"/>
        <v>26</v>
      </c>
      <c r="FN5" s="3">
        <f t="shared" si="51"/>
        <v>1</v>
      </c>
      <c r="FO5" s="3">
        <f t="shared" si="52"/>
        <v>1</v>
      </c>
      <c r="FP5" s="3">
        <f t="shared" si="53"/>
        <v>1</v>
      </c>
      <c r="FQ5" s="3">
        <f t="shared" si="54"/>
        <v>1</v>
      </c>
      <c r="FR5" s="3"/>
    </row>
    <row r="6" spans="1:174" x14ac:dyDescent="0.2">
      <c r="C6" s="1">
        <v>43926</v>
      </c>
      <c r="D6" s="3">
        <f t="shared" si="0"/>
        <v>1410</v>
      </c>
      <c r="E6" s="3">
        <f t="shared" si="55"/>
        <v>1032</v>
      </c>
      <c r="F6" s="3">
        <f t="shared" si="1"/>
        <v>1052</v>
      </c>
      <c r="G6" s="3">
        <f t="shared" si="2"/>
        <v>918</v>
      </c>
      <c r="H6" s="3">
        <f t="shared" si="3"/>
        <v>605</v>
      </c>
      <c r="M6" s="1">
        <v>43926</v>
      </c>
      <c r="N6" s="3">
        <f t="shared" si="4"/>
        <v>427</v>
      </c>
      <c r="O6" s="3">
        <f t="shared" si="5"/>
        <v>433</v>
      </c>
      <c r="P6" s="3">
        <f t="shared" si="6"/>
        <v>498</v>
      </c>
      <c r="Q6" s="3">
        <f t="shared" si="7"/>
        <v>300</v>
      </c>
      <c r="R6" s="3">
        <f t="shared" si="8"/>
        <v>371</v>
      </c>
      <c r="W6" s="1">
        <v>43926</v>
      </c>
      <c r="X6" s="3">
        <f t="shared" si="9"/>
        <v>229</v>
      </c>
      <c r="Y6" s="3">
        <f t="shared" si="10"/>
        <v>164</v>
      </c>
      <c r="Z6" s="3">
        <f t="shared" si="11"/>
        <v>106</v>
      </c>
      <c r="AA6" s="3">
        <f t="shared" si="12"/>
        <v>72</v>
      </c>
      <c r="AB6" s="3">
        <f t="shared" si="13"/>
        <v>63</v>
      </c>
      <c r="AG6" s="1">
        <v>43926</v>
      </c>
      <c r="AH6" s="3">
        <f t="shared" si="14"/>
        <v>756</v>
      </c>
      <c r="AI6" s="3">
        <f t="shared" si="15"/>
        <v>39</v>
      </c>
      <c r="AJ6" s="3"/>
      <c r="AK6" s="3">
        <f t="shared" si="17"/>
        <v>40</v>
      </c>
      <c r="AL6" s="3">
        <f t="shared" si="18"/>
        <v>20</v>
      </c>
      <c r="AQ6" s="1">
        <v>43926</v>
      </c>
      <c r="AR6" s="3">
        <f t="shared" si="19"/>
        <v>525</v>
      </c>
      <c r="AS6" s="3">
        <f t="shared" si="20"/>
        <v>129</v>
      </c>
      <c r="AT6" s="3">
        <f t="shared" si="21"/>
        <v>92</v>
      </c>
      <c r="AU6" s="3">
        <f t="shared" si="22"/>
        <v>73</v>
      </c>
      <c r="AV6" s="3">
        <f t="shared" si="23"/>
        <v>41</v>
      </c>
      <c r="BA6" s="1">
        <v>43926</v>
      </c>
      <c r="BB6" s="3">
        <f t="shared" si="24"/>
        <v>617</v>
      </c>
      <c r="BC6" s="3">
        <f t="shared" si="25"/>
        <v>117</v>
      </c>
      <c r="BD6" s="3">
        <f t="shared" si="26"/>
        <v>17</v>
      </c>
      <c r="BE6" s="3">
        <f t="shared" si="27"/>
        <v>59</v>
      </c>
      <c r="BF6" s="3">
        <f t="shared" si="28"/>
        <v>48</v>
      </c>
      <c r="BJ6" s="1"/>
      <c r="CS6" s="1"/>
      <c r="DX6" s="1">
        <v>43926</v>
      </c>
      <c r="DY6" s="3">
        <f t="shared" si="29"/>
        <v>86</v>
      </c>
      <c r="DZ6" s="3">
        <f t="shared" si="30"/>
        <v>58</v>
      </c>
      <c r="EA6" s="3">
        <f t="shared" si="31"/>
        <v>0</v>
      </c>
      <c r="EB6" s="3">
        <f t="shared" si="32"/>
        <v>51</v>
      </c>
      <c r="EC6" s="3">
        <f t="shared" si="33"/>
        <v>0</v>
      </c>
      <c r="EF6" s="1">
        <v>43926</v>
      </c>
      <c r="EG6" s="3">
        <f t="shared" si="34"/>
        <v>10</v>
      </c>
      <c r="EH6" s="3">
        <f t="shared" si="35"/>
        <v>9</v>
      </c>
      <c r="EI6" s="3">
        <f t="shared" si="36"/>
        <v>16</v>
      </c>
      <c r="EJ6" s="3">
        <f t="shared" si="37"/>
        <v>5</v>
      </c>
      <c r="EK6" s="3">
        <f t="shared" si="38"/>
        <v>4</v>
      </c>
      <c r="EN6" s="1">
        <v>43926</v>
      </c>
      <c r="EO6" s="3">
        <f t="shared" si="39"/>
        <v>1</v>
      </c>
      <c r="EP6" s="3">
        <f t="shared" si="40"/>
        <v>3</v>
      </c>
      <c r="EQ6" s="3">
        <f t="shared" si="41"/>
        <v>2</v>
      </c>
      <c r="ER6" s="3">
        <f t="shared" si="42"/>
        <v>1</v>
      </c>
      <c r="ES6" s="3">
        <f t="shared" si="43"/>
        <v>0</v>
      </c>
      <c r="EV6" s="1">
        <v>43926</v>
      </c>
      <c r="EW6" s="3">
        <f t="shared" si="44"/>
        <v>41</v>
      </c>
      <c r="EX6" s="3">
        <f t="shared" si="44"/>
        <v>2</v>
      </c>
      <c r="EY6" s="3">
        <f t="shared" si="44"/>
        <v>0</v>
      </c>
      <c r="EZ6" s="3">
        <f t="shared" si="44"/>
        <v>3</v>
      </c>
      <c r="FA6" s="3">
        <f t="shared" si="44"/>
        <v>0</v>
      </c>
      <c r="FD6" s="1">
        <v>43926</v>
      </c>
      <c r="FE6" s="3">
        <f t="shared" si="45"/>
        <v>4</v>
      </c>
      <c r="FF6" s="3">
        <f t="shared" si="46"/>
        <v>5</v>
      </c>
      <c r="FG6" s="3">
        <f t="shared" si="47"/>
        <v>1</v>
      </c>
      <c r="FH6" s="3">
        <f t="shared" si="48"/>
        <v>1</v>
      </c>
      <c r="FI6" s="3">
        <f t="shared" si="49"/>
        <v>1</v>
      </c>
      <c r="FJ6" s="3"/>
      <c r="FL6" s="1">
        <v>43926</v>
      </c>
      <c r="FM6" s="3">
        <f t="shared" si="50"/>
        <v>13</v>
      </c>
      <c r="FN6" s="3">
        <f t="shared" si="51"/>
        <v>1</v>
      </c>
      <c r="FO6" s="3">
        <f t="shared" si="52"/>
        <v>2</v>
      </c>
      <c r="FP6" s="3">
        <f t="shared" si="53"/>
        <v>0</v>
      </c>
      <c r="FQ6" s="3">
        <f t="shared" si="54"/>
        <v>0</v>
      </c>
      <c r="FR6" s="3"/>
    </row>
    <row r="7" spans="1:174" x14ac:dyDescent="0.2">
      <c r="C7" s="1">
        <v>43927</v>
      </c>
      <c r="D7" s="3">
        <f t="shared" si="0"/>
        <v>1302</v>
      </c>
      <c r="E7" s="3">
        <f t="shared" si="55"/>
        <v>914</v>
      </c>
      <c r="F7" s="3"/>
      <c r="G7" s="3">
        <f t="shared" si="2"/>
        <v>942</v>
      </c>
      <c r="H7" s="3">
        <f t="shared" si="3"/>
        <v>1540</v>
      </c>
      <c r="M7" s="1">
        <v>43927</v>
      </c>
      <c r="N7" s="3">
        <f t="shared" si="4"/>
        <v>675</v>
      </c>
      <c r="O7" s="3">
        <f t="shared" si="5"/>
        <v>471</v>
      </c>
      <c r="P7" s="3">
        <f t="shared" si="6"/>
        <v>411</v>
      </c>
      <c r="Q7" s="3">
        <f t="shared" si="7"/>
        <v>469</v>
      </c>
      <c r="R7" s="3">
        <f t="shared" si="8"/>
        <v>529</v>
      </c>
      <c r="W7" s="1">
        <v>43927</v>
      </c>
      <c r="X7" s="3">
        <f t="shared" si="9"/>
        <v>271</v>
      </c>
      <c r="Y7" s="3">
        <f t="shared" si="10"/>
        <v>318</v>
      </c>
      <c r="Z7" s="3">
        <f t="shared" si="11"/>
        <v>147</v>
      </c>
      <c r="AA7" s="3">
        <f t="shared" si="12"/>
        <v>111</v>
      </c>
      <c r="AB7" s="3">
        <f t="shared" si="13"/>
        <v>99</v>
      </c>
      <c r="AG7" s="1">
        <v>43927</v>
      </c>
      <c r="AH7" s="3">
        <f t="shared" si="14"/>
        <v>752</v>
      </c>
      <c r="AI7" s="3">
        <f t="shared" si="15"/>
        <v>306</v>
      </c>
      <c r="AJ7" s="3">
        <f t="shared" si="16"/>
        <v>156</v>
      </c>
      <c r="AK7" s="3">
        <f t="shared" si="17"/>
        <v>64</v>
      </c>
      <c r="AL7" s="3">
        <f t="shared" si="18"/>
        <v>22</v>
      </c>
      <c r="AQ7" s="1">
        <v>43927</v>
      </c>
      <c r="AR7" s="3">
        <f t="shared" si="19"/>
        <v>476</v>
      </c>
      <c r="AS7" s="3">
        <f t="shared" si="20"/>
        <v>119</v>
      </c>
      <c r="AT7" s="3">
        <f t="shared" si="21"/>
        <v>114</v>
      </c>
      <c r="AU7" s="3">
        <f t="shared" si="22"/>
        <v>129</v>
      </c>
      <c r="AV7" s="3">
        <f t="shared" si="23"/>
        <v>50</v>
      </c>
      <c r="BA7" s="1">
        <v>43927</v>
      </c>
      <c r="BB7" s="3">
        <f t="shared" si="24"/>
        <v>454</v>
      </c>
      <c r="BC7" s="3">
        <f t="shared" si="25"/>
        <v>78</v>
      </c>
      <c r="BD7" s="3">
        <f t="shared" si="26"/>
        <v>185</v>
      </c>
      <c r="BE7" s="3">
        <f t="shared" si="27"/>
        <v>17</v>
      </c>
      <c r="BF7" s="3">
        <f t="shared" si="28"/>
        <v>48</v>
      </c>
      <c r="BJ7" s="1"/>
      <c r="CS7" s="1"/>
      <c r="DX7" s="1">
        <v>43927</v>
      </c>
      <c r="DY7" s="3">
        <f t="shared" si="29"/>
        <v>105</v>
      </c>
      <c r="DZ7" s="3">
        <f t="shared" si="30"/>
        <v>70</v>
      </c>
      <c r="EA7" s="3">
        <f t="shared" si="31"/>
        <v>139</v>
      </c>
      <c r="EB7" s="3">
        <f t="shared" si="32"/>
        <v>52</v>
      </c>
      <c r="EC7" s="3">
        <f t="shared" si="33"/>
        <v>62</v>
      </c>
      <c r="EF7" s="1">
        <v>43927</v>
      </c>
      <c r="EG7" s="3">
        <f t="shared" si="34"/>
        <v>11</v>
      </c>
      <c r="EH7" s="3">
        <f t="shared" si="35"/>
        <v>5</v>
      </c>
      <c r="EI7" s="3">
        <f t="shared" si="36"/>
        <v>14</v>
      </c>
      <c r="EJ7" s="3">
        <f t="shared" si="37"/>
        <v>7</v>
      </c>
      <c r="EK7" s="3">
        <f t="shared" si="38"/>
        <v>11</v>
      </c>
      <c r="EN7" s="1">
        <v>43927</v>
      </c>
      <c r="EO7" s="3">
        <f t="shared" si="39"/>
        <v>4</v>
      </c>
      <c r="EP7" s="3">
        <f t="shared" si="40"/>
        <v>6</v>
      </c>
      <c r="EQ7" s="3">
        <f t="shared" si="41"/>
        <v>3</v>
      </c>
      <c r="ER7" s="3">
        <f t="shared" si="42"/>
        <v>3</v>
      </c>
      <c r="ES7" s="3">
        <f t="shared" si="43"/>
        <v>1</v>
      </c>
      <c r="EV7" s="1">
        <v>43927</v>
      </c>
      <c r="EW7" s="3">
        <f t="shared" si="44"/>
        <v>53</v>
      </c>
      <c r="EX7" s="3">
        <f t="shared" si="44"/>
        <v>20</v>
      </c>
      <c r="EY7" s="3">
        <f t="shared" si="44"/>
        <v>17</v>
      </c>
      <c r="EZ7" s="3">
        <f t="shared" si="44"/>
        <v>8</v>
      </c>
      <c r="FA7" s="3">
        <f t="shared" si="44"/>
        <v>2</v>
      </c>
      <c r="FD7" s="1">
        <v>43927</v>
      </c>
      <c r="FE7" s="3">
        <f t="shared" si="45"/>
        <v>0</v>
      </c>
      <c r="FF7" s="3">
        <f t="shared" si="46"/>
        <v>0</v>
      </c>
      <c r="FG7" s="3">
        <f t="shared" si="47"/>
        <v>1</v>
      </c>
      <c r="FH7" s="3">
        <f t="shared" si="48"/>
        <v>0</v>
      </c>
      <c r="FI7" s="3">
        <f t="shared" si="49"/>
        <v>0</v>
      </c>
      <c r="FJ7" s="3"/>
      <c r="FL7" s="1">
        <v>43927</v>
      </c>
      <c r="FM7" s="3">
        <f t="shared" si="50"/>
        <v>15</v>
      </c>
      <c r="FN7" s="3">
        <f t="shared" si="51"/>
        <v>0</v>
      </c>
      <c r="FO7" s="3">
        <f t="shared" si="52"/>
        <v>0</v>
      </c>
      <c r="FP7" s="3">
        <f t="shared" si="53"/>
        <v>0</v>
      </c>
      <c r="FQ7" s="3">
        <f t="shared" si="54"/>
        <v>0</v>
      </c>
      <c r="FR7" s="3"/>
    </row>
    <row r="8" spans="1:174" x14ac:dyDescent="0.2">
      <c r="C8" s="1">
        <v>43928</v>
      </c>
      <c r="D8" s="3">
        <f t="shared" si="0"/>
        <v>1726</v>
      </c>
      <c r="E8" s="3">
        <f t="shared" si="55"/>
        <v>1801</v>
      </c>
      <c r="F8" s="3">
        <f t="shared" si="1"/>
        <v>2212</v>
      </c>
      <c r="G8" s="3">
        <f t="shared" si="2"/>
        <v>1261</v>
      </c>
      <c r="H8" s="3">
        <f t="shared" si="3"/>
        <v>1088</v>
      </c>
      <c r="M8" s="1">
        <v>43928</v>
      </c>
      <c r="N8" s="3">
        <f t="shared" si="4"/>
        <v>671</v>
      </c>
      <c r="O8" s="3">
        <f t="shared" si="5"/>
        <v>554</v>
      </c>
      <c r="P8" s="3">
        <f t="shared" si="6"/>
        <v>585</v>
      </c>
      <c r="Q8" s="3">
        <f t="shared" si="7"/>
        <v>673</v>
      </c>
      <c r="R8" s="3">
        <f t="shared" si="8"/>
        <v>345</v>
      </c>
      <c r="W8" s="1">
        <v>43928</v>
      </c>
      <c r="X8" s="3">
        <f t="shared" si="9"/>
        <v>316</v>
      </c>
      <c r="Y8" s="3">
        <f t="shared" si="10"/>
        <v>237</v>
      </c>
      <c r="Z8" s="3">
        <f t="shared" si="11"/>
        <v>188</v>
      </c>
      <c r="AA8" s="3">
        <f t="shared" si="12"/>
        <v>210</v>
      </c>
      <c r="AB8" s="3">
        <f t="shared" si="13"/>
        <v>95</v>
      </c>
      <c r="AG8" s="1">
        <v>43928</v>
      </c>
      <c r="AH8" s="3">
        <f t="shared" si="14"/>
        <v>775</v>
      </c>
      <c r="AI8" s="3">
        <f t="shared" si="15"/>
        <v>356</v>
      </c>
      <c r="AJ8" s="3">
        <f t="shared" si="16"/>
        <v>255</v>
      </c>
      <c r="AK8" s="3">
        <f t="shared" si="17"/>
        <v>70</v>
      </c>
      <c r="AL8" s="3">
        <f t="shared" si="18"/>
        <v>18</v>
      </c>
      <c r="AQ8" s="1">
        <v>43928</v>
      </c>
      <c r="AR8" s="3">
        <f t="shared" si="19"/>
        <v>401</v>
      </c>
      <c r="AS8" s="3">
        <f t="shared" si="20"/>
        <v>129</v>
      </c>
      <c r="AT8" s="3">
        <f t="shared" si="21"/>
        <v>76</v>
      </c>
      <c r="AU8" s="3">
        <f t="shared" si="22"/>
        <v>140</v>
      </c>
      <c r="AV8" s="3">
        <f t="shared" si="23"/>
        <v>43</v>
      </c>
      <c r="BA8" s="1">
        <v>43928</v>
      </c>
      <c r="BB8" s="3">
        <f t="shared" si="24"/>
        <v>539</v>
      </c>
      <c r="BC8" s="3">
        <f t="shared" si="25"/>
        <v>50</v>
      </c>
      <c r="BD8" s="3">
        <f t="shared" si="26"/>
        <v>51</v>
      </c>
      <c r="BE8" s="3">
        <f t="shared" si="27"/>
        <v>61</v>
      </c>
      <c r="BF8" s="3">
        <f t="shared" si="28"/>
        <v>49</v>
      </c>
      <c r="BJ8" s="1"/>
      <c r="CS8" s="1"/>
      <c r="DX8" s="1">
        <v>43928</v>
      </c>
      <c r="DY8" s="3">
        <f t="shared" si="29"/>
        <v>253</v>
      </c>
      <c r="DZ8" s="3">
        <f t="shared" si="30"/>
        <v>208</v>
      </c>
      <c r="EA8" s="3">
        <f t="shared" si="31"/>
        <v>85</v>
      </c>
      <c r="EB8" s="3">
        <f t="shared" si="32"/>
        <v>223</v>
      </c>
      <c r="EC8" s="3">
        <f t="shared" si="33"/>
        <v>29</v>
      </c>
      <c r="EF8" s="1">
        <v>43928</v>
      </c>
      <c r="EG8" s="3">
        <f t="shared" si="34"/>
        <v>63</v>
      </c>
      <c r="EH8" s="3">
        <f t="shared" si="35"/>
        <v>11</v>
      </c>
      <c r="EI8" s="3">
        <f t="shared" si="36"/>
        <v>46</v>
      </c>
      <c r="EJ8" s="3">
        <f t="shared" si="37"/>
        <v>17</v>
      </c>
      <c r="EK8" s="3">
        <f t="shared" si="38"/>
        <v>9</v>
      </c>
      <c r="EN8" s="1">
        <v>43928</v>
      </c>
      <c r="EO8" s="3">
        <f t="shared" si="39"/>
        <v>9</v>
      </c>
      <c r="EP8" s="3">
        <f t="shared" si="40"/>
        <v>21</v>
      </c>
      <c r="EQ8" s="3">
        <f t="shared" si="41"/>
        <v>6</v>
      </c>
      <c r="ER8" s="3">
        <f t="shared" si="42"/>
        <v>6</v>
      </c>
      <c r="ES8" s="3">
        <f t="shared" si="43"/>
        <v>5</v>
      </c>
      <c r="EV8" s="1">
        <v>43928</v>
      </c>
      <c r="EW8" s="3">
        <f t="shared" si="44"/>
        <v>56</v>
      </c>
      <c r="EX8" s="3">
        <f t="shared" si="44"/>
        <v>20</v>
      </c>
      <c r="EY8" s="3">
        <f t="shared" si="44"/>
        <v>21</v>
      </c>
      <c r="EZ8" s="3">
        <f t="shared" si="44"/>
        <v>7</v>
      </c>
      <c r="FA8" s="3">
        <f t="shared" si="44"/>
        <v>2</v>
      </c>
      <c r="FD8" s="1">
        <v>43928</v>
      </c>
      <c r="FE8" s="3">
        <f t="shared" si="45"/>
        <v>30</v>
      </c>
      <c r="FF8" s="3">
        <f t="shared" si="46"/>
        <v>8</v>
      </c>
      <c r="FG8" s="3">
        <f t="shared" si="47"/>
        <v>5</v>
      </c>
      <c r="FH8" s="3">
        <f t="shared" si="48"/>
        <v>2</v>
      </c>
      <c r="FI8" s="3">
        <f t="shared" si="49"/>
        <v>1</v>
      </c>
      <c r="FJ8" s="3"/>
      <c r="FL8" s="1">
        <v>43928</v>
      </c>
      <c r="FM8" s="3">
        <f t="shared" si="50"/>
        <v>25</v>
      </c>
      <c r="FN8" s="3">
        <f t="shared" si="51"/>
        <v>12</v>
      </c>
      <c r="FO8" s="3">
        <f t="shared" si="52"/>
        <v>8</v>
      </c>
      <c r="FP8" s="3">
        <f t="shared" si="53"/>
        <v>4</v>
      </c>
      <c r="FQ8" s="3">
        <f t="shared" si="54"/>
        <v>1</v>
      </c>
      <c r="FR8" s="3"/>
    </row>
    <row r="9" spans="1:174" x14ac:dyDescent="0.2">
      <c r="C9" s="1">
        <v>43929</v>
      </c>
      <c r="D9" s="3">
        <f t="shared" si="0"/>
        <v>1395</v>
      </c>
      <c r="E9" s="3">
        <f t="shared" si="55"/>
        <v>1345</v>
      </c>
      <c r="F9" s="3">
        <f t="shared" si="1"/>
        <v>1938</v>
      </c>
      <c r="G9" s="3">
        <f t="shared" si="2"/>
        <v>1478</v>
      </c>
      <c r="H9" s="3">
        <f t="shared" si="3"/>
        <v>283</v>
      </c>
      <c r="M9" s="1">
        <v>43929</v>
      </c>
      <c r="N9" s="3">
        <f t="shared" si="4"/>
        <v>341</v>
      </c>
      <c r="O9" s="3">
        <f t="shared" si="5"/>
        <v>488</v>
      </c>
      <c r="P9" s="3">
        <f t="shared" si="6"/>
        <v>520</v>
      </c>
      <c r="Q9" s="3">
        <f t="shared" si="7"/>
        <v>473</v>
      </c>
      <c r="R9" s="3">
        <f t="shared" si="8"/>
        <v>271</v>
      </c>
      <c r="W9" s="1">
        <v>43929</v>
      </c>
      <c r="X9" s="3">
        <f t="shared" si="9"/>
        <v>355</v>
      </c>
      <c r="Y9" s="3">
        <f t="shared" si="10"/>
        <v>358</v>
      </c>
      <c r="Z9" s="3">
        <f t="shared" si="11"/>
        <v>262</v>
      </c>
      <c r="AA9" s="3">
        <f t="shared" si="12"/>
        <v>186</v>
      </c>
      <c r="AB9" s="3">
        <f t="shared" si="13"/>
        <v>124</v>
      </c>
      <c r="AG9" s="1">
        <v>43929</v>
      </c>
      <c r="AH9" s="3">
        <f t="shared" si="14"/>
        <v>581</v>
      </c>
      <c r="AI9" s="3">
        <f t="shared" si="15"/>
        <v>271</v>
      </c>
      <c r="AJ9" s="3">
        <f t="shared" si="16"/>
        <v>212</v>
      </c>
      <c r="AK9" s="3">
        <f t="shared" si="17"/>
        <v>75</v>
      </c>
      <c r="AL9" s="3">
        <f t="shared" si="18"/>
        <v>49</v>
      </c>
      <c r="AQ9" s="1">
        <v>43929</v>
      </c>
      <c r="AR9" s="3">
        <f t="shared" si="19"/>
        <v>444</v>
      </c>
      <c r="AS9" s="3">
        <f t="shared" si="20"/>
        <v>162</v>
      </c>
      <c r="AT9" s="3">
        <f t="shared" si="21"/>
        <v>136</v>
      </c>
      <c r="AU9" s="3">
        <f t="shared" si="22"/>
        <v>173</v>
      </c>
      <c r="AV9" s="3">
        <f t="shared" si="23"/>
        <v>47</v>
      </c>
      <c r="BA9" s="1">
        <v>43929</v>
      </c>
      <c r="BB9" s="3">
        <f t="shared" si="24"/>
        <v>620</v>
      </c>
      <c r="BC9" s="3">
        <f t="shared" si="25"/>
        <v>76</v>
      </c>
      <c r="BD9" s="3">
        <f t="shared" si="26"/>
        <v>69</v>
      </c>
      <c r="BE9" s="3">
        <f t="shared" si="27"/>
        <v>95</v>
      </c>
      <c r="BF9" s="3">
        <f t="shared" si="28"/>
        <v>85</v>
      </c>
      <c r="BJ9" s="1"/>
      <c r="CS9" s="1"/>
      <c r="DX9" s="1">
        <v>43929</v>
      </c>
      <c r="DY9" s="3">
        <f t="shared" si="29"/>
        <v>215</v>
      </c>
      <c r="DZ9" s="3">
        <f t="shared" si="30"/>
        <v>239</v>
      </c>
      <c r="EA9" s="3">
        <f t="shared" si="31"/>
        <v>81</v>
      </c>
      <c r="EB9" s="3">
        <f t="shared" si="32"/>
        <v>99</v>
      </c>
      <c r="EC9" s="3">
        <f t="shared" si="33"/>
        <v>62</v>
      </c>
      <c r="EF9" s="1">
        <v>43929</v>
      </c>
      <c r="EG9" s="3">
        <f t="shared" si="34"/>
        <v>51</v>
      </c>
      <c r="EH9" s="3">
        <f t="shared" si="35"/>
        <v>19</v>
      </c>
      <c r="EI9" s="3">
        <f t="shared" si="36"/>
        <v>44</v>
      </c>
      <c r="EJ9" s="3">
        <f t="shared" si="37"/>
        <v>30</v>
      </c>
      <c r="EK9" s="3">
        <f t="shared" si="38"/>
        <v>9</v>
      </c>
      <c r="EN9" s="1">
        <v>43929</v>
      </c>
      <c r="EO9" s="3">
        <f t="shared" si="39"/>
        <v>8</v>
      </c>
      <c r="EP9" s="3">
        <f t="shared" si="40"/>
        <v>11</v>
      </c>
      <c r="EQ9" s="3">
        <f t="shared" si="41"/>
        <v>15</v>
      </c>
      <c r="ER9" s="3">
        <f t="shared" si="42"/>
        <v>6</v>
      </c>
      <c r="ES9" s="3">
        <f t="shared" si="43"/>
        <v>6</v>
      </c>
      <c r="EV9" s="1">
        <v>43929</v>
      </c>
      <c r="EW9" s="3">
        <f t="shared" si="44"/>
        <v>44</v>
      </c>
      <c r="EX9" s="3">
        <f t="shared" si="44"/>
        <v>29</v>
      </c>
      <c r="EY9" s="3">
        <f t="shared" si="44"/>
        <v>20</v>
      </c>
      <c r="EZ9" s="3">
        <f t="shared" si="44"/>
        <v>6</v>
      </c>
      <c r="FA9" s="3">
        <f t="shared" si="44"/>
        <v>1</v>
      </c>
      <c r="FD9" s="1">
        <v>43929</v>
      </c>
      <c r="FE9" s="3">
        <f t="shared" si="45"/>
        <v>28</v>
      </c>
      <c r="FF9" s="3">
        <f t="shared" si="46"/>
        <v>7</v>
      </c>
      <c r="FG9" s="3">
        <f t="shared" si="47"/>
        <v>3</v>
      </c>
      <c r="FH9" s="3">
        <f t="shared" si="48"/>
        <v>1</v>
      </c>
      <c r="FI9" s="3">
        <f t="shared" si="49"/>
        <v>3</v>
      </c>
      <c r="FJ9" s="3"/>
      <c r="FL9" s="1">
        <v>43929</v>
      </c>
      <c r="FM9" s="3">
        <f t="shared" si="50"/>
        <v>26</v>
      </c>
      <c r="FN9" s="3">
        <f t="shared" si="51"/>
        <v>5</v>
      </c>
      <c r="FO9" s="3">
        <f t="shared" si="52"/>
        <v>3</v>
      </c>
      <c r="FP9" s="3">
        <f t="shared" si="53"/>
        <v>3</v>
      </c>
      <c r="FQ9" s="3">
        <f t="shared" si="54"/>
        <v>2</v>
      </c>
      <c r="FR9" s="3"/>
    </row>
    <row r="10" spans="1:174" x14ac:dyDescent="0.2">
      <c r="C10" s="1">
        <v>43930</v>
      </c>
      <c r="D10" s="3">
        <f t="shared" si="0"/>
        <v>1555</v>
      </c>
      <c r="E10" s="3">
        <f t="shared" si="55"/>
        <v>1828</v>
      </c>
      <c r="F10" s="3">
        <f t="shared" si="1"/>
        <v>1592</v>
      </c>
      <c r="G10" s="3">
        <f t="shared" si="2"/>
        <v>2317</v>
      </c>
      <c r="H10" s="3">
        <f t="shared" si="3"/>
        <v>1569</v>
      </c>
      <c r="M10" s="1">
        <v>43930</v>
      </c>
      <c r="N10" s="3">
        <f t="shared" si="4"/>
        <v>469</v>
      </c>
      <c r="O10" s="3">
        <f t="shared" si="5"/>
        <v>442</v>
      </c>
      <c r="P10" s="3">
        <f t="shared" si="6"/>
        <v>471</v>
      </c>
      <c r="Q10" s="3">
        <f t="shared" si="7"/>
        <v>372</v>
      </c>
      <c r="R10" s="3">
        <f t="shared" si="8"/>
        <v>318</v>
      </c>
      <c r="W10" s="1">
        <v>43930</v>
      </c>
      <c r="X10" s="3">
        <f t="shared" si="9"/>
        <v>441</v>
      </c>
      <c r="Y10" s="3">
        <f t="shared" si="10"/>
        <v>500</v>
      </c>
      <c r="Z10" s="3">
        <f t="shared" si="11"/>
        <v>233</v>
      </c>
      <c r="AA10" s="3">
        <f t="shared" si="12"/>
        <v>229</v>
      </c>
      <c r="AB10" s="3">
        <f t="shared" si="13"/>
        <v>165</v>
      </c>
      <c r="AG10" s="1">
        <v>43930</v>
      </c>
      <c r="AH10" s="3">
        <f t="shared" si="14"/>
        <v>467</v>
      </c>
      <c r="AI10" s="3">
        <f t="shared" si="15"/>
        <v>240</v>
      </c>
      <c r="AJ10" s="3">
        <f t="shared" si="16"/>
        <v>157</v>
      </c>
      <c r="AK10" s="3">
        <f t="shared" si="17"/>
        <v>42</v>
      </c>
      <c r="AL10" s="3">
        <f t="shared" si="18"/>
        <v>27</v>
      </c>
      <c r="AQ10" s="1">
        <v>43930</v>
      </c>
      <c r="AR10" s="3">
        <f t="shared" si="19"/>
        <v>573</v>
      </c>
      <c r="AS10" s="3">
        <f t="shared" si="20"/>
        <v>172</v>
      </c>
      <c r="AT10" s="3">
        <f t="shared" si="21"/>
        <v>188</v>
      </c>
      <c r="AU10" s="3">
        <f t="shared" si="22"/>
        <v>147</v>
      </c>
      <c r="AV10" s="3">
        <f t="shared" si="23"/>
        <v>200</v>
      </c>
      <c r="BA10" s="1">
        <v>43930</v>
      </c>
      <c r="BB10" s="3">
        <f t="shared" si="24"/>
        <v>414</v>
      </c>
      <c r="BC10" s="3">
        <f t="shared" si="25"/>
        <v>98</v>
      </c>
      <c r="BD10" s="3">
        <f t="shared" si="26"/>
        <v>109</v>
      </c>
      <c r="BE10" s="3">
        <f t="shared" si="27"/>
        <v>62</v>
      </c>
      <c r="BF10" s="3">
        <f t="shared" si="28"/>
        <v>63</v>
      </c>
      <c r="BJ10" s="1"/>
      <c r="CS10" s="1"/>
      <c r="DX10" s="1">
        <v>43930</v>
      </c>
      <c r="DY10" s="3">
        <f t="shared" si="29"/>
        <v>149</v>
      </c>
      <c r="DZ10" s="3">
        <f t="shared" si="30"/>
        <v>156</v>
      </c>
      <c r="EA10" s="3">
        <f t="shared" si="31"/>
        <v>77</v>
      </c>
      <c r="EB10" s="3">
        <f t="shared" si="32"/>
        <v>134</v>
      </c>
      <c r="EC10" s="3">
        <f t="shared" si="33"/>
        <v>41</v>
      </c>
      <c r="EF10" s="1">
        <v>43930</v>
      </c>
      <c r="EG10" s="3">
        <f t="shared" si="34"/>
        <v>31</v>
      </c>
      <c r="EH10" s="3">
        <f t="shared" si="35"/>
        <v>10</v>
      </c>
      <c r="EI10" s="3">
        <f t="shared" si="36"/>
        <v>36</v>
      </c>
      <c r="EJ10" s="3">
        <f t="shared" si="37"/>
        <v>20</v>
      </c>
      <c r="EK10" s="3">
        <f t="shared" si="38"/>
        <v>11</v>
      </c>
      <c r="EN10" s="1">
        <v>43930</v>
      </c>
      <c r="EO10" s="3">
        <f t="shared" si="39"/>
        <v>6</v>
      </c>
      <c r="EP10" s="3">
        <f t="shared" si="40"/>
        <v>13</v>
      </c>
      <c r="EQ10" s="3">
        <f t="shared" si="41"/>
        <v>9</v>
      </c>
      <c r="ER10" s="3">
        <f t="shared" si="42"/>
        <v>10</v>
      </c>
      <c r="ES10" s="3">
        <f t="shared" si="43"/>
        <v>1</v>
      </c>
      <c r="EV10" s="1">
        <v>43930</v>
      </c>
      <c r="EW10" s="3">
        <f t="shared" si="44"/>
        <v>58</v>
      </c>
      <c r="EX10" s="3">
        <f t="shared" si="44"/>
        <v>12</v>
      </c>
      <c r="EY10" s="3">
        <f t="shared" si="44"/>
        <v>24</v>
      </c>
      <c r="EZ10" s="3">
        <f t="shared" si="44"/>
        <v>9</v>
      </c>
      <c r="FA10" s="3">
        <f t="shared" si="44"/>
        <v>2</v>
      </c>
      <c r="FD10" s="1">
        <v>43930</v>
      </c>
      <c r="FE10" s="3">
        <f t="shared" si="45"/>
        <v>0</v>
      </c>
      <c r="FF10" s="3">
        <f t="shared" si="46"/>
        <v>0</v>
      </c>
      <c r="FG10" s="3">
        <f t="shared" si="47"/>
        <v>3</v>
      </c>
      <c r="FH10" s="3">
        <f t="shared" si="48"/>
        <v>2</v>
      </c>
      <c r="FI10" s="3">
        <f t="shared" si="49"/>
        <v>1</v>
      </c>
      <c r="FJ10" s="3"/>
      <c r="FL10" s="1">
        <v>43930</v>
      </c>
      <c r="FM10" s="3">
        <f t="shared" si="50"/>
        <v>24</v>
      </c>
      <c r="FN10" s="3">
        <f t="shared" si="51"/>
        <v>4</v>
      </c>
      <c r="FO10" s="3">
        <f t="shared" si="52"/>
        <v>1</v>
      </c>
      <c r="FP10" s="3">
        <f t="shared" si="53"/>
        <v>1</v>
      </c>
      <c r="FQ10" s="3">
        <f t="shared" si="54"/>
        <v>0</v>
      </c>
      <c r="FR10" s="3"/>
    </row>
    <row r="11" spans="1:174" x14ac:dyDescent="0.2">
      <c r="C11" s="1">
        <v>43931</v>
      </c>
      <c r="D11" s="3">
        <f t="shared" si="0"/>
        <v>1995</v>
      </c>
      <c r="E11" s="3">
        <f t="shared" si="55"/>
        <v>1438</v>
      </c>
      <c r="F11" s="3">
        <f t="shared" si="1"/>
        <v>1372</v>
      </c>
      <c r="G11" s="3">
        <f t="shared" si="2"/>
        <v>1807</v>
      </c>
      <c r="H11" s="3">
        <f t="shared" si="3"/>
        <v>1279</v>
      </c>
      <c r="M11" s="1">
        <v>43931</v>
      </c>
      <c r="N11" s="3">
        <f t="shared" si="4"/>
        <v>585</v>
      </c>
      <c r="O11" s="3">
        <f t="shared" si="5"/>
        <v>532</v>
      </c>
      <c r="P11" s="3">
        <f t="shared" si="6"/>
        <v>511</v>
      </c>
      <c r="Q11" s="3">
        <f t="shared" si="7"/>
        <v>372</v>
      </c>
      <c r="R11" s="3">
        <f t="shared" si="8"/>
        <v>327</v>
      </c>
      <c r="W11" s="1">
        <v>43931</v>
      </c>
      <c r="X11" s="3">
        <f t="shared" si="9"/>
        <v>493</v>
      </c>
      <c r="Y11" s="3">
        <f t="shared" si="10"/>
        <v>402</v>
      </c>
      <c r="Z11" s="3">
        <f t="shared" si="11"/>
        <v>334</v>
      </c>
      <c r="AA11" s="3">
        <f t="shared" si="12"/>
        <v>209</v>
      </c>
      <c r="AB11" s="3">
        <f t="shared" si="13"/>
        <v>217</v>
      </c>
      <c r="AG11" s="1">
        <v>43931</v>
      </c>
      <c r="AH11" s="3">
        <f t="shared" si="14"/>
        <v>446</v>
      </c>
      <c r="AI11" s="3">
        <f t="shared" si="15"/>
        <v>264</v>
      </c>
      <c r="AJ11" s="3">
        <f t="shared" si="16"/>
        <v>190</v>
      </c>
      <c r="AK11" s="3">
        <f t="shared" si="17"/>
        <v>73</v>
      </c>
      <c r="AL11" s="3">
        <f t="shared" si="18"/>
        <v>22</v>
      </c>
      <c r="AQ11" s="1">
        <v>43931</v>
      </c>
      <c r="AR11" s="3">
        <f t="shared" si="19"/>
        <v>492</v>
      </c>
      <c r="AS11" s="3">
        <f t="shared" si="20"/>
        <v>196</v>
      </c>
      <c r="AT11" s="3">
        <f t="shared" si="21"/>
        <v>155</v>
      </c>
      <c r="AU11" s="3">
        <f t="shared" si="22"/>
        <v>96</v>
      </c>
      <c r="AV11" s="3">
        <f t="shared" si="23"/>
        <v>104</v>
      </c>
      <c r="BA11" s="1">
        <v>43931</v>
      </c>
      <c r="BB11" s="3">
        <f t="shared" si="24"/>
        <v>465</v>
      </c>
      <c r="BC11" s="3">
        <f t="shared" si="25"/>
        <v>65</v>
      </c>
      <c r="BD11" s="3">
        <f t="shared" si="26"/>
        <v>79</v>
      </c>
      <c r="BE11" s="3">
        <f t="shared" si="27"/>
        <v>42</v>
      </c>
      <c r="BF11" s="3">
        <f t="shared" si="28"/>
        <v>59</v>
      </c>
      <c r="BJ11" s="1"/>
      <c r="CS11" s="1"/>
      <c r="DX11" s="1">
        <v>43931</v>
      </c>
      <c r="DY11" s="3">
        <f t="shared" si="29"/>
        <v>266</v>
      </c>
      <c r="DZ11" s="3">
        <f t="shared" si="30"/>
        <v>169</v>
      </c>
      <c r="EA11" s="3">
        <f t="shared" si="31"/>
        <v>112</v>
      </c>
      <c r="EB11" s="3">
        <f t="shared" si="32"/>
        <v>106</v>
      </c>
      <c r="EC11" s="3">
        <f t="shared" si="33"/>
        <v>56</v>
      </c>
      <c r="EF11" s="1">
        <v>43931</v>
      </c>
      <c r="EG11" s="3">
        <f t="shared" si="34"/>
        <v>45</v>
      </c>
      <c r="EH11" s="3">
        <f t="shared" si="35"/>
        <v>31</v>
      </c>
      <c r="EI11" s="3">
        <f t="shared" si="36"/>
        <v>40</v>
      </c>
      <c r="EJ11" s="3">
        <f t="shared" si="37"/>
        <v>16</v>
      </c>
      <c r="EK11" s="3">
        <f t="shared" si="38"/>
        <v>19</v>
      </c>
      <c r="EN11" s="1">
        <v>43931</v>
      </c>
      <c r="EO11" s="3">
        <f t="shared" si="39"/>
        <v>17</v>
      </c>
      <c r="EP11" s="3">
        <f t="shared" si="40"/>
        <v>16</v>
      </c>
      <c r="EQ11" s="3">
        <f t="shared" si="41"/>
        <v>19</v>
      </c>
      <c r="ER11" s="3">
        <f t="shared" si="42"/>
        <v>14</v>
      </c>
      <c r="ES11" s="3">
        <f t="shared" si="43"/>
        <v>7</v>
      </c>
      <c r="EV11" s="1">
        <v>43931</v>
      </c>
      <c r="EW11" s="3"/>
      <c r="EX11" s="3">
        <f t="shared" ref="EX11:EX52" si="56">SUM(W272-W271)</f>
        <v>36</v>
      </c>
      <c r="EY11" s="3">
        <f t="shared" ref="EY11:EY52" si="57">SUM(X272-X271)</f>
        <v>32</v>
      </c>
      <c r="EZ11" s="3">
        <f t="shared" ref="EZ11:EZ52" si="58">SUM(Y272-Y271)</f>
        <v>9</v>
      </c>
      <c r="FA11" s="3">
        <f t="shared" ref="FA11:FA52" si="59">SUM(Z272-Z271)</f>
        <v>0</v>
      </c>
      <c r="FD11" s="1">
        <v>43931</v>
      </c>
      <c r="FE11" s="3">
        <f t="shared" si="45"/>
        <v>24</v>
      </c>
      <c r="FF11" s="3">
        <f t="shared" si="46"/>
        <v>25</v>
      </c>
      <c r="FG11" s="3">
        <f t="shared" si="47"/>
        <v>4</v>
      </c>
      <c r="FH11" s="3">
        <f t="shared" si="48"/>
        <v>3</v>
      </c>
      <c r="FI11" s="3">
        <f t="shared" si="49"/>
        <v>4</v>
      </c>
      <c r="FJ11" s="3"/>
      <c r="FL11" s="1">
        <v>43931</v>
      </c>
      <c r="FM11" s="3">
        <f t="shared" si="50"/>
        <v>21</v>
      </c>
      <c r="FN11" s="3">
        <f t="shared" si="51"/>
        <v>14</v>
      </c>
      <c r="FO11" s="3">
        <f t="shared" si="52"/>
        <v>9</v>
      </c>
      <c r="FP11" s="3">
        <f t="shared" si="53"/>
        <v>2</v>
      </c>
      <c r="FQ11" s="3">
        <f t="shared" si="54"/>
        <v>0</v>
      </c>
      <c r="FR11" s="3"/>
    </row>
    <row r="12" spans="1:174" x14ac:dyDescent="0.2">
      <c r="C12" s="1">
        <v>43932</v>
      </c>
      <c r="D12" s="3">
        <f t="shared" si="0"/>
        <v>1290</v>
      </c>
      <c r="E12" s="3">
        <f t="shared" si="55"/>
        <v>1196</v>
      </c>
      <c r="F12" s="3"/>
      <c r="G12" s="3">
        <f t="shared" si="2"/>
        <v>980</v>
      </c>
      <c r="H12" s="3">
        <f t="shared" si="3"/>
        <v>1191</v>
      </c>
      <c r="M12" s="1">
        <v>43932</v>
      </c>
      <c r="N12" s="3">
        <f t="shared" si="4"/>
        <v>434</v>
      </c>
      <c r="O12" s="3">
        <f t="shared" si="5"/>
        <v>596</v>
      </c>
      <c r="P12" s="3">
        <f t="shared" si="6"/>
        <v>271</v>
      </c>
      <c r="Q12" s="3">
        <f t="shared" si="7"/>
        <v>290</v>
      </c>
      <c r="R12" s="3">
        <f t="shared" si="8"/>
        <v>278</v>
      </c>
      <c r="W12" s="1">
        <v>43932</v>
      </c>
      <c r="X12" s="3">
        <f t="shared" si="9"/>
        <v>392</v>
      </c>
      <c r="Y12" s="3">
        <f t="shared" si="10"/>
        <v>425</v>
      </c>
      <c r="Z12" s="3">
        <f t="shared" si="11"/>
        <v>226</v>
      </c>
      <c r="AA12" s="3">
        <f t="shared" si="12"/>
        <v>179</v>
      </c>
      <c r="AB12" s="3">
        <f t="shared" si="13"/>
        <v>144</v>
      </c>
      <c r="AG12" s="1">
        <v>43932</v>
      </c>
      <c r="AH12" s="3">
        <f t="shared" si="14"/>
        <v>412</v>
      </c>
      <c r="AI12" s="3">
        <f t="shared" si="15"/>
        <v>291</v>
      </c>
      <c r="AJ12" s="3">
        <f t="shared" si="16"/>
        <v>191</v>
      </c>
      <c r="AK12" s="3">
        <f t="shared" si="17"/>
        <v>91</v>
      </c>
      <c r="AL12" s="3">
        <f t="shared" si="18"/>
        <v>26</v>
      </c>
      <c r="AQ12" s="1">
        <v>43932</v>
      </c>
      <c r="AR12" s="3">
        <f t="shared" si="19"/>
        <v>501</v>
      </c>
      <c r="AS12" s="3">
        <f t="shared" si="20"/>
        <v>164</v>
      </c>
      <c r="AT12" s="3">
        <f t="shared" si="21"/>
        <v>133</v>
      </c>
      <c r="AU12" s="3">
        <f t="shared" si="22"/>
        <v>58</v>
      </c>
      <c r="AV12" s="3">
        <f t="shared" si="23"/>
        <v>210</v>
      </c>
      <c r="BA12" s="1">
        <v>43932</v>
      </c>
      <c r="BB12" s="3">
        <f t="shared" si="24"/>
        <v>439</v>
      </c>
      <c r="BC12" s="3">
        <f t="shared" si="25"/>
        <v>68</v>
      </c>
      <c r="BD12" s="3">
        <f t="shared" si="26"/>
        <v>98</v>
      </c>
      <c r="BE12" s="3">
        <f t="shared" si="27"/>
        <v>82</v>
      </c>
      <c r="BF12" s="3">
        <f t="shared" si="28"/>
        <v>83</v>
      </c>
      <c r="BJ12" s="1"/>
      <c r="CS12" s="1"/>
      <c r="DX12" s="1">
        <v>43932</v>
      </c>
      <c r="DY12" s="3">
        <f t="shared" si="29"/>
        <v>89</v>
      </c>
      <c r="DZ12" s="3">
        <f t="shared" si="30"/>
        <v>108</v>
      </c>
      <c r="EA12" s="3">
        <f t="shared" si="31"/>
        <v>75</v>
      </c>
      <c r="EB12" s="3">
        <f t="shared" si="32"/>
        <v>67</v>
      </c>
      <c r="EC12" s="3">
        <f t="shared" si="33"/>
        <v>44</v>
      </c>
      <c r="EF12" s="1">
        <v>43932</v>
      </c>
      <c r="EG12" s="3">
        <f t="shared" si="34"/>
        <v>45</v>
      </c>
      <c r="EH12" s="3">
        <f t="shared" si="35"/>
        <v>20</v>
      </c>
      <c r="EI12" s="3">
        <f t="shared" si="36"/>
        <v>60</v>
      </c>
      <c r="EJ12" s="3">
        <f t="shared" si="37"/>
        <v>34</v>
      </c>
      <c r="EK12" s="3">
        <f t="shared" si="38"/>
        <v>18</v>
      </c>
      <c r="EN12" s="1">
        <v>43932</v>
      </c>
      <c r="EO12" s="3">
        <f t="shared" si="39"/>
        <v>8</v>
      </c>
      <c r="EP12" s="3">
        <f t="shared" si="40"/>
        <v>28</v>
      </c>
      <c r="EQ12" s="3">
        <f t="shared" si="41"/>
        <v>12</v>
      </c>
      <c r="ER12" s="3">
        <f t="shared" si="42"/>
        <v>15</v>
      </c>
      <c r="ES12" s="3">
        <f t="shared" si="43"/>
        <v>4</v>
      </c>
      <c r="EV12" s="1">
        <v>43932</v>
      </c>
      <c r="EW12" s="3">
        <f t="shared" ref="EW12:EW21" si="60">SUM(V273-V272)</f>
        <v>43</v>
      </c>
      <c r="EX12" s="3">
        <f t="shared" si="56"/>
        <v>34</v>
      </c>
      <c r="EY12" s="3">
        <f t="shared" si="57"/>
        <v>12</v>
      </c>
      <c r="EZ12" s="3">
        <f t="shared" si="58"/>
        <v>5</v>
      </c>
      <c r="FA12" s="3">
        <f t="shared" si="59"/>
        <v>3</v>
      </c>
      <c r="FD12" s="1">
        <v>43932</v>
      </c>
      <c r="FE12" s="3">
        <f t="shared" si="45"/>
        <v>20</v>
      </c>
      <c r="FF12" s="3">
        <f t="shared" si="46"/>
        <v>6</v>
      </c>
      <c r="FG12" s="3">
        <f t="shared" si="47"/>
        <v>9</v>
      </c>
      <c r="FH12" s="3">
        <f t="shared" si="48"/>
        <v>0</v>
      </c>
      <c r="FI12" s="3">
        <f t="shared" si="49"/>
        <v>7</v>
      </c>
      <c r="FJ12" s="3"/>
      <c r="FL12" s="1">
        <v>43932</v>
      </c>
      <c r="FM12" s="3">
        <f t="shared" si="50"/>
        <v>24</v>
      </c>
      <c r="FN12" s="3">
        <f t="shared" si="51"/>
        <v>0</v>
      </c>
      <c r="FO12" s="3">
        <f t="shared" si="52"/>
        <v>0</v>
      </c>
      <c r="FP12" s="3">
        <f t="shared" si="53"/>
        <v>2</v>
      </c>
      <c r="FQ12" s="3">
        <f t="shared" si="54"/>
        <v>1</v>
      </c>
      <c r="FR12" s="3"/>
    </row>
    <row r="13" spans="1:174" x14ac:dyDescent="0.2">
      <c r="C13" s="1">
        <v>43933</v>
      </c>
      <c r="D13" s="3">
        <f t="shared" si="0"/>
        <v>1705</v>
      </c>
      <c r="E13" s="3">
        <f t="shared" si="55"/>
        <v>1420</v>
      </c>
      <c r="F13" s="3">
        <v>1072</v>
      </c>
      <c r="G13" s="3">
        <f t="shared" si="2"/>
        <v>1186</v>
      </c>
      <c r="H13" s="3">
        <f t="shared" si="3"/>
        <v>933</v>
      </c>
      <c r="M13" s="1">
        <v>43933</v>
      </c>
      <c r="N13" s="3">
        <f t="shared" si="4"/>
        <v>422</v>
      </c>
      <c r="O13" s="3">
        <f t="shared" si="5"/>
        <v>462</v>
      </c>
      <c r="P13" s="3">
        <f t="shared" si="6"/>
        <v>559</v>
      </c>
      <c r="Q13" s="3">
        <f t="shared" si="7"/>
        <v>315</v>
      </c>
      <c r="R13" s="3">
        <f t="shared" si="8"/>
        <v>295</v>
      </c>
      <c r="W13" s="1">
        <v>43933</v>
      </c>
      <c r="X13" s="3">
        <f t="shared" si="9"/>
        <v>433</v>
      </c>
      <c r="Y13" s="3">
        <f t="shared" si="10"/>
        <v>788</v>
      </c>
      <c r="Z13" s="3">
        <f t="shared" si="11"/>
        <v>274</v>
      </c>
      <c r="AA13" s="3">
        <f t="shared" si="12"/>
        <v>254</v>
      </c>
      <c r="AB13" s="3">
        <f t="shared" si="13"/>
        <v>210</v>
      </c>
      <c r="AG13" s="1">
        <v>43933</v>
      </c>
      <c r="AH13" s="3">
        <f t="shared" si="14"/>
        <v>213</v>
      </c>
      <c r="AI13" s="3">
        <f t="shared" si="15"/>
        <v>113</v>
      </c>
      <c r="AJ13" s="3">
        <f t="shared" si="16"/>
        <v>90</v>
      </c>
      <c r="AK13" s="3">
        <f t="shared" si="17"/>
        <v>36</v>
      </c>
      <c r="AL13" s="3">
        <f t="shared" si="18"/>
        <v>31</v>
      </c>
      <c r="AQ13" s="1">
        <v>43933</v>
      </c>
      <c r="AR13" s="3">
        <f t="shared" si="19"/>
        <v>330</v>
      </c>
      <c r="AS13" s="3">
        <f t="shared" si="20"/>
        <v>111</v>
      </c>
      <c r="AT13" s="3">
        <f t="shared" si="21"/>
        <v>84</v>
      </c>
      <c r="AU13" s="3">
        <f t="shared" si="22"/>
        <v>64</v>
      </c>
      <c r="AV13" s="3">
        <f t="shared" si="23"/>
        <v>105</v>
      </c>
      <c r="BA13" s="1">
        <v>43933</v>
      </c>
      <c r="BB13" s="3">
        <f t="shared" si="24"/>
        <v>310</v>
      </c>
      <c r="BC13" s="3">
        <f t="shared" si="25"/>
        <v>43</v>
      </c>
      <c r="BD13" s="3">
        <f t="shared" si="26"/>
        <v>70</v>
      </c>
      <c r="BE13" s="3">
        <f t="shared" si="27"/>
        <v>55</v>
      </c>
      <c r="BF13" s="3">
        <f t="shared" si="28"/>
        <v>56</v>
      </c>
      <c r="BJ13" s="1"/>
      <c r="CS13" s="1"/>
      <c r="DX13" s="1">
        <v>43933</v>
      </c>
      <c r="DY13" s="3">
        <f t="shared" si="29"/>
        <v>146</v>
      </c>
      <c r="DZ13" s="3">
        <f t="shared" si="30"/>
        <v>128</v>
      </c>
      <c r="EA13" s="3">
        <f t="shared" si="31"/>
        <v>65</v>
      </c>
      <c r="EB13" s="3">
        <f t="shared" si="32"/>
        <v>92</v>
      </c>
      <c r="EC13" s="3">
        <f t="shared" si="33"/>
        <v>60</v>
      </c>
      <c r="EF13" s="1">
        <v>43933</v>
      </c>
      <c r="EG13" s="3">
        <f t="shared" si="34"/>
        <v>18</v>
      </c>
      <c r="EH13" s="3">
        <f t="shared" si="35"/>
        <v>43</v>
      </c>
      <c r="EI13" s="3">
        <f t="shared" si="36"/>
        <v>16</v>
      </c>
      <c r="EJ13" s="3">
        <f t="shared" si="37"/>
        <v>14</v>
      </c>
      <c r="EK13" s="3">
        <f t="shared" si="38"/>
        <v>12</v>
      </c>
      <c r="EN13" s="1">
        <v>43933</v>
      </c>
      <c r="EO13" s="3">
        <f t="shared" si="39"/>
        <v>7</v>
      </c>
      <c r="EP13" s="3">
        <f t="shared" si="40"/>
        <v>12</v>
      </c>
      <c r="EQ13" s="3">
        <f t="shared" si="41"/>
        <v>10</v>
      </c>
      <c r="ER13" s="3">
        <f t="shared" si="42"/>
        <v>12</v>
      </c>
      <c r="ES13" s="3">
        <f t="shared" si="43"/>
        <v>7</v>
      </c>
      <c r="EV13" s="1">
        <v>43933</v>
      </c>
      <c r="EW13" s="3">
        <f t="shared" si="60"/>
        <v>52</v>
      </c>
      <c r="EX13" s="3">
        <f t="shared" si="56"/>
        <v>13</v>
      </c>
      <c r="EY13" s="3">
        <f t="shared" si="57"/>
        <v>8</v>
      </c>
      <c r="EZ13" s="3">
        <f t="shared" si="58"/>
        <v>6</v>
      </c>
      <c r="FA13" s="3">
        <f t="shared" si="59"/>
        <v>0</v>
      </c>
      <c r="FD13" s="1">
        <v>43933</v>
      </c>
      <c r="FE13" s="3"/>
      <c r="FF13" s="3">
        <f t="shared" ref="FF13:FF23" si="61">SUM(AB274-AB273)</f>
        <v>0</v>
      </c>
      <c r="FG13" s="3">
        <f t="shared" ref="FG13:FG23" si="62">SUM(AC274-AC273)</f>
        <v>0</v>
      </c>
      <c r="FH13" s="3">
        <f t="shared" ref="FH13:FH23" si="63">SUM(AD274-AD273)</f>
        <v>2</v>
      </c>
      <c r="FI13" s="3">
        <f t="shared" ref="FI13:FI23" si="64">SUM(AE274-AE273)</f>
        <v>1</v>
      </c>
      <c r="FJ13" s="3"/>
      <c r="FL13" s="1">
        <v>43933</v>
      </c>
      <c r="FM13" s="3">
        <f t="shared" si="50"/>
        <v>31</v>
      </c>
      <c r="FN13" s="3">
        <f t="shared" si="51"/>
        <v>1</v>
      </c>
      <c r="FO13" s="3">
        <f t="shared" si="52"/>
        <v>1</v>
      </c>
      <c r="FP13" s="3">
        <f t="shared" si="53"/>
        <v>2</v>
      </c>
      <c r="FQ13" s="3">
        <f t="shared" si="54"/>
        <v>1</v>
      </c>
      <c r="FR13" s="3"/>
    </row>
    <row r="14" spans="1:174" x14ac:dyDescent="0.2">
      <c r="C14" s="1">
        <v>43934</v>
      </c>
      <c r="D14" s="3">
        <f t="shared" si="0"/>
        <v>719</v>
      </c>
      <c r="E14" s="3">
        <f t="shared" si="55"/>
        <v>573</v>
      </c>
      <c r="F14" s="3">
        <f t="shared" ref="F14:F56" si="65">SUM(D168-D167)</f>
        <v>1774</v>
      </c>
      <c r="G14" s="3">
        <f t="shared" si="2"/>
        <v>643</v>
      </c>
      <c r="H14" s="3">
        <f t="shared" si="3"/>
        <v>827</v>
      </c>
      <c r="M14" s="1">
        <v>43934</v>
      </c>
      <c r="N14" s="3">
        <f t="shared" si="4"/>
        <v>308</v>
      </c>
      <c r="O14" s="3">
        <f t="shared" si="5"/>
        <v>410</v>
      </c>
      <c r="P14" s="3">
        <f t="shared" si="6"/>
        <v>224</v>
      </c>
      <c r="Q14" s="3">
        <f t="shared" si="7"/>
        <v>456</v>
      </c>
      <c r="R14" s="3">
        <f t="shared" si="8"/>
        <v>360</v>
      </c>
      <c r="W14" s="1">
        <v>43934</v>
      </c>
      <c r="X14" s="3">
        <f t="shared" si="9"/>
        <v>220</v>
      </c>
      <c r="Y14" s="3">
        <f t="shared" si="10"/>
        <v>323</v>
      </c>
      <c r="Z14" s="3">
        <f t="shared" si="11"/>
        <v>243</v>
      </c>
      <c r="AA14" s="3">
        <f t="shared" si="12"/>
        <v>189</v>
      </c>
      <c r="AB14" s="3">
        <f t="shared" si="13"/>
        <v>96</v>
      </c>
      <c r="AG14" s="1">
        <v>43934</v>
      </c>
      <c r="AH14" s="3">
        <f t="shared" si="14"/>
        <v>484</v>
      </c>
      <c r="AI14" s="3">
        <f t="shared" si="15"/>
        <v>158</v>
      </c>
      <c r="AJ14" s="3">
        <f t="shared" si="16"/>
        <v>164</v>
      </c>
      <c r="AK14" s="3">
        <f t="shared" si="17"/>
        <v>33</v>
      </c>
      <c r="AL14" s="3">
        <f t="shared" si="18"/>
        <v>20</v>
      </c>
      <c r="AQ14" s="1">
        <v>43934</v>
      </c>
      <c r="AR14" s="3">
        <f t="shared" si="19"/>
        <v>458</v>
      </c>
      <c r="AS14" s="3">
        <f t="shared" si="20"/>
        <v>121</v>
      </c>
      <c r="AT14" s="3">
        <f t="shared" si="21"/>
        <v>118</v>
      </c>
      <c r="AU14" s="3">
        <f t="shared" si="22"/>
        <v>63</v>
      </c>
      <c r="AV14" s="3">
        <f t="shared" si="23"/>
        <v>115</v>
      </c>
      <c r="BA14" s="1">
        <v>43934</v>
      </c>
      <c r="BB14" s="3">
        <f t="shared" si="24"/>
        <v>234</v>
      </c>
      <c r="BC14" s="3">
        <f t="shared" si="25"/>
        <v>43</v>
      </c>
      <c r="BD14" s="3">
        <f t="shared" si="26"/>
        <v>130</v>
      </c>
      <c r="BE14" s="3">
        <f t="shared" si="27"/>
        <v>45</v>
      </c>
      <c r="BF14" s="3">
        <f t="shared" si="28"/>
        <v>6</v>
      </c>
      <c r="BJ14" s="1"/>
      <c r="CS14" s="1"/>
      <c r="DX14" s="1">
        <v>43934</v>
      </c>
      <c r="DY14" s="3">
        <f t="shared" si="29"/>
        <v>111</v>
      </c>
      <c r="DZ14" s="3">
        <f t="shared" si="30"/>
        <v>123</v>
      </c>
      <c r="EA14" s="3">
        <f t="shared" si="31"/>
        <v>79</v>
      </c>
      <c r="EB14" s="3">
        <f t="shared" si="32"/>
        <v>112</v>
      </c>
      <c r="EC14" s="3">
        <f t="shared" si="33"/>
        <v>51</v>
      </c>
      <c r="EF14" s="1">
        <v>43934</v>
      </c>
      <c r="EG14" s="3">
        <f t="shared" si="34"/>
        <v>29</v>
      </c>
      <c r="EH14" s="3">
        <f t="shared" si="35"/>
        <v>10</v>
      </c>
      <c r="EI14" s="3">
        <f t="shared" si="36"/>
        <v>5</v>
      </c>
      <c r="EJ14" s="3">
        <f t="shared" si="37"/>
        <v>8</v>
      </c>
      <c r="EK14" s="3">
        <f t="shared" si="38"/>
        <v>5</v>
      </c>
      <c r="EN14" s="1">
        <v>43934</v>
      </c>
      <c r="EO14" s="3">
        <f t="shared" si="39"/>
        <v>18</v>
      </c>
      <c r="EP14" s="3">
        <f t="shared" si="40"/>
        <v>14</v>
      </c>
      <c r="EQ14" s="3">
        <f t="shared" si="41"/>
        <v>12</v>
      </c>
      <c r="ER14" s="3">
        <f t="shared" si="42"/>
        <v>14</v>
      </c>
      <c r="ES14" s="3">
        <f t="shared" si="43"/>
        <v>2</v>
      </c>
      <c r="EV14" s="1">
        <v>43934</v>
      </c>
      <c r="EW14" s="3">
        <f t="shared" si="60"/>
        <v>56</v>
      </c>
      <c r="EX14" s="3">
        <f t="shared" si="56"/>
        <v>18</v>
      </c>
      <c r="EY14" s="3">
        <f t="shared" si="57"/>
        <v>23</v>
      </c>
      <c r="EZ14" s="3">
        <f t="shared" si="58"/>
        <v>9</v>
      </c>
      <c r="FA14" s="3">
        <f t="shared" si="59"/>
        <v>0</v>
      </c>
      <c r="FD14" s="1">
        <v>43934</v>
      </c>
      <c r="FE14" s="3">
        <f>SUM(AA275-AA274)</f>
        <v>0</v>
      </c>
      <c r="FF14" s="3">
        <f t="shared" si="61"/>
        <v>23</v>
      </c>
      <c r="FG14" s="3">
        <f t="shared" si="62"/>
        <v>1</v>
      </c>
      <c r="FH14" s="3">
        <f t="shared" si="63"/>
        <v>1</v>
      </c>
      <c r="FI14" s="3">
        <f t="shared" si="64"/>
        <v>1</v>
      </c>
      <c r="FJ14" s="3"/>
      <c r="FL14" s="1">
        <v>43934</v>
      </c>
      <c r="FM14" s="3">
        <f t="shared" si="50"/>
        <v>24</v>
      </c>
      <c r="FN14" s="3">
        <f t="shared" si="51"/>
        <v>11</v>
      </c>
      <c r="FO14" s="3">
        <f t="shared" si="52"/>
        <v>11</v>
      </c>
      <c r="FP14" s="3">
        <f t="shared" si="53"/>
        <v>7</v>
      </c>
      <c r="FQ14" s="3">
        <f t="shared" si="54"/>
        <v>0</v>
      </c>
      <c r="FR14" s="3"/>
    </row>
    <row r="15" spans="1:174" x14ac:dyDescent="0.2">
      <c r="C15" s="1">
        <v>43935</v>
      </c>
      <c r="D15" s="3">
        <f t="shared" si="0"/>
        <v>148</v>
      </c>
      <c r="E15" s="3">
        <f t="shared" si="55"/>
        <v>103</v>
      </c>
      <c r="F15" s="3">
        <f t="shared" si="65"/>
        <v>892</v>
      </c>
      <c r="G15" s="3">
        <f t="shared" si="2"/>
        <v>74</v>
      </c>
      <c r="H15" s="3">
        <f t="shared" si="3"/>
        <v>819</v>
      </c>
      <c r="M15" s="1">
        <v>43935</v>
      </c>
      <c r="N15" s="3">
        <f t="shared" si="4"/>
        <v>334</v>
      </c>
      <c r="O15" s="3">
        <f t="shared" si="5"/>
        <v>363</v>
      </c>
      <c r="P15" s="3">
        <f t="shared" si="6"/>
        <v>578</v>
      </c>
      <c r="Q15" s="3">
        <f t="shared" si="7"/>
        <v>629</v>
      </c>
      <c r="R15" s="3">
        <f t="shared" si="8"/>
        <v>488</v>
      </c>
      <c r="W15" s="1">
        <v>43935</v>
      </c>
      <c r="X15" s="3">
        <f t="shared" si="9"/>
        <v>293</v>
      </c>
      <c r="Y15" s="3">
        <f t="shared" si="10"/>
        <v>271</v>
      </c>
      <c r="Z15" s="3">
        <f t="shared" si="11"/>
        <v>181</v>
      </c>
      <c r="AA15" s="3">
        <f t="shared" si="12"/>
        <v>131</v>
      </c>
      <c r="AB15" s="3">
        <f t="shared" si="13"/>
        <v>118</v>
      </c>
      <c r="AG15" s="1">
        <v>43935</v>
      </c>
      <c r="AH15" s="3">
        <f t="shared" si="14"/>
        <v>561</v>
      </c>
      <c r="AI15" s="3">
        <f t="shared" si="15"/>
        <v>291</v>
      </c>
      <c r="AJ15" s="3">
        <f t="shared" si="16"/>
        <v>202</v>
      </c>
      <c r="AK15" s="3">
        <f t="shared" si="17"/>
        <v>42</v>
      </c>
      <c r="AL15" s="3">
        <f t="shared" si="18"/>
        <v>36</v>
      </c>
      <c r="AQ15" s="1">
        <v>43935</v>
      </c>
      <c r="AR15" s="3">
        <f t="shared" si="19"/>
        <v>311</v>
      </c>
      <c r="AS15" s="3">
        <f t="shared" si="20"/>
        <v>69</v>
      </c>
      <c r="AT15" s="3">
        <f t="shared" si="21"/>
        <v>94</v>
      </c>
      <c r="AU15" s="3">
        <f t="shared" si="22"/>
        <v>56</v>
      </c>
      <c r="AV15" s="3">
        <f t="shared" si="23"/>
        <v>97</v>
      </c>
      <c r="BA15" s="1">
        <v>43935</v>
      </c>
      <c r="BB15" s="3">
        <f t="shared" si="24"/>
        <v>581</v>
      </c>
      <c r="BC15" s="3">
        <f t="shared" si="25"/>
        <v>83</v>
      </c>
      <c r="BD15" s="3">
        <f t="shared" si="26"/>
        <v>7</v>
      </c>
      <c r="BE15" s="3">
        <f t="shared" si="27"/>
        <v>0</v>
      </c>
      <c r="BF15" s="3">
        <f t="shared" si="28"/>
        <v>16</v>
      </c>
      <c r="BJ15" s="1"/>
      <c r="CS15" s="1"/>
      <c r="DX15" s="1">
        <v>43935</v>
      </c>
      <c r="DY15" s="3">
        <f t="shared" si="29"/>
        <v>0</v>
      </c>
      <c r="DZ15" s="3">
        <f t="shared" si="30"/>
        <v>0</v>
      </c>
      <c r="EA15" s="3">
        <f t="shared" si="31"/>
        <v>108</v>
      </c>
      <c r="EB15" s="3">
        <f t="shared" si="32"/>
        <v>72</v>
      </c>
      <c r="EC15" s="3">
        <f t="shared" si="33"/>
        <v>37</v>
      </c>
      <c r="EF15" s="1">
        <v>43935</v>
      </c>
      <c r="EG15" s="3">
        <f t="shared" si="34"/>
        <v>68</v>
      </c>
      <c r="EH15" s="3">
        <f t="shared" si="35"/>
        <v>41</v>
      </c>
      <c r="EI15" s="3">
        <f t="shared" si="36"/>
        <v>102</v>
      </c>
      <c r="EJ15" s="3">
        <f t="shared" si="37"/>
        <v>21</v>
      </c>
      <c r="EK15" s="3">
        <f t="shared" si="38"/>
        <v>20</v>
      </c>
      <c r="EN15" s="1">
        <v>43935</v>
      </c>
      <c r="EO15" s="3">
        <f t="shared" si="39"/>
        <v>14</v>
      </c>
      <c r="EP15" s="3">
        <f t="shared" si="40"/>
        <v>25</v>
      </c>
      <c r="EQ15" s="3">
        <f t="shared" si="41"/>
        <v>12</v>
      </c>
      <c r="ER15" s="3">
        <f t="shared" si="42"/>
        <v>18</v>
      </c>
      <c r="ES15" s="3">
        <f t="shared" si="43"/>
        <v>6</v>
      </c>
      <c r="EV15" s="1">
        <v>43935</v>
      </c>
      <c r="EW15" s="3">
        <f t="shared" si="60"/>
        <v>60</v>
      </c>
      <c r="EX15" s="3">
        <f t="shared" si="56"/>
        <v>17</v>
      </c>
      <c r="EY15" s="3">
        <f t="shared" si="57"/>
        <v>53</v>
      </c>
      <c r="EZ15" s="3">
        <f t="shared" si="58"/>
        <v>9</v>
      </c>
      <c r="FA15" s="3">
        <f t="shared" si="59"/>
        <v>3</v>
      </c>
      <c r="FD15" s="1">
        <v>43935</v>
      </c>
      <c r="FE15" s="3"/>
      <c r="FF15" s="3">
        <f t="shared" si="61"/>
        <v>18</v>
      </c>
      <c r="FG15" s="3">
        <f t="shared" si="62"/>
        <v>6</v>
      </c>
      <c r="FH15" s="3">
        <f t="shared" si="63"/>
        <v>4</v>
      </c>
      <c r="FI15" s="3">
        <f t="shared" si="64"/>
        <v>6</v>
      </c>
      <c r="FJ15" s="3"/>
      <c r="FL15" s="1">
        <v>43935</v>
      </c>
      <c r="FM15" s="3">
        <f t="shared" si="50"/>
        <v>40</v>
      </c>
      <c r="FN15" s="3">
        <f t="shared" si="51"/>
        <v>1</v>
      </c>
      <c r="FO15" s="3">
        <f t="shared" si="52"/>
        <v>4</v>
      </c>
      <c r="FP15" s="3">
        <f t="shared" si="53"/>
        <v>0</v>
      </c>
      <c r="FQ15" s="3">
        <f t="shared" si="54"/>
        <v>0</v>
      </c>
      <c r="FR15" s="3"/>
    </row>
    <row r="16" spans="1:174" x14ac:dyDescent="0.2">
      <c r="C16" s="1">
        <v>43936</v>
      </c>
      <c r="D16" s="3">
        <f t="shared" si="0"/>
        <v>3149</v>
      </c>
      <c r="E16" s="3">
        <f t="shared" si="55"/>
        <v>3831</v>
      </c>
      <c r="F16" s="3">
        <f t="shared" si="65"/>
        <v>1465</v>
      </c>
      <c r="G16" s="3">
        <f t="shared" si="2"/>
        <v>1161</v>
      </c>
      <c r="H16" s="3">
        <f t="shared" si="3"/>
        <v>816</v>
      </c>
      <c r="M16" s="1">
        <v>43936</v>
      </c>
      <c r="N16" s="3">
        <f t="shared" si="4"/>
        <v>422</v>
      </c>
      <c r="O16" s="3">
        <f t="shared" si="5"/>
        <v>269</v>
      </c>
      <c r="P16" s="3">
        <f t="shared" si="6"/>
        <v>367</v>
      </c>
      <c r="Q16" s="3">
        <f t="shared" si="7"/>
        <v>173</v>
      </c>
      <c r="R16" s="3">
        <f t="shared" si="8"/>
        <v>312</v>
      </c>
      <c r="W16" s="1">
        <v>43936</v>
      </c>
      <c r="X16" s="3">
        <f t="shared" si="9"/>
        <v>407</v>
      </c>
      <c r="Y16" s="3">
        <f t="shared" si="10"/>
        <v>427</v>
      </c>
      <c r="Z16" s="3">
        <f t="shared" si="11"/>
        <v>300</v>
      </c>
      <c r="AA16" s="3">
        <f t="shared" si="12"/>
        <v>153</v>
      </c>
      <c r="AB16" s="3">
        <f t="shared" si="13"/>
        <v>104</v>
      </c>
      <c r="AG16" s="1">
        <v>43936</v>
      </c>
      <c r="AH16" s="3">
        <f t="shared" si="14"/>
        <v>335</v>
      </c>
      <c r="AI16" s="3">
        <f t="shared" si="15"/>
        <v>212</v>
      </c>
      <c r="AJ16" s="3">
        <f t="shared" si="16"/>
        <v>172</v>
      </c>
      <c r="AK16" s="3">
        <f t="shared" si="17"/>
        <v>54</v>
      </c>
      <c r="AL16" s="3">
        <f t="shared" si="18"/>
        <v>26</v>
      </c>
      <c r="AQ16" s="1">
        <v>43936</v>
      </c>
      <c r="AR16" s="3">
        <f t="shared" si="19"/>
        <v>320</v>
      </c>
      <c r="AS16" s="3">
        <f t="shared" si="20"/>
        <v>121</v>
      </c>
      <c r="AT16" s="3">
        <f t="shared" si="21"/>
        <v>129</v>
      </c>
      <c r="AU16" s="3">
        <f t="shared" si="22"/>
        <v>119</v>
      </c>
      <c r="AV16" s="3">
        <f t="shared" si="23"/>
        <v>88</v>
      </c>
      <c r="BA16" s="1">
        <v>43936</v>
      </c>
      <c r="BB16" s="3">
        <f t="shared" si="24"/>
        <v>468</v>
      </c>
      <c r="BC16" s="3">
        <f t="shared" si="25"/>
        <v>82</v>
      </c>
      <c r="BD16" s="3">
        <f t="shared" si="26"/>
        <v>256</v>
      </c>
      <c r="BE16" s="3">
        <f t="shared" si="27"/>
        <v>127</v>
      </c>
      <c r="BF16" s="3">
        <f t="shared" si="28"/>
        <v>77</v>
      </c>
      <c r="BJ16" s="2"/>
      <c r="CS16" s="2"/>
      <c r="DX16" s="1">
        <v>43936</v>
      </c>
      <c r="DY16" s="3">
        <f t="shared" si="29"/>
        <v>74</v>
      </c>
      <c r="DZ16" s="3">
        <f t="shared" si="30"/>
        <v>85</v>
      </c>
      <c r="EA16" s="3">
        <f t="shared" si="31"/>
        <v>69</v>
      </c>
      <c r="EB16" s="3">
        <f t="shared" si="32"/>
        <v>165</v>
      </c>
      <c r="EC16" s="3">
        <f t="shared" si="33"/>
        <v>46</v>
      </c>
      <c r="EF16" s="1">
        <v>43936</v>
      </c>
      <c r="EG16" s="3">
        <f t="shared" si="34"/>
        <v>58</v>
      </c>
      <c r="EH16" s="3">
        <f t="shared" si="35"/>
        <v>35</v>
      </c>
      <c r="EI16" s="3">
        <f t="shared" si="36"/>
        <v>55</v>
      </c>
      <c r="EJ16" s="3">
        <f t="shared" si="37"/>
        <v>31</v>
      </c>
      <c r="EK16" s="3">
        <f t="shared" si="38"/>
        <v>26</v>
      </c>
      <c r="EN16" s="1">
        <v>43936</v>
      </c>
      <c r="EO16" s="3">
        <f t="shared" si="39"/>
        <v>27</v>
      </c>
      <c r="EP16" s="3">
        <f t="shared" si="40"/>
        <v>33</v>
      </c>
      <c r="EQ16" s="3">
        <f t="shared" si="41"/>
        <v>15</v>
      </c>
      <c r="ER16" s="3">
        <f t="shared" si="42"/>
        <v>24</v>
      </c>
      <c r="ES16" s="3">
        <f t="shared" si="43"/>
        <v>17</v>
      </c>
      <c r="EV16" s="1">
        <v>43936</v>
      </c>
      <c r="EW16" s="3">
        <f t="shared" si="60"/>
        <v>64</v>
      </c>
      <c r="EX16" s="3">
        <f t="shared" si="56"/>
        <v>28</v>
      </c>
      <c r="EY16" s="3">
        <f t="shared" si="57"/>
        <v>37</v>
      </c>
      <c r="EZ16" s="3">
        <f t="shared" si="58"/>
        <v>3</v>
      </c>
      <c r="FA16" s="3">
        <f t="shared" si="59"/>
        <v>3</v>
      </c>
      <c r="FD16" s="1">
        <v>43936</v>
      </c>
      <c r="FE16" s="3">
        <f>SUM(AA277-AA276)</f>
        <v>16</v>
      </c>
      <c r="FF16" s="3">
        <f t="shared" si="61"/>
        <v>11</v>
      </c>
      <c r="FG16" s="3">
        <f t="shared" si="62"/>
        <v>14</v>
      </c>
      <c r="FH16" s="3">
        <f t="shared" si="63"/>
        <v>2</v>
      </c>
      <c r="FI16" s="3">
        <f t="shared" si="64"/>
        <v>1</v>
      </c>
      <c r="FJ16" s="3"/>
      <c r="FL16" s="1">
        <v>43936</v>
      </c>
      <c r="FM16" s="3">
        <f t="shared" si="50"/>
        <v>42</v>
      </c>
      <c r="FN16" s="3">
        <f t="shared" si="51"/>
        <v>0</v>
      </c>
      <c r="FO16" s="3">
        <f t="shared" si="52"/>
        <v>5</v>
      </c>
      <c r="FP16" s="3">
        <f t="shared" si="53"/>
        <v>5</v>
      </c>
      <c r="FQ16" s="3">
        <f t="shared" si="54"/>
        <v>3</v>
      </c>
      <c r="FR16" s="3"/>
    </row>
    <row r="17" spans="3:174" x14ac:dyDescent="0.2">
      <c r="C17" s="2">
        <v>43937</v>
      </c>
      <c r="D17" s="3">
        <f t="shared" si="0"/>
        <v>1153</v>
      </c>
      <c r="E17" s="3">
        <f t="shared" si="55"/>
        <v>1552</v>
      </c>
      <c r="F17" s="3">
        <f t="shared" si="65"/>
        <v>1057</v>
      </c>
      <c r="G17" s="3">
        <f t="shared" si="2"/>
        <v>1051</v>
      </c>
      <c r="H17" s="3">
        <f t="shared" si="3"/>
        <v>904</v>
      </c>
      <c r="M17" s="2">
        <v>43937</v>
      </c>
      <c r="N17" s="3">
        <f t="shared" si="4"/>
        <v>561</v>
      </c>
      <c r="O17" s="3">
        <f t="shared" si="5"/>
        <v>654</v>
      </c>
      <c r="P17" s="3">
        <v>505</v>
      </c>
      <c r="Q17" s="3">
        <f t="shared" si="7"/>
        <v>466</v>
      </c>
      <c r="R17" s="3">
        <f t="shared" si="8"/>
        <v>567</v>
      </c>
      <c r="W17" s="2">
        <v>43937</v>
      </c>
      <c r="X17" s="3">
        <f t="shared" si="9"/>
        <v>541</v>
      </c>
      <c r="Y17" s="3">
        <f t="shared" si="10"/>
        <v>525</v>
      </c>
      <c r="Z17" s="3">
        <f t="shared" si="11"/>
        <v>351</v>
      </c>
      <c r="AA17" s="3">
        <f t="shared" si="12"/>
        <v>220</v>
      </c>
      <c r="AB17" s="3">
        <f t="shared" si="13"/>
        <v>153</v>
      </c>
      <c r="AG17" s="2">
        <v>43937</v>
      </c>
      <c r="AH17" s="3">
        <f t="shared" si="14"/>
        <v>458</v>
      </c>
      <c r="AI17" s="3">
        <f t="shared" si="15"/>
        <v>202</v>
      </c>
      <c r="AJ17" s="3">
        <f t="shared" si="16"/>
        <v>200</v>
      </c>
      <c r="AK17" s="3">
        <f t="shared" si="17"/>
        <v>63</v>
      </c>
      <c r="AL17" s="3">
        <f t="shared" si="18"/>
        <v>28</v>
      </c>
      <c r="AQ17" s="2">
        <v>43937</v>
      </c>
      <c r="AR17" s="3">
        <f t="shared" si="19"/>
        <v>243</v>
      </c>
      <c r="AS17" s="3">
        <f t="shared" si="20"/>
        <v>69</v>
      </c>
      <c r="AT17" s="3">
        <f t="shared" si="21"/>
        <v>64</v>
      </c>
      <c r="AU17" s="3">
        <f t="shared" si="22"/>
        <v>77</v>
      </c>
      <c r="AV17" s="3">
        <f t="shared" si="23"/>
        <v>84</v>
      </c>
      <c r="BA17" s="2">
        <v>43937</v>
      </c>
      <c r="BB17" s="3">
        <f t="shared" si="24"/>
        <v>370</v>
      </c>
      <c r="BC17" s="3">
        <f t="shared" si="25"/>
        <v>75</v>
      </c>
      <c r="BD17" s="3">
        <f t="shared" si="26"/>
        <v>190</v>
      </c>
      <c r="BE17" s="3">
        <f t="shared" si="27"/>
        <v>40</v>
      </c>
      <c r="BF17" s="3">
        <f t="shared" si="28"/>
        <v>49</v>
      </c>
      <c r="BJ17" s="1"/>
      <c r="CS17" s="1"/>
      <c r="DX17" s="2">
        <v>43937</v>
      </c>
      <c r="DY17" s="3">
        <f t="shared" si="29"/>
        <v>145</v>
      </c>
      <c r="DZ17" s="3">
        <f t="shared" si="30"/>
        <v>235</v>
      </c>
      <c r="EA17" s="3">
        <f t="shared" si="31"/>
        <v>70</v>
      </c>
      <c r="EB17" s="3">
        <f t="shared" si="32"/>
        <v>53</v>
      </c>
      <c r="EC17" s="3">
        <f t="shared" si="33"/>
        <v>43</v>
      </c>
      <c r="EF17" s="2">
        <v>43937</v>
      </c>
      <c r="EG17" s="3">
        <f t="shared" si="34"/>
        <v>60</v>
      </c>
      <c r="EH17" s="3">
        <f t="shared" si="35"/>
        <v>53</v>
      </c>
      <c r="EI17" s="3">
        <f t="shared" si="36"/>
        <v>52</v>
      </c>
      <c r="EJ17" s="3">
        <f t="shared" si="37"/>
        <v>32</v>
      </c>
      <c r="EK17" s="3">
        <f t="shared" si="38"/>
        <v>29</v>
      </c>
      <c r="EN17" s="2">
        <v>43937</v>
      </c>
      <c r="EO17" s="3">
        <f t="shared" si="39"/>
        <v>19</v>
      </c>
      <c r="EP17" s="3">
        <f t="shared" si="40"/>
        <v>37</v>
      </c>
      <c r="EQ17" s="3">
        <f t="shared" si="41"/>
        <v>19</v>
      </c>
      <c r="ER17" s="3">
        <f t="shared" si="42"/>
        <v>26</v>
      </c>
      <c r="ES17" s="3">
        <f t="shared" si="43"/>
        <v>10</v>
      </c>
      <c r="EV17" s="2">
        <v>43937</v>
      </c>
      <c r="EW17" s="3">
        <f t="shared" si="60"/>
        <v>97</v>
      </c>
      <c r="EX17" s="3">
        <f t="shared" si="56"/>
        <v>28</v>
      </c>
      <c r="EY17" s="3">
        <f t="shared" si="57"/>
        <v>24</v>
      </c>
      <c r="EZ17" s="3">
        <f t="shared" si="58"/>
        <v>10</v>
      </c>
      <c r="FA17" s="3">
        <f t="shared" si="59"/>
        <v>1</v>
      </c>
      <c r="FD17" s="2">
        <v>43937</v>
      </c>
      <c r="FE17" s="3">
        <f>SUM(AA278-AA277)</f>
        <v>42</v>
      </c>
      <c r="FF17" s="3">
        <f t="shared" si="61"/>
        <v>8</v>
      </c>
      <c r="FG17" s="3">
        <f t="shared" si="62"/>
        <v>11</v>
      </c>
      <c r="FH17" s="3">
        <f t="shared" si="63"/>
        <v>3</v>
      </c>
      <c r="FI17" s="3">
        <f t="shared" si="64"/>
        <v>3</v>
      </c>
      <c r="FJ17" s="3"/>
      <c r="FL17" s="2">
        <v>43937</v>
      </c>
      <c r="FM17" s="3">
        <f t="shared" si="50"/>
        <v>53</v>
      </c>
      <c r="FN17" s="3">
        <f t="shared" si="51"/>
        <v>10</v>
      </c>
      <c r="FO17" s="3">
        <f t="shared" si="52"/>
        <v>6</v>
      </c>
      <c r="FP17" s="3">
        <f t="shared" si="53"/>
        <v>4</v>
      </c>
      <c r="FQ17" s="3">
        <f t="shared" si="54"/>
        <v>3</v>
      </c>
      <c r="FR17" s="3"/>
    </row>
    <row r="18" spans="3:174" x14ac:dyDescent="0.2">
      <c r="C18" s="1">
        <v>43938</v>
      </c>
      <c r="D18" s="3">
        <f t="shared" si="0"/>
        <v>1173</v>
      </c>
      <c r="E18" s="3">
        <f t="shared" si="55"/>
        <v>1184</v>
      </c>
      <c r="F18" s="3">
        <f t="shared" si="65"/>
        <v>767</v>
      </c>
      <c r="G18" s="3">
        <f t="shared" si="2"/>
        <v>1376</v>
      </c>
      <c r="H18" s="3">
        <f t="shared" si="3"/>
        <v>853</v>
      </c>
      <c r="M18" s="1">
        <v>43938</v>
      </c>
      <c r="N18" s="3">
        <f t="shared" si="4"/>
        <v>454</v>
      </c>
      <c r="O18" s="3">
        <f t="shared" si="5"/>
        <v>471</v>
      </c>
      <c r="P18" s="3">
        <v>588</v>
      </c>
      <c r="Q18" s="3">
        <f t="shared" si="7"/>
        <v>525</v>
      </c>
      <c r="R18" s="3">
        <f t="shared" si="8"/>
        <v>287</v>
      </c>
      <c r="W18" s="1">
        <v>43938</v>
      </c>
      <c r="X18" s="3">
        <f t="shared" si="9"/>
        <v>452</v>
      </c>
      <c r="Y18" s="3">
        <f t="shared" si="10"/>
        <v>538</v>
      </c>
      <c r="Z18" s="3">
        <f t="shared" si="11"/>
        <v>339</v>
      </c>
      <c r="AA18" s="3">
        <f t="shared" si="12"/>
        <v>157</v>
      </c>
      <c r="AB18" s="3">
        <f t="shared" si="13"/>
        <v>262</v>
      </c>
      <c r="AG18" s="1">
        <v>43938</v>
      </c>
      <c r="AH18" s="3">
        <f t="shared" si="14"/>
        <v>231</v>
      </c>
      <c r="AI18" s="3">
        <f t="shared" si="15"/>
        <v>123</v>
      </c>
      <c r="AJ18" s="3">
        <f t="shared" si="16"/>
        <v>153</v>
      </c>
      <c r="AK18" s="3">
        <f t="shared" si="17"/>
        <v>50</v>
      </c>
      <c r="AL18" s="3">
        <f t="shared" si="18"/>
        <v>29</v>
      </c>
      <c r="AQ18" s="1">
        <v>43938</v>
      </c>
      <c r="AR18" s="3">
        <f t="shared" si="19"/>
        <v>879</v>
      </c>
      <c r="AS18" s="3">
        <f t="shared" si="20"/>
        <v>140</v>
      </c>
      <c r="AT18" s="3">
        <f t="shared" si="21"/>
        <v>282</v>
      </c>
      <c r="AU18" s="3">
        <f t="shared" si="22"/>
        <v>93</v>
      </c>
      <c r="AV18" s="3">
        <f t="shared" si="23"/>
        <v>118</v>
      </c>
      <c r="BA18" s="1">
        <v>43938</v>
      </c>
      <c r="BB18" s="3">
        <f t="shared" si="24"/>
        <v>568</v>
      </c>
      <c r="BC18" s="3">
        <f t="shared" si="25"/>
        <v>71</v>
      </c>
      <c r="BD18" s="3">
        <f t="shared" si="26"/>
        <v>167</v>
      </c>
      <c r="BE18" s="3">
        <f t="shared" si="27"/>
        <v>37</v>
      </c>
      <c r="BF18" s="3">
        <f t="shared" si="28"/>
        <v>76</v>
      </c>
      <c r="BJ18" s="1"/>
      <c r="CS18" s="1"/>
      <c r="DX18" s="1">
        <v>43938</v>
      </c>
      <c r="DY18" s="3">
        <f t="shared" si="29"/>
        <v>78</v>
      </c>
      <c r="DZ18" s="3">
        <f t="shared" si="30"/>
        <v>104</v>
      </c>
      <c r="EA18" s="3">
        <f t="shared" si="31"/>
        <v>0</v>
      </c>
      <c r="EB18" s="3">
        <f t="shared" si="32"/>
        <v>115</v>
      </c>
      <c r="EC18" s="3">
        <f t="shared" si="33"/>
        <v>0</v>
      </c>
      <c r="EF18" s="1">
        <v>43938</v>
      </c>
      <c r="EG18" s="3">
        <f t="shared" si="34"/>
        <v>46</v>
      </c>
      <c r="EH18" s="3">
        <f t="shared" si="35"/>
        <v>55</v>
      </c>
      <c r="EI18" s="3">
        <f t="shared" si="36"/>
        <v>42</v>
      </c>
      <c r="EJ18" s="3">
        <f t="shared" si="37"/>
        <v>29</v>
      </c>
      <c r="EK18" s="3">
        <f t="shared" si="38"/>
        <v>10</v>
      </c>
      <c r="EN18" s="1">
        <v>43938</v>
      </c>
      <c r="EO18" s="3"/>
      <c r="EP18" s="3">
        <f t="shared" ref="EP18:ES19" si="66">SUM(R279-R278)</f>
        <v>36</v>
      </c>
      <c r="EQ18" s="3">
        <f t="shared" si="66"/>
        <v>18</v>
      </c>
      <c r="ER18" s="3">
        <f t="shared" si="66"/>
        <v>20</v>
      </c>
      <c r="ES18" s="3">
        <f t="shared" si="66"/>
        <v>34</v>
      </c>
      <c r="EV18" s="1">
        <v>43938</v>
      </c>
      <c r="EW18" s="3">
        <f t="shared" si="60"/>
        <v>63</v>
      </c>
      <c r="EX18" s="3">
        <f t="shared" si="56"/>
        <v>22</v>
      </c>
      <c r="EY18" s="3">
        <f t="shared" si="57"/>
        <v>19</v>
      </c>
      <c r="EZ18" s="3">
        <f t="shared" si="58"/>
        <v>7</v>
      </c>
      <c r="FA18" s="3">
        <f t="shared" si="59"/>
        <v>0</v>
      </c>
      <c r="FD18" s="1">
        <v>43938</v>
      </c>
      <c r="FE18" s="3">
        <f>SUM(AA279-AA278)</f>
        <v>34</v>
      </c>
      <c r="FF18" s="3">
        <f t="shared" si="61"/>
        <v>0</v>
      </c>
      <c r="FG18" s="3">
        <f t="shared" si="62"/>
        <v>3</v>
      </c>
      <c r="FH18" s="3">
        <f t="shared" si="63"/>
        <v>1</v>
      </c>
      <c r="FI18" s="3">
        <f t="shared" si="64"/>
        <v>3</v>
      </c>
      <c r="FJ18" s="3"/>
      <c r="FL18" s="1">
        <v>43938</v>
      </c>
      <c r="FM18" s="3">
        <f t="shared" si="50"/>
        <v>40</v>
      </c>
      <c r="FN18" s="3">
        <f t="shared" si="51"/>
        <v>6</v>
      </c>
      <c r="FO18" s="3">
        <f t="shared" si="52"/>
        <v>8</v>
      </c>
      <c r="FP18" s="3">
        <f t="shared" si="53"/>
        <v>4</v>
      </c>
      <c r="FQ18" s="3">
        <f t="shared" si="54"/>
        <v>3</v>
      </c>
      <c r="FR18" s="3"/>
    </row>
    <row r="19" spans="3:174" x14ac:dyDescent="0.2">
      <c r="C19" s="1">
        <v>43939</v>
      </c>
      <c r="D19" s="3">
        <f t="shared" si="0"/>
        <v>1125</v>
      </c>
      <c r="E19" s="3">
        <f t="shared" si="55"/>
        <v>1058</v>
      </c>
      <c r="F19" s="3">
        <f t="shared" si="65"/>
        <v>641</v>
      </c>
      <c r="G19" s="3">
        <f t="shared" si="2"/>
        <v>1002</v>
      </c>
      <c r="H19" s="3">
        <f t="shared" si="3"/>
        <v>1108</v>
      </c>
      <c r="M19" s="1">
        <v>43939</v>
      </c>
      <c r="N19" s="3">
        <f t="shared" si="4"/>
        <v>300</v>
      </c>
      <c r="O19" s="3">
        <f t="shared" si="5"/>
        <v>320</v>
      </c>
      <c r="P19" s="3">
        <v>229</v>
      </c>
      <c r="Q19" s="3">
        <f t="shared" si="7"/>
        <v>530</v>
      </c>
      <c r="R19" s="3">
        <f t="shared" si="8"/>
        <v>332</v>
      </c>
      <c r="W19" s="1">
        <v>43939</v>
      </c>
      <c r="X19" s="3">
        <f t="shared" si="9"/>
        <v>424</v>
      </c>
      <c r="Y19" s="3">
        <f t="shared" si="10"/>
        <v>553</v>
      </c>
      <c r="Z19" s="3">
        <f t="shared" si="11"/>
        <v>330</v>
      </c>
      <c r="AA19" s="3">
        <f t="shared" si="12"/>
        <v>160</v>
      </c>
      <c r="AB19" s="3">
        <f t="shared" si="13"/>
        <v>187</v>
      </c>
      <c r="AG19" s="1">
        <v>43939</v>
      </c>
      <c r="AH19" s="3">
        <f t="shared" si="14"/>
        <v>238</v>
      </c>
      <c r="AI19" s="3">
        <f t="shared" si="15"/>
        <v>120</v>
      </c>
      <c r="AJ19" s="3">
        <f t="shared" si="16"/>
        <v>106</v>
      </c>
      <c r="AK19" s="3">
        <f t="shared" si="17"/>
        <v>31</v>
      </c>
      <c r="AL19" s="3">
        <f t="shared" si="18"/>
        <v>15</v>
      </c>
      <c r="AQ19" s="1">
        <v>43939</v>
      </c>
      <c r="AR19" s="3"/>
      <c r="AS19" s="3">
        <f t="shared" ref="AS19:AS56" si="67">SUM(AA185-AA184)</f>
        <v>97</v>
      </c>
      <c r="AT19" s="3">
        <f t="shared" ref="AT19:AT56" si="68">SUM(AB185-AB184)</f>
        <v>91</v>
      </c>
      <c r="AU19" s="3">
        <f t="shared" ref="AU19:AU56" si="69">SUM(AE185-AE184)</f>
        <v>49</v>
      </c>
      <c r="AV19" s="3">
        <f t="shared" ref="AV19:AV56" si="70">SUM(AF185-AF184)</f>
        <v>211</v>
      </c>
      <c r="BA19" s="1">
        <v>43939</v>
      </c>
      <c r="BB19" s="3">
        <f t="shared" ref="BB19:BD25" si="71">SUM(AG182-AG181)</f>
        <v>630</v>
      </c>
      <c r="BC19" s="3">
        <f t="shared" si="71"/>
        <v>55</v>
      </c>
      <c r="BD19" s="3">
        <f t="shared" si="71"/>
        <v>177</v>
      </c>
      <c r="BE19" s="3"/>
      <c r="BF19" s="3">
        <v>55</v>
      </c>
      <c r="BJ19" s="2"/>
      <c r="CS19" s="2"/>
      <c r="DX19" s="1">
        <v>43939</v>
      </c>
      <c r="DY19" s="3">
        <f t="shared" si="29"/>
        <v>141</v>
      </c>
      <c r="DZ19" s="3">
        <f t="shared" si="30"/>
        <v>197</v>
      </c>
      <c r="EA19" s="3">
        <f t="shared" si="31"/>
        <v>0</v>
      </c>
      <c r="EB19" s="3">
        <f t="shared" si="32"/>
        <v>58</v>
      </c>
      <c r="EC19" s="3">
        <f t="shared" si="33"/>
        <v>0</v>
      </c>
      <c r="EF19" s="1">
        <v>43939</v>
      </c>
      <c r="EG19" s="3">
        <f t="shared" si="34"/>
        <v>27</v>
      </c>
      <c r="EH19" s="3">
        <f t="shared" si="35"/>
        <v>14</v>
      </c>
      <c r="EI19" s="3">
        <f t="shared" si="36"/>
        <v>48</v>
      </c>
      <c r="EJ19" s="3">
        <f t="shared" si="37"/>
        <v>26</v>
      </c>
      <c r="EK19" s="3">
        <f t="shared" si="38"/>
        <v>22</v>
      </c>
      <c r="EN19" s="1">
        <v>43939</v>
      </c>
      <c r="EO19" s="3"/>
      <c r="EP19" s="3">
        <f t="shared" si="66"/>
        <v>40</v>
      </c>
      <c r="EQ19" s="3">
        <f t="shared" si="66"/>
        <v>15</v>
      </c>
      <c r="ER19" s="3">
        <f t="shared" si="66"/>
        <v>20</v>
      </c>
      <c r="ES19" s="3">
        <f t="shared" si="66"/>
        <v>11</v>
      </c>
      <c r="EV19" s="1">
        <v>43939</v>
      </c>
      <c r="EW19" s="3">
        <f t="shared" si="60"/>
        <v>26</v>
      </c>
      <c r="EX19" s="3">
        <f t="shared" si="56"/>
        <v>16</v>
      </c>
      <c r="EY19" s="3">
        <f t="shared" si="57"/>
        <v>11</v>
      </c>
      <c r="EZ19" s="3">
        <f t="shared" si="58"/>
        <v>6</v>
      </c>
      <c r="FA19" s="3">
        <f t="shared" si="59"/>
        <v>4</v>
      </c>
      <c r="FD19" s="1">
        <v>43939</v>
      </c>
      <c r="FE19" s="3">
        <f>SUM(AA280-AA279)</f>
        <v>0</v>
      </c>
      <c r="FF19" s="3">
        <f t="shared" si="61"/>
        <v>19</v>
      </c>
      <c r="FG19" s="3">
        <f t="shared" si="62"/>
        <v>4</v>
      </c>
      <c r="FH19" s="3">
        <f t="shared" si="63"/>
        <v>0</v>
      </c>
      <c r="FI19" s="3">
        <f t="shared" si="64"/>
        <v>6</v>
      </c>
      <c r="FJ19" s="3"/>
      <c r="FL19" s="1">
        <v>43939</v>
      </c>
      <c r="FM19" s="3">
        <f t="shared" ref="FM19:FM50" si="72">SUM(AF280-AF279)</f>
        <v>81</v>
      </c>
      <c r="FN19" s="3">
        <f t="shared" ref="FN19:FN50" si="73">SUM(AG280-AG279)</f>
        <v>0</v>
      </c>
      <c r="FO19" s="3">
        <f t="shared" ref="FO19:FO50" si="74">SUM(AH280-AH279)</f>
        <v>5</v>
      </c>
      <c r="FP19" s="3"/>
      <c r="FQ19" s="3">
        <f t="shared" ref="FQ19:FQ50" si="75">SUM(AJ280-AJ279)</f>
        <v>4</v>
      </c>
      <c r="FR19" s="3"/>
    </row>
    <row r="20" spans="3:174" x14ac:dyDescent="0.2">
      <c r="C20" s="2">
        <v>43940</v>
      </c>
      <c r="D20" s="3"/>
      <c r="E20" s="3"/>
      <c r="F20" s="3">
        <f t="shared" si="65"/>
        <v>833</v>
      </c>
      <c r="G20" s="3">
        <f t="shared" si="2"/>
        <v>859</v>
      </c>
      <c r="H20" s="3">
        <f t="shared" si="3"/>
        <v>745</v>
      </c>
      <c r="M20" s="2">
        <v>43940</v>
      </c>
      <c r="N20" s="3">
        <f t="shared" si="4"/>
        <v>476</v>
      </c>
      <c r="O20" s="3">
        <f t="shared" si="5"/>
        <v>530</v>
      </c>
      <c r="P20" s="3">
        <v>403</v>
      </c>
      <c r="Q20" s="3">
        <f t="shared" si="7"/>
        <v>650</v>
      </c>
      <c r="R20" s="3">
        <f t="shared" si="8"/>
        <v>352</v>
      </c>
      <c r="W20" s="2">
        <v>43940</v>
      </c>
      <c r="X20" s="3">
        <f t="shared" si="9"/>
        <v>378</v>
      </c>
      <c r="Y20" s="3">
        <f t="shared" si="10"/>
        <v>440</v>
      </c>
      <c r="Z20" s="3">
        <f t="shared" si="11"/>
        <v>239</v>
      </c>
      <c r="AA20" s="3">
        <f t="shared" si="12"/>
        <v>130</v>
      </c>
      <c r="AB20" s="3">
        <f t="shared" si="13"/>
        <v>117</v>
      </c>
      <c r="AG20" s="2">
        <v>43940</v>
      </c>
      <c r="AH20" s="3">
        <f t="shared" si="14"/>
        <v>221</v>
      </c>
      <c r="AI20" s="3">
        <f t="shared" si="15"/>
        <v>88</v>
      </c>
      <c r="AJ20" s="3">
        <f t="shared" si="16"/>
        <v>109</v>
      </c>
      <c r="AK20" s="3">
        <f t="shared" si="17"/>
        <v>12</v>
      </c>
      <c r="AL20" s="3">
        <f t="shared" si="18"/>
        <v>0</v>
      </c>
      <c r="AQ20" s="2">
        <v>43940</v>
      </c>
      <c r="AR20" s="3">
        <v>651</v>
      </c>
      <c r="AS20" s="3">
        <f t="shared" si="67"/>
        <v>132</v>
      </c>
      <c r="AT20" s="3">
        <f t="shared" si="68"/>
        <v>88</v>
      </c>
      <c r="AU20" s="3">
        <f t="shared" si="69"/>
        <v>62</v>
      </c>
      <c r="AV20" s="3">
        <f t="shared" si="70"/>
        <v>150</v>
      </c>
      <c r="BA20" s="2">
        <v>43940</v>
      </c>
      <c r="BB20" s="3">
        <f t="shared" si="71"/>
        <v>315</v>
      </c>
      <c r="BC20" s="3">
        <f t="shared" si="71"/>
        <v>55</v>
      </c>
      <c r="BD20" s="3">
        <f t="shared" si="71"/>
        <v>59</v>
      </c>
      <c r="BE20" s="3"/>
      <c r="BF20" s="3">
        <v>35</v>
      </c>
      <c r="BJ20" s="1"/>
      <c r="CS20" s="1"/>
      <c r="DX20" s="2">
        <v>43940</v>
      </c>
      <c r="DY20" s="3">
        <f t="shared" si="29"/>
        <v>103</v>
      </c>
      <c r="DZ20" s="3">
        <f t="shared" si="30"/>
        <v>116</v>
      </c>
      <c r="EA20" s="3">
        <f t="shared" si="31"/>
        <v>221</v>
      </c>
      <c r="EB20" s="3">
        <f t="shared" si="32"/>
        <v>61</v>
      </c>
      <c r="EC20" s="3">
        <f t="shared" si="33"/>
        <v>139</v>
      </c>
      <c r="EF20" s="2">
        <v>43940</v>
      </c>
      <c r="EG20" s="3">
        <f t="shared" si="34"/>
        <v>26</v>
      </c>
      <c r="EH20" s="3">
        <f t="shared" si="35"/>
        <v>18</v>
      </c>
      <c r="EI20" s="3">
        <f t="shared" si="36"/>
        <v>8</v>
      </c>
      <c r="EJ20" s="3">
        <f t="shared" si="37"/>
        <v>16</v>
      </c>
      <c r="EK20" s="3">
        <f t="shared" si="38"/>
        <v>7</v>
      </c>
      <c r="EN20" s="2">
        <v>43940</v>
      </c>
      <c r="EO20" s="3"/>
      <c r="EP20" s="3"/>
      <c r="EQ20" s="3"/>
      <c r="ER20" s="3"/>
      <c r="ES20" s="3"/>
      <c r="EV20" s="2">
        <v>43940</v>
      </c>
      <c r="EW20" s="3">
        <f t="shared" si="60"/>
        <v>49</v>
      </c>
      <c r="EX20" s="3">
        <f t="shared" si="56"/>
        <v>13</v>
      </c>
      <c r="EY20" s="3">
        <f t="shared" si="57"/>
        <v>7</v>
      </c>
      <c r="EZ20" s="3">
        <f t="shared" si="58"/>
        <v>3</v>
      </c>
      <c r="FA20" s="3">
        <f t="shared" si="59"/>
        <v>1</v>
      </c>
      <c r="FD20" s="2">
        <v>43940</v>
      </c>
      <c r="FE20" s="3">
        <f>SUM(AA281-AA280)</f>
        <v>67</v>
      </c>
      <c r="FF20" s="3">
        <f t="shared" si="61"/>
        <v>17</v>
      </c>
      <c r="FG20" s="3">
        <f t="shared" si="62"/>
        <v>13</v>
      </c>
      <c r="FH20" s="3">
        <f t="shared" si="63"/>
        <v>3</v>
      </c>
      <c r="FI20" s="3">
        <f t="shared" si="64"/>
        <v>25</v>
      </c>
      <c r="FJ20" s="3"/>
      <c r="FL20" s="2">
        <v>43940</v>
      </c>
      <c r="FM20" s="3">
        <f t="shared" si="72"/>
        <v>24</v>
      </c>
      <c r="FN20" s="3">
        <f t="shared" si="73"/>
        <v>0</v>
      </c>
      <c r="FO20" s="3">
        <f t="shared" si="74"/>
        <v>5</v>
      </c>
      <c r="FP20" s="3"/>
      <c r="FQ20" s="3">
        <f t="shared" si="75"/>
        <v>0</v>
      </c>
      <c r="FR20" s="3"/>
    </row>
    <row r="21" spans="3:174" x14ac:dyDescent="0.2">
      <c r="C21" s="1">
        <v>43941</v>
      </c>
      <c r="D21" s="3"/>
      <c r="E21" s="3"/>
      <c r="F21" s="3">
        <f t="shared" si="65"/>
        <v>664</v>
      </c>
      <c r="G21" s="3">
        <f t="shared" si="2"/>
        <v>497</v>
      </c>
      <c r="H21" s="3">
        <f t="shared" si="3"/>
        <v>774</v>
      </c>
      <c r="M21" s="1">
        <v>43941</v>
      </c>
      <c r="N21" s="3">
        <f t="shared" si="4"/>
        <v>372</v>
      </c>
      <c r="O21" s="3">
        <f t="shared" si="5"/>
        <v>664</v>
      </c>
      <c r="P21" s="3">
        <v>425</v>
      </c>
      <c r="Q21" s="3">
        <f t="shared" si="7"/>
        <v>363</v>
      </c>
      <c r="R21" s="3">
        <f t="shared" si="8"/>
        <v>191</v>
      </c>
      <c r="W21" s="1">
        <v>43941</v>
      </c>
      <c r="X21" s="3">
        <f t="shared" si="9"/>
        <v>240</v>
      </c>
      <c r="Y21" s="3">
        <f t="shared" si="10"/>
        <v>516</v>
      </c>
      <c r="Z21" s="3">
        <f t="shared" si="11"/>
        <v>143</v>
      </c>
      <c r="AA21" s="3">
        <f t="shared" si="12"/>
        <v>171</v>
      </c>
      <c r="AB21" s="3">
        <f t="shared" si="13"/>
        <v>110</v>
      </c>
      <c r="AG21" s="1">
        <v>43941</v>
      </c>
      <c r="AH21" s="3">
        <f t="shared" si="14"/>
        <v>220</v>
      </c>
      <c r="AI21" s="3">
        <f t="shared" si="15"/>
        <v>69</v>
      </c>
      <c r="AJ21" s="3">
        <f t="shared" si="16"/>
        <v>65</v>
      </c>
      <c r="AK21" s="3">
        <f t="shared" si="17"/>
        <v>16</v>
      </c>
      <c r="AL21" s="3">
        <f t="shared" si="18"/>
        <v>8</v>
      </c>
      <c r="AQ21" s="1">
        <v>43941</v>
      </c>
      <c r="AR21" s="3"/>
      <c r="AS21" s="3">
        <f t="shared" si="67"/>
        <v>127</v>
      </c>
      <c r="AT21" s="3">
        <f t="shared" si="68"/>
        <v>24</v>
      </c>
      <c r="AU21" s="3">
        <f t="shared" si="69"/>
        <v>42</v>
      </c>
      <c r="AV21" s="3">
        <f t="shared" si="70"/>
        <v>47</v>
      </c>
      <c r="BA21" s="1">
        <v>43941</v>
      </c>
      <c r="BB21" s="3">
        <f t="shared" si="71"/>
        <v>1488</v>
      </c>
      <c r="BC21" s="3">
        <f t="shared" si="71"/>
        <v>57</v>
      </c>
      <c r="BD21" s="3">
        <f t="shared" si="71"/>
        <v>161</v>
      </c>
      <c r="BE21" s="3">
        <f t="shared" ref="BE21:BE56" si="76">SUM(AJ184-AJ183)</f>
        <v>42</v>
      </c>
      <c r="BF21" s="3">
        <v>88</v>
      </c>
      <c r="BJ21" s="1"/>
      <c r="CS21" s="1"/>
      <c r="DX21" s="1">
        <v>43941</v>
      </c>
      <c r="DY21" s="3">
        <f t="shared" ref="DY21:DY52" si="77">SUM(G282-G281)</f>
        <v>19</v>
      </c>
      <c r="DZ21" s="3">
        <f t="shared" ref="DZ21:DZ52" si="78">SUM(H282-H281)</f>
        <v>368</v>
      </c>
      <c r="EA21" s="3">
        <f t="shared" ref="EA21:EA52" si="79">SUM(I282-I281)</f>
        <v>61</v>
      </c>
      <c r="EB21" s="3"/>
      <c r="EC21" s="3">
        <f t="shared" ref="EC21:EC52" si="80">SUM(K282-K281)</f>
        <v>42</v>
      </c>
      <c r="EF21" s="1">
        <v>43941</v>
      </c>
      <c r="EG21" s="3">
        <f t="shared" si="34"/>
        <v>20</v>
      </c>
      <c r="EH21" s="3">
        <f t="shared" si="35"/>
        <v>40</v>
      </c>
      <c r="EI21" s="3">
        <f t="shared" si="36"/>
        <v>11</v>
      </c>
      <c r="EJ21" s="3">
        <f t="shared" si="37"/>
        <v>15</v>
      </c>
      <c r="EK21" s="3">
        <f t="shared" si="38"/>
        <v>13</v>
      </c>
      <c r="EN21" s="1">
        <v>43941</v>
      </c>
      <c r="EO21" s="3"/>
      <c r="EP21" s="3">
        <f t="shared" ref="EP21:EP52" si="81">SUM(R282-R281)</f>
        <v>68</v>
      </c>
      <c r="EQ21" s="3">
        <f t="shared" ref="EQ21:EQ52" si="82">SUM(S282-S281)</f>
        <v>32</v>
      </c>
      <c r="ER21" s="3">
        <f t="shared" ref="ER21:ER52" si="83">SUM(T282-T281)</f>
        <v>48</v>
      </c>
      <c r="ES21" s="3"/>
      <c r="EV21" s="1">
        <v>43941</v>
      </c>
      <c r="EW21" s="3">
        <f t="shared" si="60"/>
        <v>29</v>
      </c>
      <c r="EX21" s="3">
        <f t="shared" si="56"/>
        <v>8</v>
      </c>
      <c r="EY21" s="3">
        <f t="shared" si="57"/>
        <v>12</v>
      </c>
      <c r="EZ21" s="3">
        <f t="shared" si="58"/>
        <v>8</v>
      </c>
      <c r="FA21" s="3">
        <f t="shared" si="59"/>
        <v>1</v>
      </c>
      <c r="FD21" s="1">
        <v>43941</v>
      </c>
      <c r="FE21" s="3"/>
      <c r="FF21" s="3">
        <f t="shared" si="61"/>
        <v>20</v>
      </c>
      <c r="FG21" s="3">
        <f t="shared" si="62"/>
        <v>8</v>
      </c>
      <c r="FH21" s="3">
        <f t="shared" si="63"/>
        <v>1</v>
      </c>
      <c r="FI21" s="3">
        <f t="shared" si="64"/>
        <v>9</v>
      </c>
      <c r="FJ21" s="3"/>
      <c r="FL21" s="1">
        <v>43941</v>
      </c>
      <c r="FM21" s="3">
        <f t="shared" si="72"/>
        <v>17</v>
      </c>
      <c r="FN21" s="3">
        <f t="shared" si="73"/>
        <v>19</v>
      </c>
      <c r="FO21" s="3">
        <f t="shared" si="74"/>
        <v>6</v>
      </c>
      <c r="FP21" s="3">
        <f t="shared" ref="FP21:FP52" si="84">SUM(AI282-AI281)</f>
        <v>4</v>
      </c>
      <c r="FQ21" s="3">
        <f t="shared" si="75"/>
        <v>1</v>
      </c>
      <c r="FR21" s="3"/>
    </row>
    <row r="22" spans="3:174" x14ac:dyDescent="0.2">
      <c r="C22" s="1">
        <v>43942</v>
      </c>
      <c r="D22" s="3">
        <f t="shared" ref="D22:D36" si="85">SUM(B188-B187)</f>
        <v>799</v>
      </c>
      <c r="E22" s="3">
        <f t="shared" ref="E22:E36" si="86">SUM(C181-C180)</f>
        <v>664</v>
      </c>
      <c r="F22" s="3">
        <f t="shared" si="65"/>
        <v>402</v>
      </c>
      <c r="G22" s="3">
        <f t="shared" si="2"/>
        <v>617</v>
      </c>
      <c r="H22" s="3">
        <f t="shared" si="3"/>
        <v>492</v>
      </c>
      <c r="M22" s="1">
        <v>43942</v>
      </c>
      <c r="N22" s="3">
        <f t="shared" si="4"/>
        <v>345</v>
      </c>
      <c r="O22" s="3">
        <f t="shared" si="5"/>
        <v>486</v>
      </c>
      <c r="P22" s="3">
        <f t="shared" ref="P22:P56" si="87">SUM(K163-K162)</f>
        <v>399</v>
      </c>
      <c r="Q22" s="3">
        <f t="shared" si="7"/>
        <v>317</v>
      </c>
      <c r="R22" s="3">
        <f t="shared" si="8"/>
        <v>462</v>
      </c>
      <c r="W22" s="1">
        <v>43942</v>
      </c>
      <c r="X22" s="3">
        <f t="shared" si="9"/>
        <v>355</v>
      </c>
      <c r="Y22" s="3">
        <f t="shared" si="10"/>
        <v>368</v>
      </c>
      <c r="Z22" s="3">
        <f t="shared" si="11"/>
        <v>225</v>
      </c>
      <c r="AA22" s="3">
        <f t="shared" si="12"/>
        <v>102</v>
      </c>
      <c r="AB22" s="3">
        <f t="shared" si="13"/>
        <v>162</v>
      </c>
      <c r="AG22" s="1">
        <v>43942</v>
      </c>
      <c r="AH22" s="3">
        <f t="shared" si="14"/>
        <v>343</v>
      </c>
      <c r="AI22" s="3">
        <f t="shared" si="15"/>
        <v>128</v>
      </c>
      <c r="AJ22" s="3">
        <f t="shared" si="16"/>
        <v>119</v>
      </c>
      <c r="AK22" s="3">
        <f t="shared" si="17"/>
        <v>42</v>
      </c>
      <c r="AL22" s="3">
        <f t="shared" si="18"/>
        <v>22</v>
      </c>
      <c r="AQ22" s="1">
        <v>43942</v>
      </c>
      <c r="AR22" s="3"/>
      <c r="AS22" s="3">
        <f t="shared" si="67"/>
        <v>114</v>
      </c>
      <c r="AT22" s="3">
        <f t="shared" si="68"/>
        <v>170</v>
      </c>
      <c r="AU22" s="3">
        <f t="shared" si="69"/>
        <v>50</v>
      </c>
      <c r="AV22" s="3">
        <f t="shared" si="70"/>
        <v>43</v>
      </c>
      <c r="BA22" s="1">
        <v>43942</v>
      </c>
      <c r="BB22" s="3">
        <f t="shared" si="71"/>
        <v>1309</v>
      </c>
      <c r="BC22" s="3">
        <f t="shared" si="71"/>
        <v>109</v>
      </c>
      <c r="BD22" s="3">
        <f t="shared" si="71"/>
        <v>154</v>
      </c>
      <c r="BE22" s="3">
        <f t="shared" si="76"/>
        <v>23</v>
      </c>
      <c r="BF22" s="3">
        <f t="shared" ref="BF22:BF56" si="88">SUM(AK185-AK184)</f>
        <v>38</v>
      </c>
      <c r="BJ22" s="1"/>
      <c r="CS22" s="1"/>
      <c r="DX22" s="1">
        <v>43942</v>
      </c>
      <c r="DY22" s="3">
        <f t="shared" si="77"/>
        <v>76</v>
      </c>
      <c r="DZ22" s="3">
        <f t="shared" si="78"/>
        <v>83</v>
      </c>
      <c r="EA22" s="3">
        <f t="shared" si="79"/>
        <v>79</v>
      </c>
      <c r="EB22" s="3"/>
      <c r="EC22" s="3">
        <f t="shared" si="80"/>
        <v>31</v>
      </c>
      <c r="EF22" s="1">
        <v>43942</v>
      </c>
      <c r="EG22" s="3">
        <f t="shared" si="34"/>
        <v>48</v>
      </c>
      <c r="EH22" s="3">
        <f t="shared" si="35"/>
        <v>33</v>
      </c>
      <c r="EI22" s="3">
        <f t="shared" si="36"/>
        <v>98</v>
      </c>
      <c r="EJ22" s="3">
        <f t="shared" si="37"/>
        <v>40</v>
      </c>
      <c r="EK22" s="3">
        <f t="shared" si="38"/>
        <v>31</v>
      </c>
      <c r="EN22" s="1">
        <v>43942</v>
      </c>
      <c r="EO22" s="3">
        <f t="shared" ref="EO22:EO53" si="89">SUM(Q283-Q282)</f>
        <v>22</v>
      </c>
      <c r="EP22" s="3">
        <f t="shared" si="81"/>
        <v>26</v>
      </c>
      <c r="EQ22" s="3">
        <f t="shared" si="82"/>
        <v>20</v>
      </c>
      <c r="ER22" s="3">
        <f t="shared" si="83"/>
        <v>27</v>
      </c>
      <c r="ES22" s="3"/>
      <c r="EV22" s="1">
        <v>43942</v>
      </c>
      <c r="EW22" s="3"/>
      <c r="EX22" s="3">
        <f t="shared" si="56"/>
        <v>27</v>
      </c>
      <c r="EY22" s="3">
        <f t="shared" si="57"/>
        <v>42</v>
      </c>
      <c r="EZ22" s="3">
        <f t="shared" si="58"/>
        <v>8</v>
      </c>
      <c r="FA22" s="3">
        <f t="shared" si="59"/>
        <v>7</v>
      </c>
      <c r="FD22" s="1">
        <v>43942</v>
      </c>
      <c r="FE22" s="3"/>
      <c r="FF22" s="3">
        <f t="shared" si="61"/>
        <v>39</v>
      </c>
      <c r="FG22" s="3">
        <f t="shared" si="62"/>
        <v>19</v>
      </c>
      <c r="FH22" s="3">
        <f t="shared" si="63"/>
        <v>16</v>
      </c>
      <c r="FI22" s="3">
        <f t="shared" si="64"/>
        <v>8</v>
      </c>
      <c r="FJ22" s="3"/>
      <c r="FL22" s="1">
        <v>43942</v>
      </c>
      <c r="FM22" s="3">
        <f t="shared" si="72"/>
        <v>46</v>
      </c>
      <c r="FN22" s="3">
        <f t="shared" si="73"/>
        <v>7</v>
      </c>
      <c r="FO22" s="3">
        <f t="shared" si="74"/>
        <v>7</v>
      </c>
      <c r="FP22" s="3">
        <f t="shared" si="84"/>
        <v>5</v>
      </c>
      <c r="FQ22" s="3">
        <f t="shared" si="75"/>
        <v>0</v>
      </c>
      <c r="FR22" s="3"/>
    </row>
    <row r="23" spans="3:174" x14ac:dyDescent="0.2">
      <c r="C23" s="1">
        <v>43943</v>
      </c>
      <c r="D23" s="3">
        <f t="shared" si="85"/>
        <v>891</v>
      </c>
      <c r="E23" s="3">
        <f t="shared" si="86"/>
        <v>787</v>
      </c>
      <c r="F23" s="3">
        <f t="shared" si="65"/>
        <v>476</v>
      </c>
      <c r="G23" s="3">
        <f t="shared" si="2"/>
        <v>879</v>
      </c>
      <c r="H23" s="3">
        <f t="shared" si="3"/>
        <v>700</v>
      </c>
      <c r="M23" s="1">
        <v>43943</v>
      </c>
      <c r="N23" s="3">
        <f t="shared" si="4"/>
        <v>330</v>
      </c>
      <c r="O23" s="3">
        <f t="shared" si="5"/>
        <v>403</v>
      </c>
      <c r="P23" s="3">
        <f t="shared" si="87"/>
        <v>259</v>
      </c>
      <c r="Q23" s="3">
        <f t="shared" si="7"/>
        <v>195</v>
      </c>
      <c r="R23" s="3">
        <f t="shared" si="8"/>
        <v>451</v>
      </c>
      <c r="W23" s="1">
        <v>43943</v>
      </c>
      <c r="X23" s="3">
        <f t="shared" si="9"/>
        <v>391</v>
      </c>
      <c r="Y23" s="3">
        <f t="shared" si="10"/>
        <v>473</v>
      </c>
      <c r="Z23" s="3">
        <f t="shared" si="11"/>
        <v>262</v>
      </c>
      <c r="AA23" s="3">
        <f t="shared" si="12"/>
        <v>150</v>
      </c>
      <c r="AB23" s="3">
        <f t="shared" si="13"/>
        <v>115</v>
      </c>
      <c r="AG23" s="1">
        <v>43943</v>
      </c>
      <c r="AH23" s="3">
        <v>306</v>
      </c>
      <c r="AI23" s="3">
        <f t="shared" ref="AI23:AL26" si="90">SUM(V177-V176)</f>
        <v>157</v>
      </c>
      <c r="AJ23" s="3">
        <f t="shared" si="90"/>
        <v>84</v>
      </c>
      <c r="AK23" s="3">
        <f t="shared" si="90"/>
        <v>64</v>
      </c>
      <c r="AL23" s="3">
        <f t="shared" si="90"/>
        <v>12</v>
      </c>
      <c r="AQ23" s="1">
        <v>43943</v>
      </c>
      <c r="AR23" s="3">
        <f t="shared" ref="AR23:AR34" si="91">SUM(Z189-Z188)</f>
        <v>305</v>
      </c>
      <c r="AS23" s="3">
        <f t="shared" si="67"/>
        <v>140</v>
      </c>
      <c r="AT23" s="3">
        <f t="shared" si="68"/>
        <v>103</v>
      </c>
      <c r="AU23" s="3">
        <f t="shared" si="69"/>
        <v>79</v>
      </c>
      <c r="AV23" s="3">
        <f t="shared" si="70"/>
        <v>81</v>
      </c>
      <c r="BA23" s="1">
        <v>43943</v>
      </c>
      <c r="BB23" s="3">
        <f t="shared" si="71"/>
        <v>1304</v>
      </c>
      <c r="BC23" s="3">
        <f t="shared" si="71"/>
        <v>57</v>
      </c>
      <c r="BD23" s="3">
        <f t="shared" si="71"/>
        <v>191</v>
      </c>
      <c r="BE23" s="3">
        <f t="shared" si="76"/>
        <v>26</v>
      </c>
      <c r="BF23" s="3">
        <f t="shared" si="88"/>
        <v>68</v>
      </c>
      <c r="BJ23" s="1"/>
      <c r="CS23" s="1"/>
      <c r="DX23" s="1">
        <v>43943</v>
      </c>
      <c r="DY23" s="3">
        <f t="shared" si="77"/>
        <v>91</v>
      </c>
      <c r="DZ23" s="3">
        <f t="shared" si="78"/>
        <v>92</v>
      </c>
      <c r="EA23" s="3">
        <f t="shared" si="79"/>
        <v>47</v>
      </c>
      <c r="EB23" s="3">
        <f t="shared" ref="EB23:EB54" si="92">SUM(J284-J283)</f>
        <v>55</v>
      </c>
      <c r="EC23" s="3">
        <f t="shared" si="80"/>
        <v>41</v>
      </c>
      <c r="EF23" s="1">
        <v>43943</v>
      </c>
      <c r="EG23" s="3">
        <f t="shared" si="34"/>
        <v>41</v>
      </c>
      <c r="EH23" s="3">
        <f t="shared" si="35"/>
        <v>43</v>
      </c>
      <c r="EI23" s="3">
        <f t="shared" si="36"/>
        <v>39</v>
      </c>
      <c r="EJ23" s="3">
        <f t="shared" si="37"/>
        <v>54</v>
      </c>
      <c r="EK23" s="3">
        <f t="shared" si="38"/>
        <v>33</v>
      </c>
      <c r="EN23" s="1">
        <v>43943</v>
      </c>
      <c r="EO23" s="3">
        <f t="shared" si="89"/>
        <v>33</v>
      </c>
      <c r="EP23" s="3">
        <f t="shared" si="81"/>
        <v>66</v>
      </c>
      <c r="EQ23" s="3">
        <f t="shared" si="82"/>
        <v>26</v>
      </c>
      <c r="ER23" s="3">
        <f t="shared" si="83"/>
        <v>22</v>
      </c>
      <c r="ES23" s="3">
        <f t="shared" ref="ES23:ES54" si="93">SUM(U284-U283)</f>
        <v>10</v>
      </c>
      <c r="EV23" s="1">
        <v>43943</v>
      </c>
      <c r="EW23" s="3">
        <f>SUM(V284-V283)</f>
        <v>41</v>
      </c>
      <c r="EX23" s="3">
        <f t="shared" si="56"/>
        <v>23</v>
      </c>
      <c r="EY23" s="3">
        <f t="shared" si="57"/>
        <v>28</v>
      </c>
      <c r="EZ23" s="3">
        <f t="shared" si="58"/>
        <v>7</v>
      </c>
      <c r="FA23" s="3">
        <f t="shared" si="59"/>
        <v>2</v>
      </c>
      <c r="FD23" s="1">
        <v>43943</v>
      </c>
      <c r="FE23" s="3">
        <f>SUM(AA284-AA283)</f>
        <v>2</v>
      </c>
      <c r="FF23" s="3">
        <f t="shared" si="61"/>
        <v>7</v>
      </c>
      <c r="FG23" s="3">
        <f t="shared" si="62"/>
        <v>5</v>
      </c>
      <c r="FH23" s="3">
        <f t="shared" si="63"/>
        <v>0</v>
      </c>
      <c r="FI23" s="3">
        <f t="shared" si="64"/>
        <v>3</v>
      </c>
      <c r="FJ23" s="3"/>
      <c r="FL23" s="1">
        <v>43943</v>
      </c>
      <c r="FM23" s="3">
        <f t="shared" si="72"/>
        <v>66</v>
      </c>
      <c r="FN23" s="3">
        <f t="shared" si="73"/>
        <v>3</v>
      </c>
      <c r="FO23" s="3">
        <f t="shared" si="74"/>
        <v>13</v>
      </c>
      <c r="FP23" s="3">
        <f t="shared" si="84"/>
        <v>6</v>
      </c>
      <c r="FQ23" s="3">
        <f t="shared" si="75"/>
        <v>1</v>
      </c>
      <c r="FR23" s="3"/>
    </row>
    <row r="24" spans="3:174" x14ac:dyDescent="0.2">
      <c r="C24" s="1">
        <v>43944</v>
      </c>
      <c r="D24" s="3">
        <f t="shared" si="85"/>
        <v>1191</v>
      </c>
      <c r="E24" s="3">
        <f t="shared" si="86"/>
        <v>873</v>
      </c>
      <c r="F24" s="3">
        <f t="shared" si="65"/>
        <v>569</v>
      </c>
      <c r="G24" s="3">
        <f t="shared" si="2"/>
        <v>791</v>
      </c>
      <c r="H24" s="3">
        <f t="shared" si="3"/>
        <v>713</v>
      </c>
      <c r="M24" s="1">
        <v>43944</v>
      </c>
      <c r="N24" s="3">
        <f t="shared" si="4"/>
        <v>363</v>
      </c>
      <c r="O24" s="3">
        <f t="shared" si="5"/>
        <v>606</v>
      </c>
      <c r="P24" s="3">
        <f t="shared" si="87"/>
        <v>424</v>
      </c>
      <c r="Q24" s="3">
        <f t="shared" si="7"/>
        <v>451</v>
      </c>
      <c r="R24" s="3">
        <f t="shared" si="8"/>
        <v>482</v>
      </c>
      <c r="W24" s="1">
        <v>43944</v>
      </c>
      <c r="X24" s="3">
        <f t="shared" si="9"/>
        <v>679</v>
      </c>
      <c r="Y24" s="3">
        <f t="shared" si="10"/>
        <v>630</v>
      </c>
      <c r="Z24" s="3">
        <f t="shared" si="11"/>
        <v>436</v>
      </c>
      <c r="AA24" s="3">
        <f t="shared" si="12"/>
        <v>329</v>
      </c>
      <c r="AB24" s="3">
        <f t="shared" si="13"/>
        <v>342</v>
      </c>
      <c r="AG24" s="1">
        <v>43944</v>
      </c>
      <c r="AH24" s="3">
        <v>433</v>
      </c>
      <c r="AI24" s="3">
        <f t="shared" si="90"/>
        <v>171</v>
      </c>
      <c r="AJ24" s="3">
        <f t="shared" si="90"/>
        <v>234</v>
      </c>
      <c r="AK24" s="3">
        <f t="shared" si="90"/>
        <v>25</v>
      </c>
      <c r="AL24" s="3">
        <f t="shared" si="90"/>
        <v>48</v>
      </c>
      <c r="AQ24" s="1">
        <v>43944</v>
      </c>
      <c r="AR24" s="3">
        <f t="shared" si="91"/>
        <v>394</v>
      </c>
      <c r="AS24" s="3">
        <f t="shared" si="67"/>
        <v>101</v>
      </c>
      <c r="AT24" s="3">
        <f t="shared" si="68"/>
        <v>145</v>
      </c>
      <c r="AU24" s="3">
        <f t="shared" si="69"/>
        <v>44</v>
      </c>
      <c r="AV24" s="3">
        <f t="shared" si="70"/>
        <v>143</v>
      </c>
      <c r="BA24" s="1">
        <v>43944</v>
      </c>
      <c r="BB24" s="3">
        <f t="shared" si="71"/>
        <v>1148</v>
      </c>
      <c r="BC24" s="3">
        <f t="shared" si="71"/>
        <v>152</v>
      </c>
      <c r="BD24" s="3">
        <f t="shared" si="71"/>
        <v>113</v>
      </c>
      <c r="BE24" s="3">
        <f t="shared" si="76"/>
        <v>27</v>
      </c>
      <c r="BF24" s="3">
        <f t="shared" si="88"/>
        <v>56</v>
      </c>
      <c r="BJ24" s="1"/>
      <c r="CS24" s="1"/>
      <c r="DX24" s="1">
        <v>43944</v>
      </c>
      <c r="DY24" s="3">
        <f t="shared" si="77"/>
        <v>61</v>
      </c>
      <c r="DZ24" s="3">
        <f t="shared" si="78"/>
        <v>78</v>
      </c>
      <c r="EA24" s="3">
        <f t="shared" si="79"/>
        <v>49</v>
      </c>
      <c r="EB24" s="3">
        <f t="shared" si="92"/>
        <v>62</v>
      </c>
      <c r="EC24" s="3">
        <f t="shared" si="80"/>
        <v>35</v>
      </c>
      <c r="EF24" s="1">
        <v>43944</v>
      </c>
      <c r="EG24" s="3">
        <f t="shared" si="34"/>
        <v>31</v>
      </c>
      <c r="EH24" s="3">
        <f t="shared" si="35"/>
        <v>38</v>
      </c>
      <c r="EI24" s="3">
        <f t="shared" si="36"/>
        <v>44</v>
      </c>
      <c r="EJ24" s="3">
        <f t="shared" si="37"/>
        <v>34</v>
      </c>
      <c r="EK24" s="3">
        <f t="shared" si="38"/>
        <v>23</v>
      </c>
      <c r="EN24" s="1">
        <v>43944</v>
      </c>
      <c r="EO24" s="3">
        <f t="shared" si="89"/>
        <v>28</v>
      </c>
      <c r="EP24" s="3">
        <f t="shared" si="81"/>
        <v>51</v>
      </c>
      <c r="EQ24" s="3">
        <f t="shared" si="82"/>
        <v>21</v>
      </c>
      <c r="ER24" s="3">
        <f t="shared" si="83"/>
        <v>23</v>
      </c>
      <c r="ES24" s="3">
        <f t="shared" si="93"/>
        <v>12</v>
      </c>
      <c r="EV24" s="1">
        <v>43944</v>
      </c>
      <c r="EW24" s="3">
        <f>SUM(V285-V284)</f>
        <v>77</v>
      </c>
      <c r="EX24" s="3">
        <f t="shared" si="56"/>
        <v>38</v>
      </c>
      <c r="EY24" s="3">
        <f t="shared" si="57"/>
        <v>20</v>
      </c>
      <c r="EZ24" s="3">
        <f t="shared" si="58"/>
        <v>6</v>
      </c>
      <c r="FA24" s="3">
        <f t="shared" si="59"/>
        <v>2</v>
      </c>
      <c r="FD24" s="1">
        <v>43944</v>
      </c>
      <c r="FE24" s="3"/>
      <c r="FF24" s="3"/>
      <c r="FG24" s="3">
        <f>SUM(AC285-AC284)</f>
        <v>1</v>
      </c>
      <c r="FH24" s="3">
        <f>SUM(AD285-AD284)</f>
        <v>0</v>
      </c>
      <c r="FI24" s="3">
        <f>SUM(AE285-AE284)</f>
        <v>1</v>
      </c>
      <c r="FJ24" s="3"/>
      <c r="FL24" s="1">
        <v>43944</v>
      </c>
      <c r="FM24" s="3">
        <f t="shared" si="72"/>
        <v>68</v>
      </c>
      <c r="FN24" s="3">
        <f t="shared" si="73"/>
        <v>0</v>
      </c>
      <c r="FO24" s="3">
        <f t="shared" si="74"/>
        <v>1</v>
      </c>
      <c r="FP24" s="3">
        <f t="shared" si="84"/>
        <v>1</v>
      </c>
      <c r="FQ24" s="3">
        <f t="shared" si="75"/>
        <v>2</v>
      </c>
      <c r="FR24" s="3"/>
    </row>
    <row r="25" spans="3:174" x14ac:dyDescent="0.2">
      <c r="C25" s="1">
        <v>43945</v>
      </c>
      <c r="D25" s="3">
        <f t="shared" si="85"/>
        <v>1483</v>
      </c>
      <c r="E25" s="3">
        <f t="shared" si="86"/>
        <v>1294</v>
      </c>
      <c r="F25" s="3">
        <f t="shared" si="65"/>
        <v>641</v>
      </c>
      <c r="G25" s="3">
        <f t="shared" si="2"/>
        <v>1042</v>
      </c>
      <c r="H25" s="3">
        <f t="shared" si="3"/>
        <v>1039</v>
      </c>
      <c r="M25" s="1">
        <v>43945</v>
      </c>
      <c r="N25" s="3">
        <f t="shared" si="4"/>
        <v>314</v>
      </c>
      <c r="O25" s="3">
        <f t="shared" si="5"/>
        <v>366</v>
      </c>
      <c r="P25" s="3">
        <f t="shared" si="87"/>
        <v>299</v>
      </c>
      <c r="Q25" s="3">
        <f t="shared" si="7"/>
        <v>273</v>
      </c>
      <c r="R25" s="3">
        <f t="shared" si="8"/>
        <v>417</v>
      </c>
      <c r="W25" s="1">
        <v>43945</v>
      </c>
      <c r="X25" s="3">
        <f t="shared" si="9"/>
        <v>985</v>
      </c>
      <c r="Y25" s="3">
        <f t="shared" si="10"/>
        <v>957</v>
      </c>
      <c r="Z25" s="3">
        <f t="shared" si="11"/>
        <v>622</v>
      </c>
      <c r="AA25" s="3">
        <f t="shared" si="12"/>
        <v>438</v>
      </c>
      <c r="AB25" s="3">
        <f t="shared" si="13"/>
        <v>429</v>
      </c>
      <c r="AG25" s="1">
        <v>43945</v>
      </c>
      <c r="AH25" s="3">
        <v>413</v>
      </c>
      <c r="AI25" s="3">
        <f t="shared" si="90"/>
        <v>170</v>
      </c>
      <c r="AJ25" s="3">
        <f t="shared" si="90"/>
        <v>160</v>
      </c>
      <c r="AK25" s="3">
        <f t="shared" si="90"/>
        <v>47</v>
      </c>
      <c r="AL25" s="3">
        <f t="shared" si="90"/>
        <v>14</v>
      </c>
      <c r="AQ25" s="1">
        <v>43945</v>
      </c>
      <c r="AR25" s="3">
        <f t="shared" si="91"/>
        <v>417</v>
      </c>
      <c r="AS25" s="3">
        <f t="shared" si="67"/>
        <v>130</v>
      </c>
      <c r="AT25" s="3">
        <f t="shared" si="68"/>
        <v>153</v>
      </c>
      <c r="AU25" s="3">
        <f t="shared" si="69"/>
        <v>60</v>
      </c>
      <c r="AV25" s="3">
        <f t="shared" si="70"/>
        <v>127</v>
      </c>
      <c r="BA25" s="1">
        <v>43945</v>
      </c>
      <c r="BB25" s="3">
        <f t="shared" si="71"/>
        <v>1005</v>
      </c>
      <c r="BC25" s="3">
        <f t="shared" si="71"/>
        <v>183</v>
      </c>
      <c r="BD25" s="3">
        <v>283</v>
      </c>
      <c r="BE25" s="3">
        <f t="shared" si="76"/>
        <v>30</v>
      </c>
      <c r="BF25" s="3">
        <f t="shared" si="88"/>
        <v>104</v>
      </c>
      <c r="BJ25" s="1"/>
      <c r="CS25" s="1"/>
      <c r="DX25" s="1">
        <v>43945</v>
      </c>
      <c r="DY25" s="3">
        <f t="shared" si="77"/>
        <v>62</v>
      </c>
      <c r="DZ25" s="3">
        <f t="shared" si="78"/>
        <v>88</v>
      </c>
      <c r="EA25" s="3">
        <f t="shared" si="79"/>
        <v>54</v>
      </c>
      <c r="EB25" s="3">
        <f t="shared" si="92"/>
        <v>49</v>
      </c>
      <c r="EC25" s="3">
        <f t="shared" si="80"/>
        <v>41</v>
      </c>
      <c r="EF25" s="1">
        <v>43945</v>
      </c>
      <c r="EG25" s="3">
        <f t="shared" si="34"/>
        <v>27</v>
      </c>
      <c r="EH25" s="3">
        <f t="shared" si="35"/>
        <v>34</v>
      </c>
      <c r="EI25" s="3">
        <f t="shared" si="36"/>
        <v>43</v>
      </c>
      <c r="EJ25" s="3">
        <f t="shared" si="37"/>
        <v>27</v>
      </c>
      <c r="EK25" s="3">
        <f t="shared" si="38"/>
        <v>33</v>
      </c>
      <c r="EN25" s="1">
        <v>43945</v>
      </c>
      <c r="EO25" s="3">
        <f t="shared" si="89"/>
        <v>26</v>
      </c>
      <c r="EP25" s="3">
        <f t="shared" si="81"/>
        <v>40</v>
      </c>
      <c r="EQ25" s="3">
        <f t="shared" si="82"/>
        <v>27</v>
      </c>
      <c r="ER25" s="3">
        <f t="shared" si="83"/>
        <v>33</v>
      </c>
      <c r="ES25" s="3">
        <f t="shared" si="93"/>
        <v>11</v>
      </c>
      <c r="EV25" s="1">
        <v>43945</v>
      </c>
      <c r="EW25" s="3">
        <f>SUM(V286-V285)</f>
        <v>47</v>
      </c>
      <c r="EX25" s="3">
        <f t="shared" si="56"/>
        <v>18</v>
      </c>
      <c r="EY25" s="3">
        <f t="shared" si="57"/>
        <v>11</v>
      </c>
      <c r="EZ25" s="3">
        <f t="shared" si="58"/>
        <v>7</v>
      </c>
      <c r="FA25" s="3">
        <f t="shared" si="59"/>
        <v>5</v>
      </c>
      <c r="FD25" s="1">
        <v>43945</v>
      </c>
      <c r="FE25" s="3">
        <f>SUM(AA286-AA285)</f>
        <v>0</v>
      </c>
      <c r="FF25" s="3">
        <f>SUM(AB286-AB285)</f>
        <v>0</v>
      </c>
      <c r="FG25" s="3"/>
      <c r="FH25" s="3"/>
      <c r="FI25" s="3"/>
      <c r="FJ25" s="3"/>
      <c r="FL25" s="1">
        <v>43945</v>
      </c>
      <c r="FM25" s="3">
        <f t="shared" si="72"/>
        <v>51</v>
      </c>
      <c r="FN25" s="3">
        <f t="shared" si="73"/>
        <v>7</v>
      </c>
      <c r="FO25" s="3">
        <f t="shared" si="74"/>
        <v>8</v>
      </c>
      <c r="FP25" s="3">
        <f t="shared" si="84"/>
        <v>3</v>
      </c>
      <c r="FQ25" s="3">
        <f t="shared" si="75"/>
        <v>3</v>
      </c>
      <c r="FR25" s="3"/>
    </row>
    <row r="26" spans="3:174" x14ac:dyDescent="0.2">
      <c r="C26" s="1">
        <v>43946</v>
      </c>
      <c r="D26" s="3">
        <f t="shared" si="85"/>
        <v>1474</v>
      </c>
      <c r="E26" s="3">
        <f t="shared" si="86"/>
        <v>1012</v>
      </c>
      <c r="F26" s="3">
        <f t="shared" si="65"/>
        <v>1033</v>
      </c>
      <c r="G26" s="3">
        <f t="shared" si="2"/>
        <v>1482</v>
      </c>
      <c r="H26" s="3">
        <f t="shared" si="3"/>
        <v>762</v>
      </c>
      <c r="M26" s="1">
        <v>43946</v>
      </c>
      <c r="N26" s="3">
        <f t="shared" si="4"/>
        <v>375</v>
      </c>
      <c r="O26" s="3">
        <f t="shared" si="5"/>
        <v>356</v>
      </c>
      <c r="P26" s="3">
        <f t="shared" si="87"/>
        <v>410</v>
      </c>
      <c r="Q26" s="3">
        <f t="shared" si="7"/>
        <v>315</v>
      </c>
      <c r="R26" s="3">
        <f t="shared" si="8"/>
        <v>447</v>
      </c>
      <c r="W26" s="1">
        <v>43946</v>
      </c>
      <c r="X26" s="3">
        <f t="shared" si="9"/>
        <v>494</v>
      </c>
      <c r="Y26" s="3">
        <f t="shared" si="10"/>
        <v>572</v>
      </c>
      <c r="Z26" s="3">
        <f t="shared" si="11"/>
        <v>371</v>
      </c>
      <c r="AA26" s="3">
        <f t="shared" si="12"/>
        <v>193</v>
      </c>
      <c r="AB26" s="3">
        <f t="shared" si="13"/>
        <v>233</v>
      </c>
      <c r="AG26" s="1">
        <v>43946</v>
      </c>
      <c r="AH26" s="3">
        <f t="shared" ref="AH26:AH46" si="94">SUM(U180-U179)</f>
        <v>141</v>
      </c>
      <c r="AI26" s="3">
        <f t="shared" si="90"/>
        <v>77</v>
      </c>
      <c r="AJ26" s="3">
        <f t="shared" si="90"/>
        <v>117</v>
      </c>
      <c r="AK26" s="3">
        <f t="shared" si="90"/>
        <v>18</v>
      </c>
      <c r="AL26" s="3">
        <f t="shared" si="90"/>
        <v>28</v>
      </c>
      <c r="AQ26" s="1">
        <v>43946</v>
      </c>
      <c r="AR26" s="3">
        <f t="shared" si="91"/>
        <v>386</v>
      </c>
      <c r="AS26" s="3">
        <f t="shared" si="67"/>
        <v>102</v>
      </c>
      <c r="AT26" s="3">
        <f t="shared" si="68"/>
        <v>106</v>
      </c>
      <c r="AU26" s="3">
        <f t="shared" si="69"/>
        <v>73</v>
      </c>
      <c r="AV26" s="3">
        <f t="shared" si="70"/>
        <v>67</v>
      </c>
      <c r="BA26" s="1">
        <v>43946</v>
      </c>
      <c r="BB26" s="3">
        <f t="shared" ref="BB26:BB56" si="95">SUM(AG189-AG188)</f>
        <v>591</v>
      </c>
      <c r="BC26" s="3">
        <f t="shared" ref="BC26:BC56" si="96">SUM(AH189-AH188)</f>
        <v>117</v>
      </c>
      <c r="BD26" s="3">
        <v>97</v>
      </c>
      <c r="BE26" s="3">
        <f t="shared" si="76"/>
        <v>19</v>
      </c>
      <c r="BF26" s="3">
        <f t="shared" si="88"/>
        <v>102</v>
      </c>
      <c r="BJ26" s="1"/>
      <c r="CS26" s="1"/>
      <c r="DX26" s="1">
        <v>43946</v>
      </c>
      <c r="DY26" s="3">
        <f t="shared" si="77"/>
        <v>48</v>
      </c>
      <c r="DZ26" s="3">
        <f t="shared" si="78"/>
        <v>85</v>
      </c>
      <c r="EA26" s="3">
        <f t="shared" si="79"/>
        <v>50</v>
      </c>
      <c r="EB26" s="3">
        <f t="shared" si="92"/>
        <v>48</v>
      </c>
      <c r="EC26" s="3">
        <f t="shared" si="80"/>
        <v>50</v>
      </c>
      <c r="EF26" s="1">
        <v>43946</v>
      </c>
      <c r="EG26" s="3">
        <f t="shared" si="34"/>
        <v>20</v>
      </c>
      <c r="EH26" s="3">
        <f t="shared" si="35"/>
        <v>15</v>
      </c>
      <c r="EI26" s="3">
        <f t="shared" si="36"/>
        <v>44</v>
      </c>
      <c r="EJ26" s="3">
        <f t="shared" si="37"/>
        <v>21</v>
      </c>
      <c r="EK26" s="3">
        <f t="shared" si="38"/>
        <v>33</v>
      </c>
      <c r="EN26" s="1">
        <v>43946</v>
      </c>
      <c r="EO26" s="3">
        <f t="shared" si="89"/>
        <v>19</v>
      </c>
      <c r="EP26" s="3">
        <f t="shared" si="81"/>
        <v>44</v>
      </c>
      <c r="EQ26" s="3">
        <f t="shared" si="82"/>
        <v>17</v>
      </c>
      <c r="ER26" s="3">
        <f t="shared" si="83"/>
        <v>32</v>
      </c>
      <c r="ES26" s="3">
        <f t="shared" si="93"/>
        <v>17</v>
      </c>
      <c r="EV26" s="1">
        <v>43946</v>
      </c>
      <c r="EW26" s="3"/>
      <c r="EX26" s="3">
        <f t="shared" si="56"/>
        <v>27</v>
      </c>
      <c r="EY26" s="3">
        <f t="shared" si="57"/>
        <v>13</v>
      </c>
      <c r="EZ26" s="3">
        <f t="shared" si="58"/>
        <v>6</v>
      </c>
      <c r="FA26" s="3">
        <f t="shared" si="59"/>
        <v>3</v>
      </c>
      <c r="FD26" s="1">
        <v>43946</v>
      </c>
      <c r="FE26" s="3"/>
      <c r="FF26" s="3"/>
      <c r="FG26" s="3"/>
      <c r="FH26" s="3"/>
      <c r="FI26" s="3">
        <f t="shared" ref="FI26:FI57" si="97">SUM(AE287-AE286)</f>
        <v>21</v>
      </c>
      <c r="FJ26" s="3"/>
      <c r="FL26" s="1">
        <v>43946</v>
      </c>
      <c r="FM26" s="3">
        <f t="shared" si="72"/>
        <v>47</v>
      </c>
      <c r="FN26" s="3">
        <f t="shared" si="73"/>
        <v>0</v>
      </c>
      <c r="FO26" s="3">
        <f t="shared" si="74"/>
        <v>0</v>
      </c>
      <c r="FP26" s="3">
        <f t="shared" si="84"/>
        <v>1</v>
      </c>
      <c r="FQ26" s="3">
        <f t="shared" si="75"/>
        <v>0</v>
      </c>
      <c r="FR26" s="3"/>
    </row>
    <row r="27" spans="3:174" x14ac:dyDescent="0.2">
      <c r="C27" s="1">
        <v>43947</v>
      </c>
      <c r="D27" s="3">
        <f t="shared" si="85"/>
        <v>884</v>
      </c>
      <c r="E27" s="3">
        <f t="shared" si="86"/>
        <v>827</v>
      </c>
      <c r="F27" s="3">
        <f t="shared" si="65"/>
        <v>724</v>
      </c>
      <c r="G27" s="3">
        <f t="shared" si="2"/>
        <v>787</v>
      </c>
      <c r="H27" s="3">
        <f t="shared" si="3"/>
        <v>691</v>
      </c>
      <c r="M27" s="1">
        <v>43947</v>
      </c>
      <c r="N27" s="3">
        <f t="shared" si="4"/>
        <v>227</v>
      </c>
      <c r="O27" s="3">
        <f t="shared" si="5"/>
        <v>341</v>
      </c>
      <c r="P27" s="3">
        <f t="shared" si="87"/>
        <v>343</v>
      </c>
      <c r="Q27" s="3">
        <f t="shared" si="7"/>
        <v>330</v>
      </c>
      <c r="R27" s="3">
        <f t="shared" si="8"/>
        <v>399</v>
      </c>
      <c r="W27" s="1">
        <v>43947</v>
      </c>
      <c r="X27" s="3">
        <f t="shared" si="9"/>
        <v>325</v>
      </c>
      <c r="Y27" s="3">
        <f t="shared" si="10"/>
        <v>395</v>
      </c>
      <c r="Z27" s="3">
        <f t="shared" si="11"/>
        <v>277</v>
      </c>
      <c r="AA27" s="3">
        <f t="shared" si="12"/>
        <v>116</v>
      </c>
      <c r="AB27" s="3">
        <f t="shared" si="13"/>
        <v>112</v>
      </c>
      <c r="AG27" s="1">
        <v>43947</v>
      </c>
      <c r="AH27" s="3">
        <f t="shared" si="94"/>
        <v>200</v>
      </c>
      <c r="AI27" s="3">
        <f>SUM(V181-V180)</f>
        <v>47</v>
      </c>
      <c r="AJ27" s="3">
        <f>SUM(W181-W180)</f>
        <v>64</v>
      </c>
      <c r="AK27" s="3">
        <f>SUM(X181-X180)</f>
        <v>15</v>
      </c>
      <c r="AL27" s="3"/>
      <c r="AQ27" s="1">
        <v>43947</v>
      </c>
      <c r="AR27" s="3">
        <f t="shared" si="91"/>
        <v>259</v>
      </c>
      <c r="AS27" s="3">
        <f t="shared" si="67"/>
        <v>106</v>
      </c>
      <c r="AT27" s="3">
        <f t="shared" si="68"/>
        <v>120</v>
      </c>
      <c r="AU27" s="3">
        <f t="shared" si="69"/>
        <v>50</v>
      </c>
      <c r="AV27" s="3">
        <f t="shared" si="70"/>
        <v>85</v>
      </c>
      <c r="BA27" s="1">
        <v>43947</v>
      </c>
      <c r="BB27" s="3">
        <f t="shared" si="95"/>
        <v>426</v>
      </c>
      <c r="BC27" s="3">
        <f t="shared" si="96"/>
        <v>100</v>
      </c>
      <c r="BD27" s="3">
        <v>248</v>
      </c>
      <c r="BE27" s="3">
        <f t="shared" si="76"/>
        <v>52</v>
      </c>
      <c r="BF27" s="3">
        <f t="shared" si="88"/>
        <v>77</v>
      </c>
      <c r="BJ27" s="1"/>
      <c r="CS27" s="1"/>
      <c r="DX27" s="1">
        <v>43947</v>
      </c>
      <c r="DY27" s="3">
        <f t="shared" si="77"/>
        <v>53</v>
      </c>
      <c r="DZ27" s="3">
        <f t="shared" si="78"/>
        <v>73</v>
      </c>
      <c r="EA27" s="3">
        <f t="shared" si="79"/>
        <v>45</v>
      </c>
      <c r="EB27" s="3">
        <f t="shared" si="92"/>
        <v>36</v>
      </c>
      <c r="EC27" s="3">
        <f t="shared" si="80"/>
        <v>30</v>
      </c>
      <c r="EF27" s="1">
        <v>43947</v>
      </c>
      <c r="EG27" s="3">
        <f t="shared" si="34"/>
        <v>1</v>
      </c>
      <c r="EH27" s="3">
        <f t="shared" si="35"/>
        <v>6</v>
      </c>
      <c r="EI27" s="3">
        <f t="shared" si="36"/>
        <v>4</v>
      </c>
      <c r="EJ27" s="3">
        <f t="shared" si="37"/>
        <v>8</v>
      </c>
      <c r="EK27" s="3">
        <f t="shared" si="38"/>
        <v>10</v>
      </c>
      <c r="EN27" s="1">
        <v>43947</v>
      </c>
      <c r="EO27" s="3">
        <f t="shared" si="89"/>
        <v>33</v>
      </c>
      <c r="EP27" s="3">
        <f t="shared" si="81"/>
        <v>41</v>
      </c>
      <c r="EQ27" s="3">
        <f t="shared" si="82"/>
        <v>14</v>
      </c>
      <c r="ER27" s="3">
        <f t="shared" si="83"/>
        <v>18</v>
      </c>
      <c r="ES27" s="3">
        <f t="shared" si="93"/>
        <v>23</v>
      </c>
      <c r="EV27" s="1">
        <v>43947</v>
      </c>
      <c r="EW27" s="3">
        <f t="shared" ref="EW27:EW54" si="98">SUM(V288-V287)</f>
        <v>20</v>
      </c>
      <c r="EX27" s="3">
        <f t="shared" si="56"/>
        <v>8</v>
      </c>
      <c r="EY27" s="3">
        <f t="shared" si="57"/>
        <v>3</v>
      </c>
      <c r="EZ27" s="3">
        <f t="shared" si="58"/>
        <v>4</v>
      </c>
      <c r="FA27" s="3">
        <f t="shared" si="59"/>
        <v>0</v>
      </c>
      <c r="FD27" s="1">
        <v>43947</v>
      </c>
      <c r="FE27" s="3">
        <f t="shared" ref="FE27:FE41" si="99">SUM(AA288-AA287)</f>
        <v>6</v>
      </c>
      <c r="FF27" s="3">
        <f t="shared" ref="FF27:FF41" si="100">SUM(AB288-AB287)</f>
        <v>3</v>
      </c>
      <c r="FG27" s="3">
        <f t="shared" ref="FG27:FG41" si="101">SUM(AC288-AC287)</f>
        <v>1</v>
      </c>
      <c r="FH27" s="3">
        <f t="shared" ref="FH27:FH41" si="102">SUM(AD288-AD287)</f>
        <v>1</v>
      </c>
      <c r="FI27" s="3">
        <f t="shared" si="97"/>
        <v>67</v>
      </c>
      <c r="FJ27" s="3"/>
      <c r="FL27" s="1">
        <v>43947</v>
      </c>
      <c r="FM27" s="3">
        <f t="shared" si="72"/>
        <v>18</v>
      </c>
      <c r="FN27" s="3">
        <f t="shared" si="73"/>
        <v>4</v>
      </c>
      <c r="FO27" s="3">
        <f t="shared" si="74"/>
        <v>13</v>
      </c>
      <c r="FP27" s="3">
        <f t="shared" si="84"/>
        <v>3</v>
      </c>
      <c r="FQ27" s="3">
        <f t="shared" si="75"/>
        <v>1</v>
      </c>
      <c r="FR27" s="3"/>
    </row>
    <row r="28" spans="3:174" x14ac:dyDescent="0.2">
      <c r="C28" s="1">
        <v>43948</v>
      </c>
      <c r="D28" s="3">
        <f t="shared" si="85"/>
        <v>654</v>
      </c>
      <c r="E28" s="3">
        <f t="shared" si="86"/>
        <v>527</v>
      </c>
      <c r="F28" s="3">
        <f t="shared" si="65"/>
        <v>343</v>
      </c>
      <c r="G28" s="3">
        <f t="shared" si="2"/>
        <v>586</v>
      </c>
      <c r="H28" s="3">
        <f t="shared" si="3"/>
        <v>411</v>
      </c>
      <c r="M28" s="1">
        <v>43948</v>
      </c>
      <c r="N28" s="3">
        <f t="shared" si="4"/>
        <v>139</v>
      </c>
      <c r="O28" s="3">
        <f t="shared" si="5"/>
        <v>217</v>
      </c>
      <c r="P28" s="3">
        <f t="shared" si="87"/>
        <v>184</v>
      </c>
      <c r="Q28" s="3">
        <f t="shared" si="7"/>
        <v>158</v>
      </c>
      <c r="R28" s="3">
        <f t="shared" si="8"/>
        <v>212</v>
      </c>
      <c r="W28" s="1">
        <v>43948</v>
      </c>
      <c r="X28" s="3">
        <f t="shared" si="9"/>
        <v>340</v>
      </c>
      <c r="Y28" s="3">
        <f t="shared" si="10"/>
        <v>305</v>
      </c>
      <c r="Z28" s="3">
        <f t="shared" si="11"/>
        <v>219</v>
      </c>
      <c r="AA28" s="3">
        <f t="shared" si="12"/>
        <v>110</v>
      </c>
      <c r="AB28" s="3">
        <f t="shared" si="13"/>
        <v>172</v>
      </c>
      <c r="AG28" s="1">
        <v>43948</v>
      </c>
      <c r="AH28" s="3">
        <f t="shared" si="94"/>
        <v>124</v>
      </c>
      <c r="AI28" s="3"/>
      <c r="AJ28" s="3">
        <f t="shared" ref="AJ28:AK34" si="103">SUM(W182-W181)</f>
        <v>42</v>
      </c>
      <c r="AK28" s="3">
        <f t="shared" si="103"/>
        <v>16</v>
      </c>
      <c r="AL28" s="3"/>
      <c r="AQ28" s="1">
        <v>43948</v>
      </c>
      <c r="AR28" s="3">
        <f t="shared" si="91"/>
        <v>209</v>
      </c>
      <c r="AS28" s="3">
        <f t="shared" si="67"/>
        <v>84</v>
      </c>
      <c r="AT28" s="3">
        <f t="shared" si="68"/>
        <v>80</v>
      </c>
      <c r="AU28" s="3">
        <f t="shared" si="69"/>
        <v>35</v>
      </c>
      <c r="AV28" s="3">
        <f t="shared" si="70"/>
        <v>35</v>
      </c>
      <c r="BA28" s="1">
        <v>43948</v>
      </c>
      <c r="BB28" s="3">
        <f t="shared" si="95"/>
        <v>886</v>
      </c>
      <c r="BC28" s="3">
        <f t="shared" si="96"/>
        <v>98</v>
      </c>
      <c r="BD28" s="3"/>
      <c r="BE28" s="3">
        <f t="shared" si="76"/>
        <v>7</v>
      </c>
      <c r="BF28" s="3">
        <f t="shared" si="88"/>
        <v>74</v>
      </c>
      <c r="BJ28" s="1"/>
      <c r="CS28" s="1"/>
      <c r="DX28" s="1">
        <v>43948</v>
      </c>
      <c r="DY28" s="3">
        <f t="shared" si="77"/>
        <v>49</v>
      </c>
      <c r="DZ28" s="3">
        <f t="shared" si="78"/>
        <v>65</v>
      </c>
      <c r="EA28" s="3">
        <f t="shared" si="79"/>
        <v>41</v>
      </c>
      <c r="EB28" s="3">
        <f t="shared" si="92"/>
        <v>47</v>
      </c>
      <c r="EC28" s="3">
        <f t="shared" si="80"/>
        <v>32</v>
      </c>
      <c r="EF28" s="1">
        <v>43948</v>
      </c>
      <c r="EG28" s="3">
        <f t="shared" si="34"/>
        <v>5</v>
      </c>
      <c r="EH28" s="3">
        <f t="shared" si="35"/>
        <v>12</v>
      </c>
      <c r="EI28" s="3">
        <f t="shared" si="36"/>
        <v>5</v>
      </c>
      <c r="EJ28" s="3">
        <f t="shared" si="37"/>
        <v>12</v>
      </c>
      <c r="EK28" s="3">
        <f t="shared" si="38"/>
        <v>12</v>
      </c>
      <c r="EN28" s="1">
        <v>43948</v>
      </c>
      <c r="EO28" s="3">
        <f t="shared" si="89"/>
        <v>24</v>
      </c>
      <c r="EP28" s="3">
        <f t="shared" si="81"/>
        <v>30</v>
      </c>
      <c r="EQ28" s="3">
        <f t="shared" si="82"/>
        <v>9</v>
      </c>
      <c r="ER28" s="3">
        <f t="shared" si="83"/>
        <v>11</v>
      </c>
      <c r="ES28" s="3">
        <f t="shared" si="93"/>
        <v>9</v>
      </c>
      <c r="EV28" s="1">
        <v>43948</v>
      </c>
      <c r="EW28" s="3">
        <f t="shared" si="98"/>
        <v>42</v>
      </c>
      <c r="EX28" s="3">
        <f t="shared" si="56"/>
        <v>11</v>
      </c>
      <c r="EY28" s="3">
        <f t="shared" si="57"/>
        <v>7</v>
      </c>
      <c r="EZ28" s="3">
        <f t="shared" si="58"/>
        <v>4</v>
      </c>
      <c r="FA28" s="3">
        <f t="shared" si="59"/>
        <v>5</v>
      </c>
      <c r="FD28" s="1">
        <v>43948</v>
      </c>
      <c r="FE28" s="3">
        <f t="shared" si="99"/>
        <v>12</v>
      </c>
      <c r="FF28" s="3">
        <f t="shared" si="100"/>
        <v>15</v>
      </c>
      <c r="FG28" s="3">
        <f t="shared" si="101"/>
        <v>2</v>
      </c>
      <c r="FH28" s="3">
        <f t="shared" si="102"/>
        <v>5</v>
      </c>
      <c r="FI28" s="3">
        <f t="shared" si="97"/>
        <v>1</v>
      </c>
      <c r="FJ28" s="3"/>
      <c r="FL28" s="1">
        <v>43948</v>
      </c>
      <c r="FM28" s="3">
        <f t="shared" si="72"/>
        <v>29</v>
      </c>
      <c r="FN28" s="3">
        <f t="shared" si="73"/>
        <v>5</v>
      </c>
      <c r="FO28" s="3">
        <f t="shared" si="74"/>
        <v>7</v>
      </c>
      <c r="FP28" s="3">
        <f t="shared" si="84"/>
        <v>3</v>
      </c>
      <c r="FQ28" s="3">
        <f t="shared" si="75"/>
        <v>2</v>
      </c>
      <c r="FR28" s="3"/>
    </row>
    <row r="29" spans="3:174" x14ac:dyDescent="0.2">
      <c r="C29" s="1">
        <v>43949</v>
      </c>
      <c r="D29" s="3">
        <f t="shared" si="85"/>
        <v>530</v>
      </c>
      <c r="E29" s="3">
        <f t="shared" si="86"/>
        <v>573</v>
      </c>
      <c r="F29" s="3">
        <f t="shared" si="65"/>
        <v>220</v>
      </c>
      <c r="G29" s="3">
        <f t="shared" si="2"/>
        <v>438</v>
      </c>
      <c r="H29" s="3">
        <f t="shared" si="3"/>
        <v>254</v>
      </c>
      <c r="M29" s="1">
        <v>43949</v>
      </c>
      <c r="N29" s="3">
        <f t="shared" si="4"/>
        <v>147</v>
      </c>
      <c r="O29" s="3">
        <f t="shared" si="5"/>
        <v>384</v>
      </c>
      <c r="P29" s="3">
        <f t="shared" si="87"/>
        <v>143</v>
      </c>
      <c r="Q29" s="3">
        <f t="shared" si="7"/>
        <v>177</v>
      </c>
      <c r="R29" s="3">
        <f t="shared" si="8"/>
        <v>406</v>
      </c>
      <c r="W29" s="1">
        <v>43949</v>
      </c>
      <c r="X29" s="3">
        <f t="shared" si="9"/>
        <v>257</v>
      </c>
      <c r="Y29" s="3">
        <f t="shared" si="10"/>
        <v>464</v>
      </c>
      <c r="Z29" s="3">
        <f t="shared" si="11"/>
        <v>264</v>
      </c>
      <c r="AA29" s="3">
        <f t="shared" si="12"/>
        <v>169</v>
      </c>
      <c r="AB29" s="3">
        <f t="shared" si="13"/>
        <v>255</v>
      </c>
      <c r="AG29" s="1">
        <v>43949</v>
      </c>
      <c r="AH29" s="3">
        <f t="shared" si="94"/>
        <v>301</v>
      </c>
      <c r="AI29" s="3"/>
      <c r="AJ29" s="3">
        <f t="shared" si="103"/>
        <v>94</v>
      </c>
      <c r="AK29" s="3">
        <f t="shared" si="103"/>
        <v>50</v>
      </c>
      <c r="AL29" s="3">
        <f t="shared" ref="AL29:AL56" si="104">SUM(Y183-Y182)</f>
        <v>29</v>
      </c>
      <c r="AQ29" s="1">
        <v>43949</v>
      </c>
      <c r="AR29" s="3">
        <f t="shared" si="91"/>
        <v>243</v>
      </c>
      <c r="AS29" s="3">
        <f t="shared" si="67"/>
        <v>226</v>
      </c>
      <c r="AT29" s="3">
        <f t="shared" si="68"/>
        <v>102</v>
      </c>
      <c r="AU29" s="3">
        <f t="shared" si="69"/>
        <v>49</v>
      </c>
      <c r="AV29" s="3">
        <f t="shared" si="70"/>
        <v>79</v>
      </c>
      <c r="BA29" s="1">
        <v>43949</v>
      </c>
      <c r="BB29" s="3">
        <f t="shared" si="95"/>
        <v>573</v>
      </c>
      <c r="BC29" s="3">
        <f t="shared" si="96"/>
        <v>173</v>
      </c>
      <c r="BD29" s="3"/>
      <c r="BE29" s="3">
        <f t="shared" si="76"/>
        <v>26</v>
      </c>
      <c r="BF29" s="3">
        <f t="shared" si="88"/>
        <v>126</v>
      </c>
      <c r="BJ29" s="1"/>
      <c r="CS29" s="1"/>
      <c r="DX29" s="1">
        <v>43949</v>
      </c>
      <c r="DY29" s="3">
        <f t="shared" si="77"/>
        <v>48</v>
      </c>
      <c r="DZ29" s="3">
        <f t="shared" si="78"/>
        <v>60</v>
      </c>
      <c r="EA29" s="3">
        <f t="shared" si="79"/>
        <v>36</v>
      </c>
      <c r="EB29" s="3">
        <f t="shared" si="92"/>
        <v>42</v>
      </c>
      <c r="EC29" s="3">
        <f t="shared" si="80"/>
        <v>32</v>
      </c>
      <c r="EF29" s="1">
        <v>43949</v>
      </c>
      <c r="EG29" s="3">
        <f t="shared" si="34"/>
        <v>42</v>
      </c>
      <c r="EH29" s="3">
        <f t="shared" si="35"/>
        <v>49</v>
      </c>
      <c r="EI29" s="3">
        <f t="shared" si="36"/>
        <v>62</v>
      </c>
      <c r="EJ29" s="3">
        <f t="shared" si="37"/>
        <v>44</v>
      </c>
      <c r="EK29" s="3">
        <f t="shared" si="38"/>
        <v>37</v>
      </c>
      <c r="EN29" s="1">
        <v>43949</v>
      </c>
      <c r="EO29" s="3">
        <f t="shared" si="89"/>
        <v>21</v>
      </c>
      <c r="EP29" s="3">
        <f t="shared" si="81"/>
        <v>31</v>
      </c>
      <c r="EQ29" s="3">
        <f t="shared" si="82"/>
        <v>24</v>
      </c>
      <c r="ER29" s="3">
        <f t="shared" si="83"/>
        <v>19</v>
      </c>
      <c r="ES29" s="3">
        <f t="shared" si="93"/>
        <v>14</v>
      </c>
      <c r="EV29" s="1">
        <v>43949</v>
      </c>
      <c r="EW29" s="3">
        <f t="shared" si="98"/>
        <v>60</v>
      </c>
      <c r="EX29" s="3">
        <f t="shared" si="56"/>
        <v>23</v>
      </c>
      <c r="EY29" s="3">
        <f t="shared" si="57"/>
        <v>45</v>
      </c>
      <c r="EZ29" s="3">
        <f t="shared" si="58"/>
        <v>9</v>
      </c>
      <c r="FA29" s="3">
        <f t="shared" si="59"/>
        <v>1</v>
      </c>
      <c r="FD29" s="1">
        <v>43949</v>
      </c>
      <c r="FE29" s="3">
        <f t="shared" si="99"/>
        <v>32</v>
      </c>
      <c r="FF29" s="3">
        <f t="shared" si="100"/>
        <v>17</v>
      </c>
      <c r="FG29" s="3">
        <f t="shared" si="101"/>
        <v>19</v>
      </c>
      <c r="FH29" s="3">
        <f t="shared" si="102"/>
        <v>8</v>
      </c>
      <c r="FI29" s="3">
        <f t="shared" si="97"/>
        <v>2</v>
      </c>
      <c r="FJ29" s="3"/>
      <c r="FL29" s="1">
        <v>43949</v>
      </c>
      <c r="FM29" s="3">
        <f t="shared" si="72"/>
        <v>58</v>
      </c>
      <c r="FN29" s="3">
        <f t="shared" si="73"/>
        <v>5</v>
      </c>
      <c r="FO29" s="3">
        <f t="shared" si="74"/>
        <v>4</v>
      </c>
      <c r="FP29" s="3">
        <f t="shared" si="84"/>
        <v>1</v>
      </c>
      <c r="FQ29" s="3">
        <f t="shared" si="75"/>
        <v>0</v>
      </c>
      <c r="FR29" s="3"/>
    </row>
    <row r="30" spans="3:174" x14ac:dyDescent="0.2">
      <c r="C30" s="1">
        <v>43950</v>
      </c>
      <c r="D30" s="3">
        <f t="shared" si="85"/>
        <v>812</v>
      </c>
      <c r="E30" s="3">
        <f t="shared" si="86"/>
        <v>649</v>
      </c>
      <c r="F30" s="3">
        <f t="shared" si="65"/>
        <v>420</v>
      </c>
      <c r="G30" s="3">
        <f t="shared" si="2"/>
        <v>606</v>
      </c>
      <c r="H30" s="3">
        <f t="shared" si="3"/>
        <v>541</v>
      </c>
      <c r="M30" s="1">
        <v>43950</v>
      </c>
      <c r="N30" s="3">
        <f t="shared" si="4"/>
        <v>195</v>
      </c>
      <c r="O30" s="3">
        <f t="shared" si="5"/>
        <v>287</v>
      </c>
      <c r="P30" s="3">
        <f t="shared" si="87"/>
        <v>255</v>
      </c>
      <c r="Q30" s="3">
        <f t="shared" si="7"/>
        <v>192</v>
      </c>
      <c r="R30" s="3">
        <f t="shared" si="8"/>
        <v>430</v>
      </c>
      <c r="W30" s="1">
        <v>43950</v>
      </c>
      <c r="X30" s="3">
        <f t="shared" si="9"/>
        <v>399</v>
      </c>
      <c r="Y30" s="3">
        <f t="shared" si="10"/>
        <v>382</v>
      </c>
      <c r="Z30" s="3">
        <f t="shared" si="11"/>
        <v>408</v>
      </c>
      <c r="AA30" s="3">
        <f t="shared" si="12"/>
        <v>133</v>
      </c>
      <c r="AB30" s="3">
        <f t="shared" si="13"/>
        <v>301</v>
      </c>
      <c r="AG30" s="1">
        <v>43950</v>
      </c>
      <c r="AH30" s="3">
        <f t="shared" si="94"/>
        <v>321</v>
      </c>
      <c r="AI30" s="3">
        <f>SUM(V184-V183)</f>
        <v>147</v>
      </c>
      <c r="AJ30" s="3">
        <f t="shared" si="103"/>
        <v>91</v>
      </c>
      <c r="AK30" s="3">
        <f t="shared" si="103"/>
        <v>31</v>
      </c>
      <c r="AL30" s="3">
        <f t="shared" si="104"/>
        <v>16</v>
      </c>
      <c r="AQ30" s="1">
        <v>43950</v>
      </c>
      <c r="AR30" s="3">
        <f t="shared" si="91"/>
        <v>281</v>
      </c>
      <c r="AS30" s="3">
        <f t="shared" si="67"/>
        <v>134</v>
      </c>
      <c r="AT30" s="3">
        <f t="shared" si="68"/>
        <v>156</v>
      </c>
      <c r="AU30" s="3">
        <f t="shared" si="69"/>
        <v>34</v>
      </c>
      <c r="AV30" s="3">
        <f t="shared" si="70"/>
        <v>32</v>
      </c>
      <c r="BA30" s="1">
        <v>43950</v>
      </c>
      <c r="BB30" s="3">
        <f t="shared" si="95"/>
        <v>1531</v>
      </c>
      <c r="BC30" s="3">
        <f t="shared" si="96"/>
        <v>118</v>
      </c>
      <c r="BD30" s="3">
        <v>57</v>
      </c>
      <c r="BE30" s="3">
        <f t="shared" si="76"/>
        <v>16</v>
      </c>
      <c r="BF30" s="3">
        <f t="shared" si="88"/>
        <v>97</v>
      </c>
      <c r="BJ30" s="1"/>
      <c r="CS30" s="1"/>
      <c r="DX30" s="1">
        <v>43950</v>
      </c>
      <c r="DY30" s="3">
        <f t="shared" si="77"/>
        <v>91</v>
      </c>
      <c r="DZ30" s="3">
        <f t="shared" si="78"/>
        <v>69</v>
      </c>
      <c r="EA30" s="3">
        <f t="shared" si="79"/>
        <v>38</v>
      </c>
      <c r="EB30" s="3">
        <f t="shared" si="92"/>
        <v>46</v>
      </c>
      <c r="EC30" s="3">
        <f t="shared" si="80"/>
        <v>26</v>
      </c>
      <c r="EF30" s="1">
        <v>43950</v>
      </c>
      <c r="EG30" s="3">
        <f t="shared" si="34"/>
        <v>55</v>
      </c>
      <c r="EH30" s="3">
        <f t="shared" si="35"/>
        <v>36</v>
      </c>
      <c r="EI30" s="3">
        <f t="shared" si="36"/>
        <v>49</v>
      </c>
      <c r="EJ30" s="3">
        <f t="shared" si="37"/>
        <v>26</v>
      </c>
      <c r="EK30" s="3">
        <f t="shared" si="38"/>
        <v>41</v>
      </c>
      <c r="EN30" s="1">
        <v>43950</v>
      </c>
      <c r="EO30" s="3">
        <f t="shared" si="89"/>
        <v>35</v>
      </c>
      <c r="EP30" s="3">
        <f t="shared" si="81"/>
        <v>71</v>
      </c>
      <c r="EQ30" s="3">
        <f t="shared" si="82"/>
        <v>42</v>
      </c>
      <c r="ER30" s="3">
        <f t="shared" si="83"/>
        <v>36</v>
      </c>
      <c r="ES30" s="3">
        <f t="shared" si="93"/>
        <v>24</v>
      </c>
      <c r="EV30" s="1">
        <v>43950</v>
      </c>
      <c r="EW30" s="3">
        <f t="shared" si="98"/>
        <v>45</v>
      </c>
      <c r="EX30" s="3">
        <f t="shared" si="56"/>
        <v>14</v>
      </c>
      <c r="EY30" s="3">
        <f t="shared" si="57"/>
        <v>25</v>
      </c>
      <c r="EZ30" s="3">
        <f t="shared" si="58"/>
        <v>6</v>
      </c>
      <c r="FA30" s="3">
        <f t="shared" si="59"/>
        <v>3</v>
      </c>
      <c r="FD30" s="1">
        <v>43950</v>
      </c>
      <c r="FE30" s="3">
        <f t="shared" si="99"/>
        <v>0</v>
      </c>
      <c r="FF30" s="3">
        <f t="shared" si="100"/>
        <v>80</v>
      </c>
      <c r="FG30" s="3">
        <f t="shared" si="101"/>
        <v>60</v>
      </c>
      <c r="FH30" s="3">
        <f t="shared" si="102"/>
        <v>8</v>
      </c>
      <c r="FI30" s="3">
        <f t="shared" si="97"/>
        <v>25</v>
      </c>
      <c r="FJ30" s="3"/>
      <c r="FL30" s="1">
        <v>43950</v>
      </c>
      <c r="FM30" s="3">
        <f t="shared" si="72"/>
        <v>56</v>
      </c>
      <c r="FN30" s="3">
        <f t="shared" si="73"/>
        <v>7</v>
      </c>
      <c r="FO30" s="3">
        <f t="shared" si="74"/>
        <v>7</v>
      </c>
      <c r="FP30" s="3">
        <f t="shared" si="84"/>
        <v>2</v>
      </c>
      <c r="FQ30" s="3">
        <f t="shared" si="75"/>
        <v>2</v>
      </c>
      <c r="FR30" s="3"/>
    </row>
    <row r="31" spans="3:174" x14ac:dyDescent="0.2">
      <c r="C31" s="1">
        <v>43951</v>
      </c>
      <c r="D31" s="3">
        <f t="shared" si="85"/>
        <v>890</v>
      </c>
      <c r="E31" s="3">
        <f t="shared" si="86"/>
        <v>636</v>
      </c>
      <c r="F31" s="3">
        <f t="shared" si="65"/>
        <v>349</v>
      </c>
      <c r="G31" s="3">
        <f t="shared" si="2"/>
        <v>644</v>
      </c>
      <c r="H31" s="3">
        <f t="shared" si="3"/>
        <v>399</v>
      </c>
      <c r="M31" s="1">
        <v>43951</v>
      </c>
      <c r="N31" s="3">
        <f t="shared" si="4"/>
        <v>164</v>
      </c>
      <c r="O31" s="3">
        <f t="shared" si="5"/>
        <v>320</v>
      </c>
      <c r="P31" s="3">
        <f t="shared" si="87"/>
        <v>237</v>
      </c>
      <c r="Q31" s="3">
        <f t="shared" si="7"/>
        <v>198</v>
      </c>
      <c r="R31" s="3">
        <f t="shared" si="8"/>
        <v>264</v>
      </c>
      <c r="W31" s="1">
        <v>43951</v>
      </c>
      <c r="X31" s="3">
        <f t="shared" si="9"/>
        <v>351</v>
      </c>
      <c r="Y31" s="3">
        <f t="shared" si="10"/>
        <v>409</v>
      </c>
      <c r="Z31" s="3">
        <f t="shared" si="11"/>
        <v>293</v>
      </c>
      <c r="AA31" s="3">
        <f t="shared" si="12"/>
        <v>196</v>
      </c>
      <c r="AB31" s="3">
        <f t="shared" si="13"/>
        <v>250</v>
      </c>
      <c r="AG31" s="1">
        <v>43951</v>
      </c>
      <c r="AH31" s="3">
        <f t="shared" si="94"/>
        <v>235</v>
      </c>
      <c r="AI31" s="3">
        <f>SUM(V185-V184)</f>
        <v>108</v>
      </c>
      <c r="AJ31" s="3">
        <f t="shared" si="103"/>
        <v>83</v>
      </c>
      <c r="AK31" s="3">
        <f t="shared" si="103"/>
        <v>17</v>
      </c>
      <c r="AL31" s="3">
        <f t="shared" si="104"/>
        <v>26</v>
      </c>
      <c r="AQ31" s="1">
        <v>43951</v>
      </c>
      <c r="AR31" s="3">
        <f t="shared" si="91"/>
        <v>412</v>
      </c>
      <c r="AS31" s="3">
        <f t="shared" si="67"/>
        <v>130</v>
      </c>
      <c r="AT31" s="3">
        <f t="shared" si="68"/>
        <v>77</v>
      </c>
      <c r="AU31" s="3">
        <f t="shared" si="69"/>
        <v>77</v>
      </c>
      <c r="AV31" s="3">
        <f t="shared" si="70"/>
        <v>61</v>
      </c>
      <c r="BA31" s="1">
        <v>43951</v>
      </c>
      <c r="BB31" s="3">
        <f t="shared" si="95"/>
        <v>724</v>
      </c>
      <c r="BC31" s="3">
        <f t="shared" si="96"/>
        <v>132</v>
      </c>
      <c r="BD31" s="3">
        <f t="shared" ref="BD31:BD56" si="105">SUM(AI194-AI193)</f>
        <v>120</v>
      </c>
      <c r="BE31" s="3">
        <f t="shared" si="76"/>
        <v>26</v>
      </c>
      <c r="BF31" s="3">
        <f t="shared" si="88"/>
        <v>170</v>
      </c>
      <c r="BJ31" s="1"/>
      <c r="CS31" s="1"/>
      <c r="DX31" s="1">
        <v>43951</v>
      </c>
      <c r="DY31" s="3">
        <f t="shared" si="77"/>
        <v>39</v>
      </c>
      <c r="DZ31" s="3">
        <f t="shared" si="78"/>
        <v>47</v>
      </c>
      <c r="EA31" s="3">
        <f t="shared" si="79"/>
        <v>34</v>
      </c>
      <c r="EB31" s="3">
        <f t="shared" si="92"/>
        <v>46</v>
      </c>
      <c r="EC31" s="3">
        <f t="shared" si="80"/>
        <v>23</v>
      </c>
      <c r="EF31" s="1">
        <v>43951</v>
      </c>
      <c r="EG31" s="3">
        <f t="shared" si="34"/>
        <v>79</v>
      </c>
      <c r="EH31" s="3">
        <f t="shared" si="35"/>
        <v>40</v>
      </c>
      <c r="EI31" s="3">
        <f t="shared" si="36"/>
        <v>47</v>
      </c>
      <c r="EJ31" s="3">
        <f t="shared" si="37"/>
        <v>37</v>
      </c>
      <c r="EK31" s="3">
        <f t="shared" si="38"/>
        <v>57</v>
      </c>
      <c r="EN31" s="1">
        <v>43951</v>
      </c>
      <c r="EO31" s="3">
        <f t="shared" si="89"/>
        <v>20</v>
      </c>
      <c r="EP31" s="3">
        <f t="shared" si="81"/>
        <v>43</v>
      </c>
      <c r="EQ31" s="3">
        <f t="shared" si="82"/>
        <v>23</v>
      </c>
      <c r="ER31" s="3">
        <f t="shared" si="83"/>
        <v>15</v>
      </c>
      <c r="ES31" s="3">
        <f t="shared" si="93"/>
        <v>12</v>
      </c>
      <c r="EV31" s="1">
        <v>43951</v>
      </c>
      <c r="EW31" s="3">
        <f t="shared" si="98"/>
        <v>55</v>
      </c>
      <c r="EX31" s="3">
        <f t="shared" si="56"/>
        <v>28</v>
      </c>
      <c r="EY31" s="3">
        <f t="shared" si="57"/>
        <v>6</v>
      </c>
      <c r="EZ31" s="3">
        <f t="shared" si="58"/>
        <v>8</v>
      </c>
      <c r="FA31" s="3">
        <f t="shared" si="59"/>
        <v>2</v>
      </c>
      <c r="FD31" s="1">
        <v>43951</v>
      </c>
      <c r="FE31" s="3">
        <f t="shared" si="99"/>
        <v>91</v>
      </c>
      <c r="FF31" s="3">
        <f t="shared" si="100"/>
        <v>22</v>
      </c>
      <c r="FG31" s="3">
        <f t="shared" si="101"/>
        <v>11</v>
      </c>
      <c r="FH31" s="3">
        <f t="shared" si="102"/>
        <v>2</v>
      </c>
      <c r="FI31" s="3">
        <f t="shared" si="97"/>
        <v>1</v>
      </c>
      <c r="FJ31" s="3"/>
      <c r="FL31" s="1">
        <v>43951</v>
      </c>
      <c r="FM31" s="3">
        <f t="shared" si="72"/>
        <v>55</v>
      </c>
      <c r="FN31" s="3">
        <f t="shared" si="73"/>
        <v>3</v>
      </c>
      <c r="FO31" s="3">
        <f t="shared" si="74"/>
        <v>7</v>
      </c>
      <c r="FP31" s="3">
        <f t="shared" si="84"/>
        <v>3</v>
      </c>
      <c r="FQ31" s="3">
        <f t="shared" si="75"/>
        <v>2</v>
      </c>
      <c r="FR31" s="3"/>
    </row>
    <row r="32" spans="3:174" x14ac:dyDescent="0.2">
      <c r="C32" s="1">
        <v>43952</v>
      </c>
      <c r="D32" s="3">
        <f t="shared" si="85"/>
        <v>643</v>
      </c>
      <c r="E32" s="3">
        <f t="shared" si="86"/>
        <v>647</v>
      </c>
      <c r="F32" s="3">
        <f t="shared" si="65"/>
        <v>307</v>
      </c>
      <c r="G32" s="3">
        <f t="shared" si="2"/>
        <v>541</v>
      </c>
      <c r="H32" s="3">
        <f t="shared" si="3"/>
        <v>373</v>
      </c>
      <c r="M32" s="1">
        <v>43952</v>
      </c>
      <c r="N32" s="3">
        <f t="shared" si="4"/>
        <v>220</v>
      </c>
      <c r="O32" s="3">
        <f t="shared" si="5"/>
        <v>232</v>
      </c>
      <c r="P32" s="3">
        <f t="shared" si="87"/>
        <v>312</v>
      </c>
      <c r="Q32" s="3">
        <f t="shared" si="7"/>
        <v>201</v>
      </c>
      <c r="R32" s="3">
        <f t="shared" si="8"/>
        <v>365</v>
      </c>
      <c r="W32" s="1">
        <v>43952</v>
      </c>
      <c r="X32" s="3">
        <f t="shared" si="9"/>
        <v>405</v>
      </c>
      <c r="Y32" s="3">
        <f t="shared" si="10"/>
        <v>399</v>
      </c>
      <c r="Z32" s="3">
        <f t="shared" si="11"/>
        <v>355</v>
      </c>
      <c r="AA32" s="3">
        <f t="shared" si="12"/>
        <v>169</v>
      </c>
      <c r="AB32" s="3">
        <f t="shared" si="13"/>
        <v>237</v>
      </c>
      <c r="AG32" s="1">
        <v>43952</v>
      </c>
      <c r="AH32" s="3">
        <f t="shared" si="94"/>
        <v>241</v>
      </c>
      <c r="AI32" s="3">
        <f>SUM(V186-V185)</f>
        <v>156</v>
      </c>
      <c r="AJ32" s="3">
        <f t="shared" si="103"/>
        <v>110</v>
      </c>
      <c r="AK32" s="3">
        <f t="shared" si="103"/>
        <v>19</v>
      </c>
      <c r="AL32" s="3">
        <f t="shared" si="104"/>
        <v>16</v>
      </c>
      <c r="AQ32" s="1">
        <v>43952</v>
      </c>
      <c r="AR32" s="3">
        <f t="shared" si="91"/>
        <v>247</v>
      </c>
      <c r="AS32" s="3">
        <f t="shared" si="67"/>
        <v>99</v>
      </c>
      <c r="AT32" s="3">
        <f t="shared" si="68"/>
        <v>152</v>
      </c>
      <c r="AU32" s="3">
        <f t="shared" si="69"/>
        <v>54</v>
      </c>
      <c r="AV32" s="3">
        <f t="shared" si="70"/>
        <v>50</v>
      </c>
      <c r="BA32" s="1">
        <v>43952</v>
      </c>
      <c r="BB32" s="3">
        <f t="shared" si="95"/>
        <v>1022</v>
      </c>
      <c r="BC32" s="3">
        <f t="shared" si="96"/>
        <v>147</v>
      </c>
      <c r="BD32" s="3">
        <f t="shared" si="105"/>
        <v>73</v>
      </c>
      <c r="BE32" s="3">
        <f t="shared" si="76"/>
        <v>4</v>
      </c>
      <c r="BF32" s="3">
        <f t="shared" si="88"/>
        <v>69</v>
      </c>
      <c r="BJ32" s="1"/>
      <c r="CS32" s="1"/>
      <c r="DX32" s="1">
        <v>43952</v>
      </c>
      <c r="DY32" s="3">
        <f t="shared" si="77"/>
        <v>45</v>
      </c>
      <c r="DZ32" s="3">
        <f t="shared" si="78"/>
        <v>50</v>
      </c>
      <c r="EA32" s="3">
        <f t="shared" si="79"/>
        <v>29</v>
      </c>
      <c r="EB32" s="3">
        <f t="shared" si="92"/>
        <v>30</v>
      </c>
      <c r="EC32" s="3">
        <f t="shared" si="80"/>
        <v>24</v>
      </c>
      <c r="EF32" s="1">
        <v>43952</v>
      </c>
      <c r="EG32" s="3">
        <f t="shared" si="34"/>
        <v>51</v>
      </c>
      <c r="EH32" s="3">
        <f t="shared" si="35"/>
        <v>21</v>
      </c>
      <c r="EI32" s="3">
        <f t="shared" si="36"/>
        <v>54</v>
      </c>
      <c r="EJ32" s="3">
        <f t="shared" si="37"/>
        <v>24</v>
      </c>
      <c r="EK32" s="3">
        <f t="shared" si="38"/>
        <v>26</v>
      </c>
      <c r="EN32" s="1">
        <v>43952</v>
      </c>
      <c r="EO32" s="3">
        <f t="shared" si="89"/>
        <v>26</v>
      </c>
      <c r="EP32" s="3">
        <f t="shared" si="81"/>
        <v>40</v>
      </c>
      <c r="EQ32" s="3">
        <f t="shared" si="82"/>
        <v>12</v>
      </c>
      <c r="ER32" s="3">
        <f t="shared" si="83"/>
        <v>23</v>
      </c>
      <c r="ES32" s="3">
        <f t="shared" si="93"/>
        <v>13</v>
      </c>
      <c r="EV32" s="1">
        <v>43952</v>
      </c>
      <c r="EW32" s="3">
        <f t="shared" si="98"/>
        <v>20</v>
      </c>
      <c r="EX32" s="3">
        <f t="shared" si="56"/>
        <v>9</v>
      </c>
      <c r="EY32" s="3">
        <f t="shared" si="57"/>
        <v>11</v>
      </c>
      <c r="EZ32" s="3">
        <f t="shared" si="58"/>
        <v>4</v>
      </c>
      <c r="FA32" s="3">
        <f t="shared" si="59"/>
        <v>5</v>
      </c>
      <c r="FD32" s="1">
        <v>43952</v>
      </c>
      <c r="FE32" s="3">
        <f t="shared" si="99"/>
        <v>31</v>
      </c>
      <c r="FF32" s="3">
        <f t="shared" si="100"/>
        <v>11</v>
      </c>
      <c r="FG32" s="3">
        <f t="shared" si="101"/>
        <v>5</v>
      </c>
      <c r="FH32" s="3">
        <f t="shared" si="102"/>
        <v>6</v>
      </c>
      <c r="FI32" s="3">
        <f t="shared" si="97"/>
        <v>0</v>
      </c>
      <c r="FJ32" s="3"/>
      <c r="FL32" s="1">
        <v>43952</v>
      </c>
      <c r="FM32" s="3">
        <f t="shared" si="72"/>
        <v>61</v>
      </c>
      <c r="FN32" s="3">
        <f t="shared" si="73"/>
        <v>7</v>
      </c>
      <c r="FO32" s="3">
        <f t="shared" si="74"/>
        <v>11</v>
      </c>
      <c r="FP32" s="3">
        <f t="shared" si="84"/>
        <v>2</v>
      </c>
      <c r="FQ32" s="3">
        <f t="shared" si="75"/>
        <v>5</v>
      </c>
      <c r="FR32" s="3"/>
    </row>
    <row r="33" spans="3:174" x14ac:dyDescent="0.2">
      <c r="C33" s="1">
        <v>43953</v>
      </c>
      <c r="D33" s="3">
        <f t="shared" si="85"/>
        <v>765</v>
      </c>
      <c r="E33" s="3">
        <f t="shared" si="86"/>
        <v>756</v>
      </c>
      <c r="F33" s="3">
        <f t="shared" si="65"/>
        <v>358</v>
      </c>
      <c r="G33" s="3">
        <f t="shared" si="2"/>
        <v>665</v>
      </c>
      <c r="H33" s="3">
        <f t="shared" si="3"/>
        <v>441</v>
      </c>
      <c r="M33" s="1">
        <v>43953</v>
      </c>
      <c r="N33" s="3">
        <f t="shared" si="4"/>
        <v>144</v>
      </c>
      <c r="O33" s="3">
        <f t="shared" si="5"/>
        <v>253</v>
      </c>
      <c r="P33" s="3">
        <f t="shared" si="87"/>
        <v>254</v>
      </c>
      <c r="Q33" s="3">
        <f t="shared" si="7"/>
        <v>217</v>
      </c>
      <c r="R33" s="3">
        <f t="shared" si="8"/>
        <v>268</v>
      </c>
      <c r="W33" s="1">
        <v>43953</v>
      </c>
      <c r="X33" s="3">
        <f t="shared" si="9"/>
        <v>311</v>
      </c>
      <c r="Y33" s="3">
        <f t="shared" si="10"/>
        <v>441</v>
      </c>
      <c r="Z33" s="3">
        <f t="shared" si="11"/>
        <v>334</v>
      </c>
      <c r="AA33" s="3">
        <f t="shared" si="12"/>
        <v>122</v>
      </c>
      <c r="AB33" s="3">
        <f t="shared" si="13"/>
        <v>342</v>
      </c>
      <c r="AG33" s="1">
        <v>43953</v>
      </c>
      <c r="AH33" s="3">
        <f t="shared" si="94"/>
        <v>136</v>
      </c>
      <c r="AI33" s="3">
        <f>SUM(V187-V186)</f>
        <v>52</v>
      </c>
      <c r="AJ33" s="3">
        <f t="shared" si="103"/>
        <v>43</v>
      </c>
      <c r="AK33" s="3">
        <f t="shared" si="103"/>
        <v>20</v>
      </c>
      <c r="AL33" s="3">
        <f t="shared" si="104"/>
        <v>10</v>
      </c>
      <c r="AQ33" s="1">
        <v>43953</v>
      </c>
      <c r="AR33" s="3">
        <f t="shared" si="91"/>
        <v>404</v>
      </c>
      <c r="AS33" s="3">
        <f t="shared" si="67"/>
        <v>81</v>
      </c>
      <c r="AT33" s="3">
        <f t="shared" si="68"/>
        <v>151</v>
      </c>
      <c r="AU33" s="3">
        <f t="shared" si="69"/>
        <v>46</v>
      </c>
      <c r="AV33" s="3">
        <f t="shared" si="70"/>
        <v>62</v>
      </c>
      <c r="BA33" s="1">
        <v>43953</v>
      </c>
      <c r="BB33" s="3">
        <f t="shared" si="95"/>
        <v>649</v>
      </c>
      <c r="BC33" s="3">
        <f t="shared" si="96"/>
        <v>131</v>
      </c>
      <c r="BD33" s="3">
        <f t="shared" si="105"/>
        <v>104</v>
      </c>
      <c r="BE33" s="3">
        <f t="shared" si="76"/>
        <v>27</v>
      </c>
      <c r="BF33" s="3">
        <f t="shared" si="88"/>
        <v>114</v>
      </c>
      <c r="BJ33" s="1"/>
      <c r="CS33" s="1"/>
      <c r="DX33" s="1">
        <v>43953</v>
      </c>
      <c r="DY33" s="3">
        <f t="shared" si="77"/>
        <v>49</v>
      </c>
      <c r="DZ33" s="3">
        <f t="shared" si="78"/>
        <v>56</v>
      </c>
      <c r="EA33" s="3">
        <f t="shared" si="79"/>
        <v>27</v>
      </c>
      <c r="EB33" s="3">
        <f t="shared" si="92"/>
        <v>45</v>
      </c>
      <c r="EC33" s="3">
        <f t="shared" si="80"/>
        <v>25</v>
      </c>
      <c r="EF33" s="1">
        <v>43953</v>
      </c>
      <c r="EG33" s="3">
        <f t="shared" si="34"/>
        <v>15</v>
      </c>
      <c r="EH33" s="3">
        <f t="shared" si="35"/>
        <v>15</v>
      </c>
      <c r="EI33" s="3">
        <f t="shared" si="36"/>
        <v>25</v>
      </c>
      <c r="EJ33" s="3">
        <f t="shared" si="37"/>
        <v>17</v>
      </c>
      <c r="EK33" s="3">
        <f t="shared" si="38"/>
        <v>25</v>
      </c>
      <c r="EN33" s="1">
        <v>43953</v>
      </c>
      <c r="EO33" s="3">
        <f t="shared" si="89"/>
        <v>19</v>
      </c>
      <c r="EP33" s="3">
        <f t="shared" si="81"/>
        <v>38</v>
      </c>
      <c r="EQ33" s="3">
        <f t="shared" si="82"/>
        <v>24</v>
      </c>
      <c r="ER33" s="3">
        <f t="shared" si="83"/>
        <v>13</v>
      </c>
      <c r="ES33" s="3">
        <f t="shared" si="93"/>
        <v>14</v>
      </c>
      <c r="EV33" s="1">
        <v>43953</v>
      </c>
      <c r="EW33" s="3">
        <f t="shared" si="98"/>
        <v>82</v>
      </c>
      <c r="EX33" s="3">
        <f t="shared" si="56"/>
        <v>40</v>
      </c>
      <c r="EY33" s="3">
        <f t="shared" si="57"/>
        <v>11</v>
      </c>
      <c r="EZ33" s="3">
        <f t="shared" si="58"/>
        <v>4</v>
      </c>
      <c r="FA33" s="3">
        <f t="shared" si="59"/>
        <v>4</v>
      </c>
      <c r="FD33" s="1">
        <v>43953</v>
      </c>
      <c r="FE33" s="3">
        <f t="shared" si="99"/>
        <v>67</v>
      </c>
      <c r="FF33" s="3">
        <f t="shared" si="100"/>
        <v>7</v>
      </c>
      <c r="FG33" s="3">
        <f t="shared" si="101"/>
        <v>15</v>
      </c>
      <c r="FH33" s="3">
        <f t="shared" si="102"/>
        <v>3</v>
      </c>
      <c r="FI33" s="3">
        <f t="shared" si="97"/>
        <v>1</v>
      </c>
      <c r="FJ33" s="3"/>
      <c r="FL33" s="1">
        <v>43953</v>
      </c>
      <c r="FM33" s="3">
        <f t="shared" si="72"/>
        <v>37</v>
      </c>
      <c r="FN33" s="3">
        <f t="shared" si="73"/>
        <v>0</v>
      </c>
      <c r="FO33" s="3">
        <f t="shared" si="74"/>
        <v>0</v>
      </c>
      <c r="FP33" s="3">
        <f t="shared" si="84"/>
        <v>2</v>
      </c>
      <c r="FQ33" s="3">
        <f t="shared" si="75"/>
        <v>1</v>
      </c>
      <c r="FR33" s="3"/>
    </row>
    <row r="34" spans="3:174" x14ac:dyDescent="0.2">
      <c r="C34" s="1">
        <v>43954</v>
      </c>
      <c r="D34" s="3">
        <f t="shared" si="85"/>
        <v>601</v>
      </c>
      <c r="E34" s="3">
        <f t="shared" si="86"/>
        <v>564</v>
      </c>
      <c r="F34" s="3">
        <f t="shared" si="65"/>
        <v>261</v>
      </c>
      <c r="G34" s="3">
        <f t="shared" si="2"/>
        <v>466</v>
      </c>
      <c r="H34" s="3">
        <f t="shared" si="3"/>
        <v>377</v>
      </c>
      <c r="M34" s="1">
        <v>43954</v>
      </c>
      <c r="N34" s="3">
        <f t="shared" si="4"/>
        <v>211</v>
      </c>
      <c r="O34" s="3">
        <f t="shared" si="5"/>
        <v>368</v>
      </c>
      <c r="P34" s="3">
        <f t="shared" si="87"/>
        <v>273</v>
      </c>
      <c r="Q34" s="3">
        <f t="shared" si="7"/>
        <v>229</v>
      </c>
      <c r="R34" s="3">
        <f t="shared" si="8"/>
        <v>282</v>
      </c>
      <c r="W34" s="1">
        <v>43954</v>
      </c>
      <c r="X34" s="3">
        <f t="shared" si="9"/>
        <v>171</v>
      </c>
      <c r="Y34" s="3">
        <f t="shared" si="10"/>
        <v>322</v>
      </c>
      <c r="Z34" s="3">
        <f t="shared" si="11"/>
        <v>180</v>
      </c>
      <c r="AA34" s="3">
        <f t="shared" si="12"/>
        <v>93</v>
      </c>
      <c r="AB34" s="3">
        <f t="shared" si="13"/>
        <v>159</v>
      </c>
      <c r="AG34" s="1">
        <v>43954</v>
      </c>
      <c r="AH34" s="3">
        <f t="shared" si="94"/>
        <v>192</v>
      </c>
      <c r="AI34" s="3">
        <f>SUM(V188-V187)</f>
        <v>43</v>
      </c>
      <c r="AJ34" s="3">
        <f t="shared" si="103"/>
        <v>90</v>
      </c>
      <c r="AK34" s="3">
        <f t="shared" si="103"/>
        <v>14</v>
      </c>
      <c r="AL34" s="3">
        <f t="shared" si="104"/>
        <v>12</v>
      </c>
      <c r="AQ34" s="1">
        <v>43954</v>
      </c>
      <c r="AR34" s="3">
        <f t="shared" si="91"/>
        <v>231</v>
      </c>
      <c r="AS34" s="3">
        <f t="shared" si="67"/>
        <v>65</v>
      </c>
      <c r="AT34" s="3">
        <f t="shared" si="68"/>
        <v>114</v>
      </c>
      <c r="AU34" s="3">
        <f t="shared" si="69"/>
        <v>28</v>
      </c>
      <c r="AV34" s="3">
        <f t="shared" si="70"/>
        <v>76</v>
      </c>
      <c r="BA34" s="1">
        <v>43954</v>
      </c>
      <c r="BB34" s="3">
        <f t="shared" si="95"/>
        <v>753</v>
      </c>
      <c r="BC34" s="3">
        <f t="shared" si="96"/>
        <v>85</v>
      </c>
      <c r="BD34" s="3">
        <f t="shared" si="105"/>
        <v>37</v>
      </c>
      <c r="BE34" s="3">
        <f t="shared" si="76"/>
        <v>32</v>
      </c>
      <c r="BF34" s="3">
        <f t="shared" si="88"/>
        <v>85</v>
      </c>
      <c r="BJ34" s="1"/>
      <c r="CS34" s="1"/>
      <c r="DX34" s="1">
        <v>43954</v>
      </c>
      <c r="DY34" s="3">
        <f t="shared" si="77"/>
        <v>47</v>
      </c>
      <c r="DZ34" s="3">
        <f t="shared" si="78"/>
        <v>44</v>
      </c>
      <c r="EA34" s="3">
        <f t="shared" si="79"/>
        <v>27</v>
      </c>
      <c r="EB34" s="3">
        <f t="shared" si="92"/>
        <v>29</v>
      </c>
      <c r="EC34" s="3">
        <f t="shared" si="80"/>
        <v>32</v>
      </c>
      <c r="EF34" s="1">
        <v>43954</v>
      </c>
      <c r="EG34" s="3">
        <f t="shared" si="34"/>
        <v>8</v>
      </c>
      <c r="EH34" s="3">
        <f t="shared" si="35"/>
        <v>11</v>
      </c>
      <c r="EI34" s="3">
        <f t="shared" si="36"/>
        <v>17</v>
      </c>
      <c r="EJ34" s="3">
        <f t="shared" si="37"/>
        <v>7</v>
      </c>
      <c r="EK34" s="3">
        <f t="shared" si="38"/>
        <v>8</v>
      </c>
      <c r="EN34" s="1">
        <v>43954</v>
      </c>
      <c r="EO34" s="3">
        <f t="shared" si="89"/>
        <v>19</v>
      </c>
      <c r="EP34" s="3">
        <f t="shared" si="81"/>
        <v>49</v>
      </c>
      <c r="EQ34" s="3">
        <f t="shared" si="82"/>
        <v>15</v>
      </c>
      <c r="ER34" s="3">
        <f t="shared" si="83"/>
        <v>15</v>
      </c>
      <c r="ES34" s="3">
        <f t="shared" si="93"/>
        <v>20</v>
      </c>
      <c r="EV34" s="1">
        <v>43954</v>
      </c>
      <c r="EW34" s="3">
        <f t="shared" si="98"/>
        <v>9</v>
      </c>
      <c r="EX34" s="3">
        <f t="shared" si="56"/>
        <v>12</v>
      </c>
      <c r="EY34" s="3">
        <f t="shared" si="57"/>
        <v>3</v>
      </c>
      <c r="EZ34" s="3">
        <f t="shared" si="58"/>
        <v>0</v>
      </c>
      <c r="FA34" s="3">
        <f t="shared" si="59"/>
        <v>1</v>
      </c>
      <c r="FD34" s="1">
        <v>43954</v>
      </c>
      <c r="FE34" s="3">
        <f t="shared" si="99"/>
        <v>22</v>
      </c>
      <c r="FF34" s="3">
        <f t="shared" si="100"/>
        <v>12</v>
      </c>
      <c r="FG34" s="3">
        <f t="shared" si="101"/>
        <v>0</v>
      </c>
      <c r="FH34" s="3">
        <f t="shared" si="102"/>
        <v>0</v>
      </c>
      <c r="FI34" s="3">
        <f t="shared" si="97"/>
        <v>0</v>
      </c>
      <c r="FJ34" s="3"/>
      <c r="FL34" s="1">
        <v>43954</v>
      </c>
      <c r="FM34" s="3">
        <f t="shared" si="72"/>
        <v>20</v>
      </c>
      <c r="FN34" s="3">
        <f t="shared" si="73"/>
        <v>0</v>
      </c>
      <c r="FO34" s="3">
        <f t="shared" si="74"/>
        <v>9</v>
      </c>
      <c r="FP34" s="3">
        <f t="shared" si="84"/>
        <v>1</v>
      </c>
      <c r="FQ34" s="3">
        <f t="shared" si="75"/>
        <v>3</v>
      </c>
      <c r="FR34" s="3"/>
    </row>
    <row r="35" spans="3:174" x14ac:dyDescent="0.2">
      <c r="C35" s="1">
        <v>43955</v>
      </c>
      <c r="D35" s="3">
        <f t="shared" si="85"/>
        <v>450</v>
      </c>
      <c r="E35" s="3">
        <f t="shared" si="86"/>
        <v>344</v>
      </c>
      <c r="F35" s="3">
        <f t="shared" si="65"/>
        <v>185</v>
      </c>
      <c r="G35" s="3">
        <f t="shared" si="2"/>
        <v>307</v>
      </c>
      <c r="H35" s="3">
        <f t="shared" ref="H35:H56" si="106">SUM(F187-F186)</f>
        <v>222</v>
      </c>
      <c r="M35" s="1">
        <v>43955</v>
      </c>
      <c r="N35" s="3">
        <f t="shared" si="4"/>
        <v>97</v>
      </c>
      <c r="O35" s="3">
        <f t="shared" si="5"/>
        <v>112</v>
      </c>
      <c r="P35" s="3">
        <f t="shared" si="87"/>
        <v>100</v>
      </c>
      <c r="Q35" s="3">
        <f t="shared" si="7"/>
        <v>132</v>
      </c>
      <c r="R35" s="3">
        <f t="shared" ref="R35:R56" si="107">SUM(M182-M181)</f>
        <v>132</v>
      </c>
      <c r="W35" s="1">
        <v>43955</v>
      </c>
      <c r="X35" s="3">
        <f t="shared" ref="X35:X56" si="108">SUM(N180-N179)</f>
        <v>164</v>
      </c>
      <c r="Y35" s="3">
        <f t="shared" si="10"/>
        <v>387</v>
      </c>
      <c r="Z35" s="3">
        <f t="shared" si="11"/>
        <v>231</v>
      </c>
      <c r="AA35" s="3">
        <f t="shared" si="12"/>
        <v>102</v>
      </c>
      <c r="AB35" s="3">
        <f t="shared" si="13"/>
        <v>183</v>
      </c>
      <c r="AG35" s="1">
        <v>43955</v>
      </c>
      <c r="AH35" s="3">
        <f t="shared" si="94"/>
        <v>16</v>
      </c>
      <c r="AI35" s="3"/>
      <c r="AJ35" s="3"/>
      <c r="AK35" s="3">
        <f t="shared" ref="AK35:AK56" si="109">SUM(X189-X188)</f>
        <v>13</v>
      </c>
      <c r="AL35" s="3">
        <f t="shared" si="104"/>
        <v>5</v>
      </c>
      <c r="AQ35" s="1">
        <v>43955</v>
      </c>
      <c r="AR35" s="3"/>
      <c r="AS35" s="3">
        <f t="shared" si="67"/>
        <v>93</v>
      </c>
      <c r="AT35" s="3">
        <f t="shared" si="68"/>
        <v>143</v>
      </c>
      <c r="AU35" s="3">
        <f t="shared" si="69"/>
        <v>39</v>
      </c>
      <c r="AV35" s="3">
        <f t="shared" si="70"/>
        <v>62</v>
      </c>
      <c r="BA35" s="1">
        <v>43955</v>
      </c>
      <c r="BB35" s="3">
        <f t="shared" si="95"/>
        <v>535</v>
      </c>
      <c r="BC35" s="3">
        <f t="shared" si="96"/>
        <v>93</v>
      </c>
      <c r="BD35" s="3">
        <f t="shared" si="105"/>
        <v>187</v>
      </c>
      <c r="BE35" s="3">
        <f t="shared" si="76"/>
        <v>3</v>
      </c>
      <c r="BF35" s="3">
        <f t="shared" si="88"/>
        <v>72</v>
      </c>
      <c r="BJ35" s="1"/>
      <c r="CS35" s="1"/>
      <c r="DX35" s="1">
        <v>43955</v>
      </c>
      <c r="DY35" s="3">
        <f t="shared" si="77"/>
        <v>34</v>
      </c>
      <c r="DZ35" s="3">
        <f t="shared" si="78"/>
        <v>31</v>
      </c>
      <c r="EA35" s="3">
        <f t="shared" si="79"/>
        <v>27</v>
      </c>
      <c r="EB35" s="3">
        <f t="shared" si="92"/>
        <v>41</v>
      </c>
      <c r="EC35" s="3">
        <f t="shared" si="80"/>
        <v>16</v>
      </c>
      <c r="EF35" s="1">
        <v>43955</v>
      </c>
      <c r="EG35" s="3">
        <f t="shared" ref="EG35:EG55" si="110">SUM(L296-L295)</f>
        <v>5</v>
      </c>
      <c r="EH35" s="3">
        <f t="shared" ref="EH35:EH55" si="111">SUM(M296-M295)</f>
        <v>0</v>
      </c>
      <c r="EI35" s="3">
        <f t="shared" ref="EI35:EI55" si="112">SUM(N296-N295)</f>
        <v>10</v>
      </c>
      <c r="EJ35" s="3"/>
      <c r="EK35" s="3">
        <f t="shared" ref="EK35:EK79" si="113">SUM(P296-P295)</f>
        <v>1</v>
      </c>
      <c r="EN35" s="1">
        <v>43955</v>
      </c>
      <c r="EO35" s="3">
        <f t="shared" si="89"/>
        <v>8</v>
      </c>
      <c r="EP35" s="3">
        <f t="shared" si="81"/>
        <v>25</v>
      </c>
      <c r="EQ35" s="3">
        <f t="shared" si="82"/>
        <v>13</v>
      </c>
      <c r="ER35" s="3">
        <f t="shared" si="83"/>
        <v>5</v>
      </c>
      <c r="ES35" s="3">
        <f t="shared" si="93"/>
        <v>8</v>
      </c>
      <c r="EV35" s="1">
        <v>43955</v>
      </c>
      <c r="EW35" s="3">
        <f t="shared" si="98"/>
        <v>31</v>
      </c>
      <c r="EX35" s="3">
        <f t="shared" si="56"/>
        <v>5</v>
      </c>
      <c r="EY35" s="3">
        <f t="shared" si="57"/>
        <v>15</v>
      </c>
      <c r="EZ35" s="3">
        <f t="shared" si="58"/>
        <v>3</v>
      </c>
      <c r="FA35" s="3">
        <f t="shared" si="59"/>
        <v>5</v>
      </c>
      <c r="FD35" s="1">
        <v>43955</v>
      </c>
      <c r="FE35" s="3">
        <f t="shared" si="99"/>
        <v>-1</v>
      </c>
      <c r="FF35" s="3">
        <f t="shared" si="100"/>
        <v>1</v>
      </c>
      <c r="FG35" s="3">
        <f t="shared" si="101"/>
        <v>3</v>
      </c>
      <c r="FH35" s="3">
        <f t="shared" si="102"/>
        <v>0</v>
      </c>
      <c r="FI35" s="3">
        <f t="shared" si="97"/>
        <v>0</v>
      </c>
      <c r="FJ35" s="3"/>
      <c r="FL35" s="1">
        <v>43955</v>
      </c>
      <c r="FM35" s="3">
        <f t="shared" si="72"/>
        <v>27</v>
      </c>
      <c r="FN35" s="3">
        <f t="shared" si="73"/>
        <v>12</v>
      </c>
      <c r="FO35" s="3">
        <f t="shared" si="74"/>
        <v>8</v>
      </c>
      <c r="FP35" s="3">
        <f t="shared" si="84"/>
        <v>3</v>
      </c>
      <c r="FQ35" s="3">
        <f t="shared" si="75"/>
        <v>2</v>
      </c>
      <c r="FR35" s="3"/>
    </row>
    <row r="36" spans="3:174" x14ac:dyDescent="0.2">
      <c r="C36" s="1">
        <v>43956</v>
      </c>
      <c r="D36" s="3">
        <f t="shared" si="85"/>
        <v>358</v>
      </c>
      <c r="E36" s="3">
        <f t="shared" si="86"/>
        <v>396</v>
      </c>
      <c r="F36" s="3">
        <f t="shared" si="65"/>
        <v>187</v>
      </c>
      <c r="G36" s="3">
        <f t="shared" si="2"/>
        <v>253</v>
      </c>
      <c r="H36" s="3">
        <f t="shared" si="106"/>
        <v>198</v>
      </c>
      <c r="M36" s="1">
        <v>43956</v>
      </c>
      <c r="N36" s="3">
        <f t="shared" si="4"/>
        <v>178</v>
      </c>
      <c r="O36" s="3">
        <f t="shared" si="5"/>
        <v>218</v>
      </c>
      <c r="P36" s="3">
        <f t="shared" si="87"/>
        <v>219</v>
      </c>
      <c r="Q36" s="3">
        <f t="shared" si="7"/>
        <v>146</v>
      </c>
      <c r="R36" s="3">
        <f t="shared" si="107"/>
        <v>301</v>
      </c>
      <c r="W36" s="1">
        <v>43956</v>
      </c>
      <c r="X36" s="3">
        <f t="shared" si="108"/>
        <v>232</v>
      </c>
      <c r="Y36" s="3">
        <f t="shared" si="10"/>
        <v>223</v>
      </c>
      <c r="Z36" s="3">
        <f t="shared" si="11"/>
        <v>206</v>
      </c>
      <c r="AA36" s="3">
        <f t="shared" si="12"/>
        <v>84</v>
      </c>
      <c r="AB36" s="3">
        <f t="shared" si="13"/>
        <v>126</v>
      </c>
      <c r="AG36" s="1">
        <v>43956</v>
      </c>
      <c r="AH36" s="3">
        <f t="shared" si="94"/>
        <v>77</v>
      </c>
      <c r="AI36" s="3"/>
      <c r="AJ36" s="3"/>
      <c r="AK36" s="3">
        <f t="shared" si="109"/>
        <v>21</v>
      </c>
      <c r="AL36" s="3">
        <f t="shared" si="104"/>
        <v>5</v>
      </c>
      <c r="AQ36" s="1">
        <v>43956</v>
      </c>
      <c r="AR36" s="3"/>
      <c r="AS36" s="3">
        <f t="shared" si="67"/>
        <v>42</v>
      </c>
      <c r="AT36" s="3">
        <f t="shared" si="68"/>
        <v>70</v>
      </c>
      <c r="AU36" s="3">
        <f t="shared" si="69"/>
        <v>36</v>
      </c>
      <c r="AV36" s="3">
        <f t="shared" si="70"/>
        <v>56</v>
      </c>
      <c r="BA36" s="1">
        <v>43956</v>
      </c>
      <c r="BB36" s="3">
        <f t="shared" si="95"/>
        <v>1572</v>
      </c>
      <c r="BC36" s="3">
        <f t="shared" si="96"/>
        <v>61</v>
      </c>
      <c r="BD36" s="3">
        <f t="shared" si="105"/>
        <v>133</v>
      </c>
      <c r="BE36" s="3">
        <f t="shared" si="76"/>
        <v>17</v>
      </c>
      <c r="BF36" s="3">
        <f t="shared" si="88"/>
        <v>0</v>
      </c>
      <c r="BJ36" s="1"/>
      <c r="CS36" s="1"/>
      <c r="DX36" s="1">
        <v>43956</v>
      </c>
      <c r="DY36" s="3">
        <f t="shared" si="77"/>
        <v>18</v>
      </c>
      <c r="DZ36" s="3">
        <f t="shared" si="78"/>
        <v>38</v>
      </c>
      <c r="EA36" s="3">
        <f t="shared" si="79"/>
        <v>29</v>
      </c>
      <c r="EB36" s="3">
        <f t="shared" si="92"/>
        <v>23</v>
      </c>
      <c r="EC36" s="3">
        <f t="shared" si="80"/>
        <v>22</v>
      </c>
      <c r="EF36" s="1">
        <v>43956</v>
      </c>
      <c r="EG36" s="3">
        <f t="shared" si="110"/>
        <v>46</v>
      </c>
      <c r="EH36" s="3">
        <f t="shared" si="111"/>
        <v>25</v>
      </c>
      <c r="EI36" s="3">
        <f t="shared" si="112"/>
        <v>27</v>
      </c>
      <c r="EJ36" s="3">
        <f t="shared" ref="EJ36:EJ55" si="114">SUM(O297-O296)</f>
        <v>31</v>
      </c>
      <c r="EK36" s="3">
        <f t="shared" si="113"/>
        <v>30</v>
      </c>
      <c r="EN36" s="1">
        <v>43956</v>
      </c>
      <c r="EO36" s="3">
        <f t="shared" si="89"/>
        <v>13</v>
      </c>
      <c r="EP36" s="3">
        <f t="shared" si="81"/>
        <v>31</v>
      </c>
      <c r="EQ36" s="3">
        <f t="shared" si="82"/>
        <v>15</v>
      </c>
      <c r="ER36" s="3">
        <f t="shared" si="83"/>
        <v>20</v>
      </c>
      <c r="ES36" s="3">
        <f t="shared" si="93"/>
        <v>11</v>
      </c>
      <c r="EV36" s="1">
        <v>43956</v>
      </c>
      <c r="EW36" s="3">
        <f t="shared" si="98"/>
        <v>21</v>
      </c>
      <c r="EX36" s="3">
        <f t="shared" si="56"/>
        <v>10</v>
      </c>
      <c r="EY36" s="3">
        <f t="shared" si="57"/>
        <v>4</v>
      </c>
      <c r="EZ36" s="3">
        <f t="shared" si="58"/>
        <v>1</v>
      </c>
      <c r="FA36" s="3">
        <f t="shared" si="59"/>
        <v>0</v>
      </c>
      <c r="FD36" s="1">
        <v>43956</v>
      </c>
      <c r="FE36" s="3">
        <f t="shared" si="99"/>
        <v>17</v>
      </c>
      <c r="FF36" s="3">
        <f t="shared" si="100"/>
        <v>61</v>
      </c>
      <c r="FG36" s="3">
        <f t="shared" si="101"/>
        <v>62</v>
      </c>
      <c r="FH36" s="3">
        <f t="shared" si="102"/>
        <v>11</v>
      </c>
      <c r="FI36" s="3">
        <f t="shared" si="97"/>
        <v>29</v>
      </c>
      <c r="FJ36" s="3"/>
      <c r="FL36" s="1">
        <v>43956</v>
      </c>
      <c r="FM36" s="3">
        <f t="shared" si="72"/>
        <v>57</v>
      </c>
      <c r="FN36" s="3">
        <f t="shared" si="73"/>
        <v>11</v>
      </c>
      <c r="FO36" s="3">
        <f t="shared" si="74"/>
        <v>6</v>
      </c>
      <c r="FP36" s="3">
        <f t="shared" si="84"/>
        <v>3</v>
      </c>
      <c r="FQ36" s="3">
        <f t="shared" si="75"/>
        <v>4</v>
      </c>
      <c r="FR36" s="3"/>
    </row>
    <row r="37" spans="3:174" x14ac:dyDescent="0.2">
      <c r="C37" s="1">
        <v>43957</v>
      </c>
      <c r="D37" s="3"/>
      <c r="E37" s="3"/>
      <c r="F37" s="3">
        <f t="shared" si="65"/>
        <v>198</v>
      </c>
      <c r="G37" s="3">
        <f t="shared" si="2"/>
        <v>402</v>
      </c>
      <c r="H37" s="3">
        <f t="shared" si="106"/>
        <v>268</v>
      </c>
      <c r="M37" s="1">
        <v>43957</v>
      </c>
      <c r="N37" s="3">
        <f t="shared" si="4"/>
        <v>60</v>
      </c>
      <c r="O37" s="3">
        <f t="shared" si="5"/>
        <v>98</v>
      </c>
      <c r="P37" s="3">
        <f t="shared" si="87"/>
        <v>111</v>
      </c>
      <c r="Q37" s="3">
        <f t="shared" si="7"/>
        <v>101</v>
      </c>
      <c r="R37" s="3">
        <f t="shared" si="107"/>
        <v>174</v>
      </c>
      <c r="W37" s="1">
        <v>43957</v>
      </c>
      <c r="X37" s="3">
        <f t="shared" si="108"/>
        <v>303</v>
      </c>
      <c r="Y37" s="3">
        <f t="shared" si="10"/>
        <v>347</v>
      </c>
      <c r="Z37" s="3">
        <f t="shared" si="11"/>
        <v>365</v>
      </c>
      <c r="AA37" s="3">
        <f t="shared" si="12"/>
        <v>144</v>
      </c>
      <c r="AB37" s="3">
        <f t="shared" si="13"/>
        <v>395</v>
      </c>
      <c r="AG37" s="1">
        <v>43957</v>
      </c>
      <c r="AH37" s="3">
        <f t="shared" si="94"/>
        <v>180</v>
      </c>
      <c r="AI37" s="3">
        <f t="shared" ref="AI37:AI56" si="115">SUM(V191-V190)</f>
        <v>51</v>
      </c>
      <c r="AJ37" s="3">
        <f t="shared" ref="AJ37:AJ56" si="116">SUM(W191-W190)</f>
        <v>43</v>
      </c>
      <c r="AK37" s="3">
        <f t="shared" si="109"/>
        <v>42</v>
      </c>
      <c r="AL37" s="3">
        <f t="shared" si="104"/>
        <v>6</v>
      </c>
      <c r="AQ37" s="1">
        <v>43957</v>
      </c>
      <c r="AR37" s="3"/>
      <c r="AS37" s="3">
        <f t="shared" si="67"/>
        <v>140</v>
      </c>
      <c r="AT37" s="3">
        <f t="shared" si="68"/>
        <v>104</v>
      </c>
      <c r="AU37" s="3">
        <f t="shared" si="69"/>
        <v>64</v>
      </c>
      <c r="AV37" s="3">
        <f t="shared" si="70"/>
        <v>44</v>
      </c>
      <c r="BA37" s="1">
        <v>43957</v>
      </c>
      <c r="BB37" s="3">
        <f t="shared" si="95"/>
        <v>872</v>
      </c>
      <c r="BC37" s="3">
        <f t="shared" si="96"/>
        <v>238</v>
      </c>
      <c r="BD37" s="3">
        <f t="shared" si="105"/>
        <v>181</v>
      </c>
      <c r="BE37" s="3">
        <f t="shared" si="76"/>
        <v>15</v>
      </c>
      <c r="BF37" s="3">
        <f t="shared" si="88"/>
        <v>225</v>
      </c>
      <c r="BJ37" s="1"/>
      <c r="CS37" s="1"/>
      <c r="DX37" s="1">
        <v>43957</v>
      </c>
      <c r="DY37" s="3">
        <f t="shared" si="77"/>
        <v>114</v>
      </c>
      <c r="DZ37" s="3">
        <f t="shared" si="78"/>
        <v>4</v>
      </c>
      <c r="EA37" s="3">
        <f t="shared" si="79"/>
        <v>75</v>
      </c>
      <c r="EB37" s="3">
        <f t="shared" si="92"/>
        <v>37</v>
      </c>
      <c r="EC37" s="3">
        <f t="shared" si="80"/>
        <v>0</v>
      </c>
      <c r="EF37" s="1">
        <v>43957</v>
      </c>
      <c r="EG37" s="3">
        <f t="shared" si="110"/>
        <v>28</v>
      </c>
      <c r="EH37" s="3">
        <f t="shared" si="111"/>
        <v>33</v>
      </c>
      <c r="EI37" s="3">
        <f t="shared" si="112"/>
        <v>30</v>
      </c>
      <c r="EJ37" s="3">
        <f t="shared" si="114"/>
        <v>32</v>
      </c>
      <c r="EK37" s="3">
        <f t="shared" si="113"/>
        <v>27</v>
      </c>
      <c r="EN37" s="1">
        <v>43957</v>
      </c>
      <c r="EO37" s="3">
        <f t="shared" si="89"/>
        <v>33</v>
      </c>
      <c r="EP37" s="3">
        <f t="shared" si="81"/>
        <v>42</v>
      </c>
      <c r="EQ37" s="3">
        <f t="shared" si="82"/>
        <v>34</v>
      </c>
      <c r="ER37" s="3">
        <f t="shared" si="83"/>
        <v>21</v>
      </c>
      <c r="ES37" s="3">
        <f t="shared" si="93"/>
        <v>34</v>
      </c>
      <c r="EV37" s="1">
        <v>43957</v>
      </c>
      <c r="EW37" s="3">
        <f t="shared" si="98"/>
        <v>28</v>
      </c>
      <c r="EX37" s="3">
        <f t="shared" si="56"/>
        <v>2</v>
      </c>
      <c r="EY37" s="3">
        <f t="shared" si="57"/>
        <v>15</v>
      </c>
      <c r="EZ37" s="3">
        <f t="shared" si="58"/>
        <v>8</v>
      </c>
      <c r="FA37" s="3">
        <f t="shared" si="59"/>
        <v>1</v>
      </c>
      <c r="FD37" s="1">
        <v>43957</v>
      </c>
      <c r="FE37" s="3">
        <f t="shared" si="99"/>
        <v>60</v>
      </c>
      <c r="FF37" s="3">
        <f t="shared" si="100"/>
        <v>28</v>
      </c>
      <c r="FG37" s="3">
        <f t="shared" si="101"/>
        <v>6</v>
      </c>
      <c r="FH37" s="3">
        <f t="shared" si="102"/>
        <v>8</v>
      </c>
      <c r="FI37" s="3">
        <f t="shared" si="97"/>
        <v>1</v>
      </c>
      <c r="FJ37" s="3"/>
      <c r="FL37" s="1">
        <v>43957</v>
      </c>
      <c r="FM37" s="3">
        <f t="shared" si="72"/>
        <v>54</v>
      </c>
      <c r="FN37" s="3">
        <f t="shared" si="73"/>
        <v>13</v>
      </c>
      <c r="FO37" s="3">
        <f t="shared" si="74"/>
        <v>4</v>
      </c>
      <c r="FP37" s="3">
        <f t="shared" si="84"/>
        <v>4</v>
      </c>
      <c r="FQ37" s="3">
        <f t="shared" si="75"/>
        <v>4</v>
      </c>
      <c r="FR37" s="3"/>
    </row>
    <row r="38" spans="3:174" x14ac:dyDescent="0.2">
      <c r="C38" s="1">
        <v>43958</v>
      </c>
      <c r="D38" s="3"/>
      <c r="E38" s="3"/>
      <c r="F38" s="3">
        <f t="shared" si="65"/>
        <v>243</v>
      </c>
      <c r="G38" s="3">
        <f t="shared" si="2"/>
        <v>303</v>
      </c>
      <c r="H38" s="3">
        <f t="shared" si="106"/>
        <v>349</v>
      </c>
      <c r="M38" s="1">
        <v>43958</v>
      </c>
      <c r="N38" s="3">
        <f t="shared" si="4"/>
        <v>89</v>
      </c>
      <c r="O38" s="3">
        <f t="shared" si="5"/>
        <v>157</v>
      </c>
      <c r="P38" s="3">
        <f t="shared" si="87"/>
        <v>144</v>
      </c>
      <c r="Q38" s="3">
        <f t="shared" si="7"/>
        <v>177</v>
      </c>
      <c r="R38" s="3">
        <f t="shared" si="107"/>
        <v>162</v>
      </c>
      <c r="W38" s="1">
        <v>43958</v>
      </c>
      <c r="X38" s="3">
        <f t="shared" si="108"/>
        <v>256</v>
      </c>
      <c r="Y38" s="3">
        <f t="shared" si="10"/>
        <v>349</v>
      </c>
      <c r="Z38" s="3">
        <f t="shared" si="11"/>
        <v>266</v>
      </c>
      <c r="AA38" s="3">
        <f t="shared" si="12"/>
        <v>119</v>
      </c>
      <c r="AB38" s="3">
        <f t="shared" si="13"/>
        <v>205</v>
      </c>
      <c r="AG38" s="1">
        <v>43958</v>
      </c>
      <c r="AH38" s="3">
        <f t="shared" si="94"/>
        <v>96</v>
      </c>
      <c r="AI38" s="3">
        <f t="shared" si="115"/>
        <v>51</v>
      </c>
      <c r="AJ38" s="3">
        <f t="shared" si="116"/>
        <v>44</v>
      </c>
      <c r="AK38" s="3">
        <f t="shared" si="109"/>
        <v>21</v>
      </c>
      <c r="AL38" s="3">
        <f t="shared" si="104"/>
        <v>11</v>
      </c>
      <c r="AQ38" s="1">
        <v>43958</v>
      </c>
      <c r="AR38" s="3"/>
      <c r="AS38" s="3">
        <f t="shared" si="67"/>
        <v>88</v>
      </c>
      <c r="AT38" s="3">
        <f t="shared" si="68"/>
        <v>67</v>
      </c>
      <c r="AU38" s="3">
        <f t="shared" si="69"/>
        <v>39</v>
      </c>
      <c r="AV38" s="3">
        <f t="shared" si="70"/>
        <v>47</v>
      </c>
      <c r="BA38" s="1">
        <v>43958</v>
      </c>
      <c r="BB38" s="3">
        <f t="shared" si="95"/>
        <v>857</v>
      </c>
      <c r="BC38" s="3">
        <f t="shared" si="96"/>
        <v>110</v>
      </c>
      <c r="BD38" s="3">
        <f t="shared" si="105"/>
        <v>73</v>
      </c>
      <c r="BE38" s="3">
        <f t="shared" si="76"/>
        <v>11</v>
      </c>
      <c r="BF38" s="3">
        <f t="shared" si="88"/>
        <v>127</v>
      </c>
      <c r="BJ38" s="1"/>
      <c r="CS38" s="1"/>
      <c r="DX38" s="1">
        <v>43958</v>
      </c>
      <c r="DY38" s="3">
        <f t="shared" si="77"/>
        <v>32</v>
      </c>
      <c r="DZ38" s="3">
        <f t="shared" si="78"/>
        <v>40</v>
      </c>
      <c r="EA38" s="3">
        <f t="shared" si="79"/>
        <v>15</v>
      </c>
      <c r="EB38" s="3">
        <f t="shared" si="92"/>
        <v>14</v>
      </c>
      <c r="EC38" s="3">
        <f t="shared" si="80"/>
        <v>252</v>
      </c>
      <c r="EF38" s="1">
        <v>43958</v>
      </c>
      <c r="EG38" s="3">
        <f t="shared" si="110"/>
        <v>30</v>
      </c>
      <c r="EH38" s="3">
        <f t="shared" si="111"/>
        <v>20</v>
      </c>
      <c r="EI38" s="3">
        <f t="shared" si="112"/>
        <v>32</v>
      </c>
      <c r="EJ38" s="3">
        <f t="shared" si="114"/>
        <v>29</v>
      </c>
      <c r="EK38" s="3">
        <f t="shared" si="113"/>
        <v>13</v>
      </c>
      <c r="EN38" s="1">
        <v>43958</v>
      </c>
      <c r="EO38" s="3">
        <f t="shared" si="89"/>
        <v>21</v>
      </c>
      <c r="EP38" s="3">
        <f t="shared" si="81"/>
        <v>33</v>
      </c>
      <c r="EQ38" s="3">
        <f t="shared" si="82"/>
        <v>17</v>
      </c>
      <c r="ER38" s="3">
        <f t="shared" si="83"/>
        <v>12</v>
      </c>
      <c r="ES38" s="3">
        <f t="shared" si="93"/>
        <v>20</v>
      </c>
      <c r="EV38" s="1">
        <v>43958</v>
      </c>
      <c r="EW38" s="3">
        <f t="shared" si="98"/>
        <v>39</v>
      </c>
      <c r="EX38" s="3">
        <f t="shared" si="56"/>
        <v>15</v>
      </c>
      <c r="EY38" s="3">
        <f t="shared" si="57"/>
        <v>16</v>
      </c>
      <c r="EZ38" s="3">
        <f t="shared" si="58"/>
        <v>5</v>
      </c>
      <c r="FA38" s="3">
        <f t="shared" si="59"/>
        <v>0</v>
      </c>
      <c r="FD38" s="1">
        <v>43958</v>
      </c>
      <c r="FE38" s="3">
        <f t="shared" si="99"/>
        <v>13</v>
      </c>
      <c r="FF38" s="3">
        <f t="shared" si="100"/>
        <v>35</v>
      </c>
      <c r="FG38" s="3">
        <f t="shared" si="101"/>
        <v>50</v>
      </c>
      <c r="FH38" s="3">
        <f t="shared" si="102"/>
        <v>9</v>
      </c>
      <c r="FI38" s="3">
        <f t="shared" si="97"/>
        <v>20</v>
      </c>
      <c r="FJ38" s="3"/>
      <c r="FL38" s="1">
        <v>43958</v>
      </c>
      <c r="FM38" s="3">
        <f t="shared" si="72"/>
        <v>51</v>
      </c>
      <c r="FN38" s="3">
        <f t="shared" si="73"/>
        <v>3</v>
      </c>
      <c r="FO38" s="3">
        <f t="shared" si="74"/>
        <v>9</v>
      </c>
      <c r="FP38" s="3">
        <f t="shared" si="84"/>
        <v>1</v>
      </c>
      <c r="FQ38" s="3">
        <f t="shared" si="75"/>
        <v>1</v>
      </c>
      <c r="FR38" s="3"/>
    </row>
    <row r="39" spans="3:174" x14ac:dyDescent="0.2">
      <c r="C39" s="1">
        <v>43959</v>
      </c>
      <c r="D39" s="3">
        <f t="shared" ref="D39:D54" si="117">SUM(B205-B204)</f>
        <v>494</v>
      </c>
      <c r="E39" s="3">
        <f t="shared" ref="E39:E52" si="118">SUM(C198-C197)</f>
        <v>448</v>
      </c>
      <c r="F39" s="3">
        <f t="shared" si="65"/>
        <v>219</v>
      </c>
      <c r="G39" s="3">
        <f t="shared" si="2"/>
        <v>352</v>
      </c>
      <c r="H39" s="3">
        <f t="shared" si="106"/>
        <v>331</v>
      </c>
      <c r="M39" s="1">
        <v>43959</v>
      </c>
      <c r="N39" s="3">
        <f t="shared" si="4"/>
        <v>100</v>
      </c>
      <c r="O39" s="3">
        <f t="shared" si="5"/>
        <v>166</v>
      </c>
      <c r="P39" s="3">
        <f t="shared" si="87"/>
        <v>161</v>
      </c>
      <c r="Q39" s="3">
        <f t="shared" si="7"/>
        <v>136</v>
      </c>
      <c r="R39" s="3">
        <f t="shared" si="107"/>
        <v>147</v>
      </c>
      <c r="W39" s="1">
        <v>43959</v>
      </c>
      <c r="X39" s="3">
        <f t="shared" si="108"/>
        <v>212</v>
      </c>
      <c r="Y39" s="3">
        <f t="shared" si="10"/>
        <v>338</v>
      </c>
      <c r="Z39" s="3">
        <f t="shared" si="11"/>
        <v>385</v>
      </c>
      <c r="AA39" s="3">
        <v>72</v>
      </c>
      <c r="AB39" s="3">
        <f t="shared" si="13"/>
        <v>213</v>
      </c>
      <c r="AG39" s="1">
        <v>43959</v>
      </c>
      <c r="AH39" s="3">
        <f t="shared" si="94"/>
        <v>157</v>
      </c>
      <c r="AI39" s="3">
        <f t="shared" si="115"/>
        <v>40</v>
      </c>
      <c r="AJ39" s="3">
        <f t="shared" si="116"/>
        <v>87</v>
      </c>
      <c r="AK39" s="3">
        <f t="shared" si="109"/>
        <v>8</v>
      </c>
      <c r="AL39" s="3">
        <f t="shared" si="104"/>
        <v>20</v>
      </c>
      <c r="AQ39" s="1">
        <v>43959</v>
      </c>
      <c r="AR39" s="3">
        <v>378</v>
      </c>
      <c r="AS39" s="3">
        <f t="shared" si="67"/>
        <v>122</v>
      </c>
      <c r="AT39" s="3">
        <f t="shared" si="68"/>
        <v>183</v>
      </c>
      <c r="AU39" s="3">
        <f t="shared" si="69"/>
        <v>38</v>
      </c>
      <c r="AV39" s="3">
        <f t="shared" si="70"/>
        <v>95</v>
      </c>
      <c r="BA39" s="1">
        <v>43959</v>
      </c>
      <c r="BB39" s="3">
        <f t="shared" si="95"/>
        <v>813</v>
      </c>
      <c r="BC39" s="3">
        <f t="shared" si="96"/>
        <v>233</v>
      </c>
      <c r="BD39" s="3">
        <f t="shared" si="105"/>
        <v>64</v>
      </c>
      <c r="BE39" s="3">
        <f t="shared" si="76"/>
        <v>4</v>
      </c>
      <c r="BF39" s="3">
        <f t="shared" si="88"/>
        <v>112</v>
      </c>
      <c r="BJ39" s="1"/>
      <c r="CS39" s="1"/>
      <c r="DX39" s="1">
        <v>43959</v>
      </c>
      <c r="DY39" s="3">
        <f t="shared" si="77"/>
        <v>37</v>
      </c>
      <c r="DZ39" s="3">
        <f t="shared" si="78"/>
        <v>35</v>
      </c>
      <c r="EA39" s="3">
        <f t="shared" si="79"/>
        <v>22</v>
      </c>
      <c r="EB39" s="3">
        <f t="shared" si="92"/>
        <v>24</v>
      </c>
      <c r="EC39" s="3">
        <f t="shared" si="80"/>
        <v>17</v>
      </c>
      <c r="EF39" s="1">
        <v>43959</v>
      </c>
      <c r="EG39" s="3">
        <f t="shared" si="110"/>
        <v>10</v>
      </c>
      <c r="EH39" s="3">
        <f t="shared" si="111"/>
        <v>17</v>
      </c>
      <c r="EI39" s="3">
        <f t="shared" si="112"/>
        <v>17</v>
      </c>
      <c r="EJ39" s="3">
        <f t="shared" si="114"/>
        <v>15</v>
      </c>
      <c r="EK39" s="3">
        <f t="shared" si="113"/>
        <v>12</v>
      </c>
      <c r="EN39" s="1">
        <v>43959</v>
      </c>
      <c r="EO39" s="3">
        <f t="shared" si="89"/>
        <v>20</v>
      </c>
      <c r="EP39" s="3">
        <f t="shared" si="81"/>
        <v>29</v>
      </c>
      <c r="EQ39" s="3">
        <f t="shared" si="82"/>
        <v>23</v>
      </c>
      <c r="ER39" s="3">
        <f t="shared" si="83"/>
        <v>15</v>
      </c>
      <c r="ES39" s="3">
        <f t="shared" si="93"/>
        <v>19</v>
      </c>
      <c r="EV39" s="1">
        <v>43959</v>
      </c>
      <c r="EW39" s="3">
        <f t="shared" si="98"/>
        <v>16</v>
      </c>
      <c r="EX39" s="3">
        <f t="shared" si="56"/>
        <v>16</v>
      </c>
      <c r="EY39" s="3">
        <f t="shared" si="57"/>
        <v>4</v>
      </c>
      <c r="EZ39" s="3">
        <f t="shared" si="58"/>
        <v>1</v>
      </c>
      <c r="FA39" s="3">
        <f t="shared" si="59"/>
        <v>3</v>
      </c>
      <c r="FD39" s="1">
        <v>43959</v>
      </c>
      <c r="FE39" s="3">
        <f t="shared" si="99"/>
        <v>59</v>
      </c>
      <c r="FF39" s="3">
        <f t="shared" si="100"/>
        <v>9</v>
      </c>
      <c r="FG39" s="3">
        <f t="shared" si="101"/>
        <v>6</v>
      </c>
      <c r="FH39" s="3">
        <f t="shared" si="102"/>
        <v>3</v>
      </c>
      <c r="FI39" s="3">
        <f t="shared" si="97"/>
        <v>0</v>
      </c>
      <c r="FJ39" s="3"/>
      <c r="FL39" s="1">
        <v>43959</v>
      </c>
      <c r="FM39" s="3">
        <f t="shared" si="72"/>
        <v>50</v>
      </c>
      <c r="FN39" s="3">
        <f t="shared" si="73"/>
        <v>5</v>
      </c>
      <c r="FO39" s="3">
        <f t="shared" si="74"/>
        <v>7</v>
      </c>
      <c r="FP39" s="3">
        <f t="shared" si="84"/>
        <v>3</v>
      </c>
      <c r="FQ39" s="3">
        <f t="shared" si="75"/>
        <v>6</v>
      </c>
      <c r="FR39" s="3"/>
    </row>
    <row r="40" spans="3:174" x14ac:dyDescent="0.2">
      <c r="C40" s="1">
        <v>43960</v>
      </c>
      <c r="D40" s="3">
        <f t="shared" si="117"/>
        <v>549</v>
      </c>
      <c r="E40" s="3">
        <f t="shared" si="118"/>
        <v>463</v>
      </c>
      <c r="F40" s="3">
        <f t="shared" si="65"/>
        <v>216</v>
      </c>
      <c r="G40" s="3">
        <f t="shared" si="2"/>
        <v>271</v>
      </c>
      <c r="H40" s="3">
        <f t="shared" si="106"/>
        <v>238</v>
      </c>
      <c r="M40" s="1">
        <v>43960</v>
      </c>
      <c r="N40" s="3">
        <f t="shared" si="4"/>
        <v>95</v>
      </c>
      <c r="O40" s="3">
        <f t="shared" si="5"/>
        <v>155</v>
      </c>
      <c r="P40" s="3">
        <f t="shared" si="87"/>
        <v>109</v>
      </c>
      <c r="Q40" s="3"/>
      <c r="R40" s="3">
        <f t="shared" si="107"/>
        <v>148</v>
      </c>
      <c r="W40" s="1">
        <v>43960</v>
      </c>
      <c r="X40" s="3">
        <f t="shared" si="108"/>
        <v>175</v>
      </c>
      <c r="Y40" s="3">
        <f t="shared" si="10"/>
        <v>293</v>
      </c>
      <c r="Z40" s="3">
        <f t="shared" si="11"/>
        <v>216</v>
      </c>
      <c r="AA40" s="3">
        <v>86</v>
      </c>
      <c r="AB40" s="3">
        <f t="shared" si="13"/>
        <v>201</v>
      </c>
      <c r="AG40" s="1">
        <v>43960</v>
      </c>
      <c r="AH40" s="3">
        <f t="shared" si="94"/>
        <v>136</v>
      </c>
      <c r="AI40" s="3">
        <f t="shared" si="115"/>
        <v>28</v>
      </c>
      <c r="AJ40" s="3">
        <f t="shared" si="116"/>
        <v>56</v>
      </c>
      <c r="AK40" s="3">
        <f t="shared" si="109"/>
        <v>11</v>
      </c>
      <c r="AL40" s="3">
        <f t="shared" si="104"/>
        <v>16</v>
      </c>
      <c r="AQ40" s="1">
        <v>43960</v>
      </c>
      <c r="AR40" s="3">
        <f t="shared" ref="AR40:AR56" si="119">SUM(Z206-Z205)</f>
        <v>253</v>
      </c>
      <c r="AS40" s="3">
        <f t="shared" si="67"/>
        <v>79</v>
      </c>
      <c r="AT40" s="3">
        <f t="shared" si="68"/>
        <v>156</v>
      </c>
      <c r="AU40" s="3">
        <f t="shared" si="69"/>
        <v>29</v>
      </c>
      <c r="AV40" s="3">
        <f t="shared" si="70"/>
        <v>67</v>
      </c>
      <c r="BA40" s="1">
        <v>43960</v>
      </c>
      <c r="BB40" s="3">
        <f t="shared" si="95"/>
        <v>911</v>
      </c>
      <c r="BC40" s="3">
        <f t="shared" si="96"/>
        <v>114</v>
      </c>
      <c r="BD40" s="3">
        <f t="shared" si="105"/>
        <v>199</v>
      </c>
      <c r="BE40" s="3">
        <f t="shared" si="76"/>
        <v>32</v>
      </c>
      <c r="BF40" s="3">
        <f t="shared" si="88"/>
        <v>111</v>
      </c>
      <c r="BJ40" s="1"/>
      <c r="CS40" s="1"/>
      <c r="DX40" s="1">
        <v>43960</v>
      </c>
      <c r="DY40" s="3">
        <f t="shared" si="77"/>
        <v>21</v>
      </c>
      <c r="DZ40" s="3">
        <f t="shared" si="78"/>
        <v>37</v>
      </c>
      <c r="EA40" s="3">
        <f t="shared" si="79"/>
        <v>26</v>
      </c>
      <c r="EB40" s="3">
        <f t="shared" si="92"/>
        <v>21</v>
      </c>
      <c r="EC40" s="3">
        <f t="shared" si="80"/>
        <v>31</v>
      </c>
      <c r="EF40" s="1">
        <v>43960</v>
      </c>
      <c r="EG40" s="3">
        <f t="shared" si="110"/>
        <v>19</v>
      </c>
      <c r="EH40" s="3">
        <f t="shared" si="111"/>
        <v>14</v>
      </c>
      <c r="EI40" s="3">
        <f t="shared" si="112"/>
        <v>16</v>
      </c>
      <c r="EJ40" s="3">
        <f t="shared" si="114"/>
        <v>8</v>
      </c>
      <c r="EK40" s="3">
        <f t="shared" si="113"/>
        <v>19</v>
      </c>
      <c r="EN40" s="1">
        <v>43960</v>
      </c>
      <c r="EO40" s="3">
        <f t="shared" si="89"/>
        <v>20</v>
      </c>
      <c r="EP40" s="3">
        <f t="shared" si="81"/>
        <v>37</v>
      </c>
      <c r="EQ40" s="3">
        <f t="shared" si="82"/>
        <v>24</v>
      </c>
      <c r="ER40" s="3">
        <f t="shared" si="83"/>
        <v>12</v>
      </c>
      <c r="ES40" s="3">
        <f t="shared" si="93"/>
        <v>16</v>
      </c>
      <c r="EV40" s="1">
        <v>43960</v>
      </c>
      <c r="EW40" s="3">
        <f t="shared" si="98"/>
        <v>54</v>
      </c>
      <c r="EX40" s="3">
        <f t="shared" si="56"/>
        <v>36</v>
      </c>
      <c r="EY40" s="3">
        <f t="shared" si="57"/>
        <v>15</v>
      </c>
      <c r="EZ40" s="3">
        <f t="shared" si="58"/>
        <v>9</v>
      </c>
      <c r="FA40" s="3">
        <f t="shared" si="59"/>
        <v>1</v>
      </c>
      <c r="FD40" s="1">
        <v>43960</v>
      </c>
      <c r="FE40" s="3">
        <f t="shared" si="99"/>
        <v>16</v>
      </c>
      <c r="FF40" s="3">
        <f t="shared" si="100"/>
        <v>8</v>
      </c>
      <c r="FG40" s="3">
        <f t="shared" si="101"/>
        <v>12</v>
      </c>
      <c r="FH40" s="3">
        <f t="shared" si="102"/>
        <v>6</v>
      </c>
      <c r="FI40" s="3">
        <f t="shared" si="97"/>
        <v>1</v>
      </c>
      <c r="FJ40" s="3"/>
      <c r="FL40" s="1">
        <v>43960</v>
      </c>
      <c r="FM40" s="3">
        <f t="shared" si="72"/>
        <v>44</v>
      </c>
      <c r="FN40" s="3">
        <f t="shared" si="73"/>
        <v>0</v>
      </c>
      <c r="FO40" s="3">
        <f t="shared" si="74"/>
        <v>2</v>
      </c>
      <c r="FP40" s="3">
        <f t="shared" si="84"/>
        <v>0</v>
      </c>
      <c r="FQ40" s="3">
        <f t="shared" si="75"/>
        <v>3</v>
      </c>
      <c r="FR40" s="3"/>
    </row>
    <row r="41" spans="3:174" x14ac:dyDescent="0.2">
      <c r="C41" s="1">
        <v>43961</v>
      </c>
      <c r="D41" s="3">
        <f t="shared" si="117"/>
        <v>369</v>
      </c>
      <c r="E41" s="3">
        <f t="shared" si="118"/>
        <v>356</v>
      </c>
      <c r="F41" s="3">
        <f t="shared" si="65"/>
        <v>189</v>
      </c>
      <c r="G41" s="3">
        <f t="shared" si="2"/>
        <v>255</v>
      </c>
      <c r="H41" s="3">
        <f t="shared" si="106"/>
        <v>241</v>
      </c>
      <c r="M41" s="1">
        <v>43961</v>
      </c>
      <c r="N41" s="3">
        <f t="shared" si="4"/>
        <v>125</v>
      </c>
      <c r="O41" s="3">
        <f t="shared" si="5"/>
        <v>147</v>
      </c>
      <c r="P41" s="3">
        <f t="shared" si="87"/>
        <v>159</v>
      </c>
      <c r="Q41" s="3"/>
      <c r="R41" s="3">
        <f t="shared" si="107"/>
        <v>115</v>
      </c>
      <c r="W41" s="1">
        <v>43961</v>
      </c>
      <c r="X41" s="3">
        <f t="shared" si="108"/>
        <v>160</v>
      </c>
      <c r="Y41" s="3">
        <f t="shared" si="10"/>
        <v>282</v>
      </c>
      <c r="Z41" s="3">
        <f t="shared" si="11"/>
        <v>142</v>
      </c>
      <c r="AA41" s="3">
        <f t="shared" ref="AA41:AA55" si="120">SUM(Q201-Q200)</f>
        <v>65</v>
      </c>
      <c r="AB41" s="3">
        <v>132</v>
      </c>
      <c r="AG41" s="1">
        <v>43961</v>
      </c>
      <c r="AH41" s="3">
        <f t="shared" si="94"/>
        <v>115</v>
      </c>
      <c r="AI41" s="3">
        <f t="shared" si="115"/>
        <v>44</v>
      </c>
      <c r="AJ41" s="3">
        <f t="shared" si="116"/>
        <v>23</v>
      </c>
      <c r="AK41" s="3">
        <f t="shared" si="109"/>
        <v>8</v>
      </c>
      <c r="AL41" s="3">
        <f t="shared" si="104"/>
        <v>6</v>
      </c>
      <c r="AQ41" s="1">
        <v>43961</v>
      </c>
      <c r="AR41" s="3">
        <f t="shared" si="119"/>
        <v>246</v>
      </c>
      <c r="AS41" s="3">
        <f t="shared" si="67"/>
        <v>144</v>
      </c>
      <c r="AT41" s="3">
        <f t="shared" si="68"/>
        <v>140</v>
      </c>
      <c r="AU41" s="3">
        <f t="shared" si="69"/>
        <v>72</v>
      </c>
      <c r="AV41" s="3">
        <f t="shared" si="70"/>
        <v>114</v>
      </c>
      <c r="BA41" s="1">
        <v>43961</v>
      </c>
      <c r="BB41" s="3">
        <f t="shared" si="95"/>
        <v>443</v>
      </c>
      <c r="BC41" s="3">
        <f t="shared" si="96"/>
        <v>150</v>
      </c>
      <c r="BD41" s="3">
        <f t="shared" si="105"/>
        <v>80</v>
      </c>
      <c r="BE41" s="3">
        <f t="shared" si="76"/>
        <v>14</v>
      </c>
      <c r="BF41" s="3">
        <f t="shared" si="88"/>
        <v>121</v>
      </c>
      <c r="BJ41" s="1"/>
      <c r="CS41" s="1"/>
      <c r="DX41" s="1">
        <v>43961</v>
      </c>
      <c r="DY41" s="3">
        <f t="shared" si="77"/>
        <v>28</v>
      </c>
      <c r="DZ41" s="3">
        <f t="shared" si="78"/>
        <v>32</v>
      </c>
      <c r="EA41" s="3">
        <f t="shared" si="79"/>
        <v>25</v>
      </c>
      <c r="EB41" s="3">
        <f t="shared" si="92"/>
        <v>17</v>
      </c>
      <c r="EC41" s="3">
        <f t="shared" si="80"/>
        <v>20</v>
      </c>
      <c r="EF41" s="1">
        <v>43961</v>
      </c>
      <c r="EG41" s="3">
        <f t="shared" si="110"/>
        <v>7</v>
      </c>
      <c r="EH41" s="3">
        <f t="shared" si="111"/>
        <v>15</v>
      </c>
      <c r="EI41" s="3">
        <f t="shared" si="112"/>
        <v>9</v>
      </c>
      <c r="EJ41" s="3">
        <f t="shared" si="114"/>
        <v>15</v>
      </c>
      <c r="EK41" s="3">
        <f t="shared" si="113"/>
        <v>10</v>
      </c>
      <c r="EN41" s="1">
        <v>43961</v>
      </c>
      <c r="EO41" s="3">
        <f t="shared" si="89"/>
        <v>15</v>
      </c>
      <c r="EP41" s="3">
        <f t="shared" si="81"/>
        <v>38</v>
      </c>
      <c r="EQ41" s="3">
        <f t="shared" si="82"/>
        <v>19</v>
      </c>
      <c r="ER41" s="3">
        <f t="shared" si="83"/>
        <v>15</v>
      </c>
      <c r="ES41" s="3">
        <f t="shared" si="93"/>
        <v>24</v>
      </c>
      <c r="EV41" s="1">
        <v>43961</v>
      </c>
      <c r="EW41" s="3">
        <f t="shared" si="98"/>
        <v>15</v>
      </c>
      <c r="EX41" s="3">
        <f t="shared" si="56"/>
        <v>2</v>
      </c>
      <c r="EY41" s="3">
        <f t="shared" si="57"/>
        <v>1</v>
      </c>
      <c r="EZ41" s="3">
        <f t="shared" si="58"/>
        <v>1</v>
      </c>
      <c r="FA41" s="3">
        <f t="shared" si="59"/>
        <v>0</v>
      </c>
      <c r="FD41" s="1">
        <v>43961</v>
      </c>
      <c r="FE41" s="3">
        <f t="shared" si="99"/>
        <v>3</v>
      </c>
      <c r="FF41" s="3">
        <f t="shared" si="100"/>
        <v>2</v>
      </c>
      <c r="FG41" s="3">
        <f t="shared" si="101"/>
        <v>1</v>
      </c>
      <c r="FH41" s="3">
        <f t="shared" si="102"/>
        <v>1</v>
      </c>
      <c r="FI41" s="3">
        <f t="shared" si="97"/>
        <v>1</v>
      </c>
      <c r="FJ41" s="3"/>
      <c r="FL41" s="1">
        <v>43961</v>
      </c>
      <c r="FM41" s="3">
        <f t="shared" si="72"/>
        <v>18</v>
      </c>
      <c r="FN41" s="3">
        <f t="shared" si="73"/>
        <v>0</v>
      </c>
      <c r="FO41" s="3">
        <f t="shared" si="74"/>
        <v>3</v>
      </c>
      <c r="FP41" s="3">
        <f t="shared" si="84"/>
        <v>0</v>
      </c>
      <c r="FQ41" s="3">
        <f t="shared" si="75"/>
        <v>1</v>
      </c>
      <c r="FR41" s="3"/>
    </row>
    <row r="42" spans="3:174" x14ac:dyDescent="0.2">
      <c r="C42" s="1">
        <v>43962</v>
      </c>
      <c r="D42" s="3">
        <f t="shared" si="117"/>
        <v>318</v>
      </c>
      <c r="E42" s="3">
        <f t="shared" si="118"/>
        <v>255</v>
      </c>
      <c r="F42" s="3">
        <f t="shared" si="65"/>
        <v>120</v>
      </c>
      <c r="G42" s="3"/>
      <c r="H42" s="3">
        <f t="shared" si="106"/>
        <v>209</v>
      </c>
      <c r="M42" s="1">
        <v>43962</v>
      </c>
      <c r="N42" s="3">
        <f t="shared" si="4"/>
        <v>99</v>
      </c>
      <c r="O42" s="3">
        <f t="shared" si="5"/>
        <v>114</v>
      </c>
      <c r="P42" s="3">
        <f t="shared" si="87"/>
        <v>78</v>
      </c>
      <c r="Q42" s="3">
        <f t="shared" ref="Q42:Q53" si="121">SUM(L188-L187)</f>
        <v>107</v>
      </c>
      <c r="R42" s="3">
        <f t="shared" si="107"/>
        <v>102</v>
      </c>
      <c r="W42" s="1">
        <v>43962</v>
      </c>
      <c r="X42" s="3">
        <f t="shared" si="108"/>
        <v>77</v>
      </c>
      <c r="Y42" s="3">
        <f t="shared" si="10"/>
        <v>185</v>
      </c>
      <c r="Z42" s="3">
        <f t="shared" si="11"/>
        <v>79</v>
      </c>
      <c r="AA42" s="3">
        <f t="shared" si="120"/>
        <v>52</v>
      </c>
      <c r="AB42" s="3">
        <v>75</v>
      </c>
      <c r="AG42" s="1">
        <v>43962</v>
      </c>
      <c r="AH42" s="3">
        <f t="shared" si="94"/>
        <v>119</v>
      </c>
      <c r="AI42" s="3">
        <f t="shared" si="115"/>
        <v>16</v>
      </c>
      <c r="AJ42" s="3">
        <f t="shared" si="116"/>
        <v>22</v>
      </c>
      <c r="AK42" s="3">
        <f t="shared" si="109"/>
        <v>7</v>
      </c>
      <c r="AL42" s="3">
        <f t="shared" si="104"/>
        <v>10</v>
      </c>
      <c r="AQ42" s="1">
        <v>43962</v>
      </c>
      <c r="AR42" s="3">
        <f t="shared" si="119"/>
        <v>125</v>
      </c>
      <c r="AS42" s="3">
        <f t="shared" si="67"/>
        <v>32</v>
      </c>
      <c r="AT42" s="3">
        <f t="shared" si="68"/>
        <v>70</v>
      </c>
      <c r="AU42" s="3">
        <f t="shared" si="69"/>
        <v>18</v>
      </c>
      <c r="AV42" s="3">
        <f t="shared" si="70"/>
        <v>46</v>
      </c>
      <c r="BA42" s="1">
        <v>43962</v>
      </c>
      <c r="BB42" s="3">
        <f t="shared" si="95"/>
        <v>568</v>
      </c>
      <c r="BC42" s="3">
        <f t="shared" si="96"/>
        <v>139</v>
      </c>
      <c r="BD42" s="3">
        <f t="shared" si="105"/>
        <v>131</v>
      </c>
      <c r="BE42" s="3">
        <f t="shared" si="76"/>
        <v>9</v>
      </c>
      <c r="BF42" s="3">
        <f t="shared" si="88"/>
        <v>72</v>
      </c>
      <c r="BJ42" s="1"/>
      <c r="CS42" s="1"/>
      <c r="DX42" s="1">
        <v>43962</v>
      </c>
      <c r="DY42" s="3">
        <f t="shared" si="77"/>
        <v>16</v>
      </c>
      <c r="DZ42" s="3">
        <f t="shared" si="78"/>
        <v>27</v>
      </c>
      <c r="EA42" s="3">
        <f t="shared" si="79"/>
        <v>12</v>
      </c>
      <c r="EB42" s="3">
        <f t="shared" si="92"/>
        <v>18</v>
      </c>
      <c r="EC42" s="3">
        <f t="shared" si="80"/>
        <v>22</v>
      </c>
      <c r="EF42" s="1">
        <v>43962</v>
      </c>
      <c r="EG42" s="3">
        <f t="shared" si="110"/>
        <v>3</v>
      </c>
      <c r="EH42" s="3">
        <f t="shared" si="111"/>
        <v>2</v>
      </c>
      <c r="EI42" s="3">
        <f t="shared" si="112"/>
        <v>3</v>
      </c>
      <c r="EJ42" s="3">
        <f t="shared" si="114"/>
        <v>8</v>
      </c>
      <c r="EK42" s="3">
        <f t="shared" si="113"/>
        <v>3</v>
      </c>
      <c r="EN42" s="1">
        <v>43962</v>
      </c>
      <c r="EO42" s="3">
        <f t="shared" si="89"/>
        <v>13</v>
      </c>
      <c r="EP42" s="3">
        <f t="shared" si="81"/>
        <v>28</v>
      </c>
      <c r="EQ42" s="3">
        <f t="shared" si="82"/>
        <v>25</v>
      </c>
      <c r="ER42" s="3">
        <f t="shared" si="83"/>
        <v>11</v>
      </c>
      <c r="ES42" s="3">
        <f t="shared" si="93"/>
        <v>13</v>
      </c>
      <c r="EV42" s="1">
        <v>43962</v>
      </c>
      <c r="EW42" s="3">
        <f t="shared" si="98"/>
        <v>8</v>
      </c>
      <c r="EX42" s="3">
        <f t="shared" si="56"/>
        <v>6</v>
      </c>
      <c r="EY42" s="3">
        <f t="shared" si="57"/>
        <v>1</v>
      </c>
      <c r="EZ42" s="3">
        <f t="shared" si="58"/>
        <v>0</v>
      </c>
      <c r="FA42" s="3">
        <f t="shared" si="59"/>
        <v>0</v>
      </c>
      <c r="FD42" s="1">
        <v>43962</v>
      </c>
      <c r="FE42" s="3"/>
      <c r="FF42" s="3">
        <f t="shared" ref="FF42:FH48" si="122">SUM(AB303-AB302)</f>
        <v>0</v>
      </c>
      <c r="FG42" s="3">
        <f t="shared" si="122"/>
        <v>4</v>
      </c>
      <c r="FH42" s="3">
        <f t="shared" si="122"/>
        <v>0</v>
      </c>
      <c r="FI42" s="3">
        <f t="shared" si="97"/>
        <v>1</v>
      </c>
      <c r="FJ42" s="3"/>
      <c r="FL42" s="1">
        <v>43962</v>
      </c>
      <c r="FM42" s="3">
        <f t="shared" si="72"/>
        <v>39</v>
      </c>
      <c r="FN42" s="3">
        <f t="shared" si="73"/>
        <v>10</v>
      </c>
      <c r="FO42" s="3">
        <f t="shared" si="74"/>
        <v>13</v>
      </c>
      <c r="FP42" s="3">
        <f t="shared" si="84"/>
        <v>3</v>
      </c>
      <c r="FQ42" s="3">
        <f t="shared" si="75"/>
        <v>2</v>
      </c>
      <c r="FR42" s="3"/>
    </row>
    <row r="43" spans="3:174" x14ac:dyDescent="0.2">
      <c r="C43" s="1">
        <v>43963</v>
      </c>
      <c r="D43" s="3">
        <f t="shared" si="117"/>
        <v>211</v>
      </c>
      <c r="E43" s="3">
        <f t="shared" si="118"/>
        <v>259</v>
      </c>
      <c r="F43" s="3">
        <f t="shared" si="65"/>
        <v>97</v>
      </c>
      <c r="G43" s="3"/>
      <c r="H43" s="3">
        <f t="shared" si="106"/>
        <v>151</v>
      </c>
      <c r="M43" s="1">
        <v>43963</v>
      </c>
      <c r="N43" s="3">
        <f t="shared" si="4"/>
        <v>63</v>
      </c>
      <c r="O43" s="3">
        <f t="shared" si="5"/>
        <v>39</v>
      </c>
      <c r="P43" s="3">
        <f t="shared" si="87"/>
        <v>83</v>
      </c>
      <c r="Q43" s="3">
        <f t="shared" si="121"/>
        <v>39</v>
      </c>
      <c r="R43" s="3">
        <f t="shared" si="107"/>
        <v>71</v>
      </c>
      <c r="W43" s="1">
        <v>43963</v>
      </c>
      <c r="X43" s="3">
        <f t="shared" si="108"/>
        <v>98</v>
      </c>
      <c r="Y43" s="3">
        <f t="shared" si="10"/>
        <v>179</v>
      </c>
      <c r="Z43" s="3">
        <f t="shared" si="11"/>
        <v>140</v>
      </c>
      <c r="AA43" s="3">
        <f t="shared" si="120"/>
        <v>42</v>
      </c>
      <c r="AB43" s="3">
        <f t="shared" ref="AB43:AB51" si="123">SUM(R191-R190)</f>
        <v>141</v>
      </c>
      <c r="AG43" s="1">
        <v>43963</v>
      </c>
      <c r="AH43" s="3">
        <f t="shared" si="94"/>
        <v>80</v>
      </c>
      <c r="AI43" s="3">
        <f t="shared" si="115"/>
        <v>32</v>
      </c>
      <c r="AJ43" s="3">
        <f t="shared" si="116"/>
        <v>33</v>
      </c>
      <c r="AK43" s="3">
        <f t="shared" si="109"/>
        <v>17</v>
      </c>
      <c r="AL43" s="3">
        <f t="shared" si="104"/>
        <v>14</v>
      </c>
      <c r="AQ43" s="1">
        <v>43963</v>
      </c>
      <c r="AR43" s="3">
        <f t="shared" si="119"/>
        <v>210</v>
      </c>
      <c r="AS43" s="3">
        <f t="shared" si="67"/>
        <v>150</v>
      </c>
      <c r="AT43" s="3">
        <f t="shared" si="68"/>
        <v>38</v>
      </c>
      <c r="AU43" s="3">
        <f t="shared" si="69"/>
        <v>27</v>
      </c>
      <c r="AV43" s="3">
        <f t="shared" si="70"/>
        <v>36</v>
      </c>
      <c r="BA43" s="1">
        <v>43963</v>
      </c>
      <c r="BB43" s="3">
        <f t="shared" si="95"/>
        <v>1002</v>
      </c>
      <c r="BC43" s="3">
        <f t="shared" si="96"/>
        <v>96</v>
      </c>
      <c r="BD43" s="3">
        <f t="shared" si="105"/>
        <v>52</v>
      </c>
      <c r="BE43" s="3">
        <f t="shared" si="76"/>
        <v>22</v>
      </c>
      <c r="BF43" s="3">
        <f t="shared" si="88"/>
        <v>144</v>
      </c>
      <c r="BJ43" s="1"/>
      <c r="CS43" s="1"/>
      <c r="DX43" s="1">
        <v>43963</v>
      </c>
      <c r="DY43" s="3">
        <f t="shared" si="77"/>
        <v>22</v>
      </c>
      <c r="DZ43" s="3">
        <f t="shared" si="78"/>
        <v>24</v>
      </c>
      <c r="EA43" s="3">
        <f t="shared" si="79"/>
        <v>28</v>
      </c>
      <c r="EB43" s="3">
        <f t="shared" si="92"/>
        <v>19</v>
      </c>
      <c r="EC43" s="3">
        <f t="shared" si="80"/>
        <v>15</v>
      </c>
      <c r="EF43" s="1">
        <v>43963</v>
      </c>
      <c r="EG43" s="3">
        <f t="shared" si="110"/>
        <v>30</v>
      </c>
      <c r="EH43" s="3">
        <f t="shared" si="111"/>
        <v>10</v>
      </c>
      <c r="EI43" s="3">
        <f t="shared" si="112"/>
        <v>18</v>
      </c>
      <c r="EJ43" s="3">
        <f t="shared" si="114"/>
        <v>24</v>
      </c>
      <c r="EK43" s="3">
        <f t="shared" si="113"/>
        <v>18</v>
      </c>
      <c r="EN43" s="1">
        <v>43963</v>
      </c>
      <c r="EO43" s="3">
        <f t="shared" si="89"/>
        <v>1</v>
      </c>
      <c r="EP43" s="3">
        <f t="shared" si="81"/>
        <v>9</v>
      </c>
      <c r="EQ43" s="3">
        <f t="shared" si="82"/>
        <v>9</v>
      </c>
      <c r="ER43" s="3">
        <f t="shared" si="83"/>
        <v>2</v>
      </c>
      <c r="ES43" s="3">
        <f t="shared" si="93"/>
        <v>2</v>
      </c>
      <c r="EV43" s="1">
        <v>43963</v>
      </c>
      <c r="EW43" s="3">
        <f t="shared" si="98"/>
        <v>35</v>
      </c>
      <c r="EX43" s="3">
        <f t="shared" si="56"/>
        <v>23</v>
      </c>
      <c r="EY43" s="3">
        <f t="shared" si="57"/>
        <v>11</v>
      </c>
      <c r="EZ43" s="3">
        <f t="shared" si="58"/>
        <v>1</v>
      </c>
      <c r="FA43" s="3">
        <f t="shared" si="59"/>
        <v>1</v>
      </c>
      <c r="FD43" s="1">
        <v>43963</v>
      </c>
      <c r="FE43" s="3"/>
      <c r="FF43" s="3">
        <f t="shared" si="122"/>
        <v>9</v>
      </c>
      <c r="FG43" s="3">
        <f t="shared" si="122"/>
        <v>6</v>
      </c>
      <c r="FH43" s="3">
        <f t="shared" si="122"/>
        <v>2</v>
      </c>
      <c r="FI43" s="3">
        <f t="shared" si="97"/>
        <v>1</v>
      </c>
      <c r="FJ43" s="3"/>
      <c r="FL43" s="1">
        <v>43963</v>
      </c>
      <c r="FM43" s="3">
        <f t="shared" si="72"/>
        <v>44</v>
      </c>
      <c r="FN43" s="3">
        <f t="shared" si="73"/>
        <v>13</v>
      </c>
      <c r="FO43" s="3">
        <f t="shared" si="74"/>
        <v>10</v>
      </c>
      <c r="FP43" s="3">
        <f t="shared" si="84"/>
        <v>0</v>
      </c>
      <c r="FQ43" s="3">
        <f t="shared" si="75"/>
        <v>0</v>
      </c>
      <c r="FR43" s="3"/>
    </row>
    <row r="44" spans="3:174" x14ac:dyDescent="0.2">
      <c r="C44" s="1">
        <v>43964</v>
      </c>
      <c r="D44" s="3">
        <f t="shared" si="117"/>
        <v>357</v>
      </c>
      <c r="E44" s="3">
        <f t="shared" si="118"/>
        <v>336</v>
      </c>
      <c r="F44" s="3">
        <f t="shared" si="65"/>
        <v>153</v>
      </c>
      <c r="G44" s="3">
        <f t="shared" ref="G44:G56" si="124">SUM(E200-E199)</f>
        <v>236</v>
      </c>
      <c r="H44" s="3">
        <f t="shared" si="106"/>
        <v>243</v>
      </c>
      <c r="M44" s="1">
        <v>43964</v>
      </c>
      <c r="N44" s="3">
        <f t="shared" si="4"/>
        <v>59</v>
      </c>
      <c r="O44" s="3">
        <f t="shared" si="5"/>
        <v>60</v>
      </c>
      <c r="P44" s="3">
        <f t="shared" si="87"/>
        <v>64</v>
      </c>
      <c r="Q44" s="3">
        <f t="shared" si="121"/>
        <v>103</v>
      </c>
      <c r="R44" s="3">
        <f t="shared" si="107"/>
        <v>41</v>
      </c>
      <c r="W44" s="1">
        <v>43964</v>
      </c>
      <c r="X44" s="3">
        <f t="shared" si="108"/>
        <v>133</v>
      </c>
      <c r="Y44" s="3">
        <f t="shared" si="10"/>
        <v>248</v>
      </c>
      <c r="Z44" s="3">
        <f t="shared" si="11"/>
        <v>131</v>
      </c>
      <c r="AA44" s="3">
        <f t="shared" si="120"/>
        <v>83</v>
      </c>
      <c r="AB44" s="3">
        <f t="shared" si="123"/>
        <v>282</v>
      </c>
      <c r="AG44" s="1">
        <v>43964</v>
      </c>
      <c r="AH44" s="3">
        <f t="shared" si="94"/>
        <v>115</v>
      </c>
      <c r="AI44" s="3">
        <f t="shared" si="115"/>
        <v>46</v>
      </c>
      <c r="AJ44" s="3">
        <f t="shared" si="116"/>
        <v>40</v>
      </c>
      <c r="AK44" s="3">
        <f t="shared" si="109"/>
        <v>2</v>
      </c>
      <c r="AL44" s="3">
        <f t="shared" si="104"/>
        <v>4</v>
      </c>
      <c r="AQ44" s="1">
        <v>43964</v>
      </c>
      <c r="AR44" s="3">
        <f t="shared" si="119"/>
        <v>158</v>
      </c>
      <c r="AS44" s="3">
        <f t="shared" si="67"/>
        <v>71</v>
      </c>
      <c r="AT44" s="3">
        <f t="shared" si="68"/>
        <v>73</v>
      </c>
      <c r="AU44" s="3">
        <f t="shared" si="69"/>
        <v>32</v>
      </c>
      <c r="AV44" s="3">
        <f t="shared" si="70"/>
        <v>32</v>
      </c>
      <c r="BA44" s="1">
        <v>43964</v>
      </c>
      <c r="BB44" s="3">
        <f t="shared" si="95"/>
        <v>1293</v>
      </c>
      <c r="BC44" s="3">
        <f t="shared" si="96"/>
        <v>117</v>
      </c>
      <c r="BD44" s="3">
        <f t="shared" si="105"/>
        <v>70</v>
      </c>
      <c r="BE44" s="3">
        <f t="shared" si="76"/>
        <v>8</v>
      </c>
      <c r="BF44" s="3">
        <f t="shared" si="88"/>
        <v>182</v>
      </c>
      <c r="BJ44" s="1"/>
      <c r="CS44" s="1"/>
      <c r="DX44" s="1">
        <v>43964</v>
      </c>
      <c r="DY44" s="3">
        <f t="shared" si="77"/>
        <v>16</v>
      </c>
      <c r="DZ44" s="3">
        <f t="shared" si="78"/>
        <v>23</v>
      </c>
      <c r="EA44" s="3">
        <f t="shared" si="79"/>
        <v>15</v>
      </c>
      <c r="EB44" s="3">
        <f t="shared" si="92"/>
        <v>20</v>
      </c>
      <c r="EC44" s="3">
        <f t="shared" si="80"/>
        <v>25</v>
      </c>
      <c r="EF44" s="1">
        <v>43964</v>
      </c>
      <c r="EG44" s="3">
        <f t="shared" si="110"/>
        <v>21</v>
      </c>
      <c r="EH44" s="3">
        <f t="shared" si="111"/>
        <v>26</v>
      </c>
      <c r="EI44" s="3">
        <f t="shared" si="112"/>
        <v>27</v>
      </c>
      <c r="EJ44" s="3">
        <f t="shared" si="114"/>
        <v>9</v>
      </c>
      <c r="EK44" s="3">
        <f t="shared" si="113"/>
        <v>20</v>
      </c>
      <c r="EN44" s="1">
        <v>43964</v>
      </c>
      <c r="EO44" s="3">
        <f t="shared" si="89"/>
        <v>17</v>
      </c>
      <c r="EP44" s="3">
        <f t="shared" si="81"/>
        <v>38</v>
      </c>
      <c r="EQ44" s="3">
        <f t="shared" si="82"/>
        <v>26</v>
      </c>
      <c r="ER44" s="3">
        <f t="shared" si="83"/>
        <v>13</v>
      </c>
      <c r="ES44" s="3">
        <f t="shared" si="93"/>
        <v>30</v>
      </c>
      <c r="EV44" s="1">
        <v>43964</v>
      </c>
      <c r="EW44" s="3">
        <f t="shared" si="98"/>
        <v>16</v>
      </c>
      <c r="EX44" s="3">
        <f t="shared" si="56"/>
        <v>2</v>
      </c>
      <c r="EY44" s="3">
        <f t="shared" si="57"/>
        <v>7</v>
      </c>
      <c r="EZ44" s="3">
        <f t="shared" si="58"/>
        <v>2</v>
      </c>
      <c r="FA44" s="3">
        <f t="shared" si="59"/>
        <v>1</v>
      </c>
      <c r="FD44" s="1">
        <v>43964</v>
      </c>
      <c r="FE44" s="3">
        <f t="shared" ref="FE44:FE79" si="125">SUM(AA305-AA304)</f>
        <v>78</v>
      </c>
      <c r="FF44" s="3">
        <f t="shared" si="122"/>
        <v>22</v>
      </c>
      <c r="FG44" s="3">
        <f t="shared" si="122"/>
        <v>14</v>
      </c>
      <c r="FH44" s="3">
        <f t="shared" si="122"/>
        <v>6</v>
      </c>
      <c r="FI44" s="3">
        <f t="shared" si="97"/>
        <v>7</v>
      </c>
      <c r="FJ44" s="3"/>
      <c r="FL44" s="1">
        <v>43964</v>
      </c>
      <c r="FM44" s="3">
        <f t="shared" si="72"/>
        <v>46</v>
      </c>
      <c r="FN44" s="3">
        <f t="shared" si="73"/>
        <v>6</v>
      </c>
      <c r="FO44" s="3">
        <f t="shared" si="74"/>
        <v>8</v>
      </c>
      <c r="FP44" s="3">
        <f t="shared" si="84"/>
        <v>2</v>
      </c>
      <c r="FQ44" s="3">
        <f t="shared" si="75"/>
        <v>2</v>
      </c>
      <c r="FR44" s="3"/>
    </row>
    <row r="45" spans="3:174" x14ac:dyDescent="0.2">
      <c r="C45" s="1">
        <v>43965</v>
      </c>
      <c r="D45" s="3">
        <f t="shared" si="117"/>
        <v>336</v>
      </c>
      <c r="E45" s="3">
        <f t="shared" si="118"/>
        <v>428</v>
      </c>
      <c r="F45" s="3">
        <f t="shared" si="65"/>
        <v>156</v>
      </c>
      <c r="G45" s="3">
        <f t="shared" si="124"/>
        <v>303</v>
      </c>
      <c r="H45" s="3">
        <f t="shared" si="106"/>
        <v>239</v>
      </c>
      <c r="M45" s="1">
        <v>43965</v>
      </c>
      <c r="N45" s="3"/>
      <c r="O45" s="3">
        <f t="shared" si="5"/>
        <v>99</v>
      </c>
      <c r="P45" s="3">
        <f t="shared" si="87"/>
        <v>75</v>
      </c>
      <c r="Q45" s="3">
        <f t="shared" si="121"/>
        <v>79</v>
      </c>
      <c r="R45" s="3">
        <f t="shared" si="107"/>
        <v>130</v>
      </c>
      <c r="W45" s="1">
        <v>43965</v>
      </c>
      <c r="X45" s="3">
        <f t="shared" si="108"/>
        <v>294</v>
      </c>
      <c r="Y45" s="3">
        <f t="shared" si="10"/>
        <v>180</v>
      </c>
      <c r="Z45" s="3">
        <f t="shared" si="11"/>
        <v>247</v>
      </c>
      <c r="AA45" s="3">
        <f t="shared" si="120"/>
        <v>129</v>
      </c>
      <c r="AB45" s="3">
        <f t="shared" si="123"/>
        <v>314</v>
      </c>
      <c r="AG45" s="1">
        <v>43965</v>
      </c>
      <c r="AH45" s="3">
        <f t="shared" si="94"/>
        <v>381</v>
      </c>
      <c r="AI45" s="3">
        <f t="shared" si="115"/>
        <v>122</v>
      </c>
      <c r="AJ45" s="3">
        <f t="shared" si="116"/>
        <v>95</v>
      </c>
      <c r="AK45" s="3">
        <f t="shared" si="109"/>
        <v>29</v>
      </c>
      <c r="AL45" s="3">
        <f t="shared" si="104"/>
        <v>21</v>
      </c>
      <c r="AQ45" s="1">
        <v>43965</v>
      </c>
      <c r="AR45" s="3">
        <f t="shared" si="119"/>
        <v>248</v>
      </c>
      <c r="AS45" s="3">
        <f t="shared" si="67"/>
        <v>70</v>
      </c>
      <c r="AT45" s="3">
        <f t="shared" si="68"/>
        <v>95</v>
      </c>
      <c r="AU45" s="3">
        <f t="shared" si="69"/>
        <v>60</v>
      </c>
      <c r="AV45" s="3">
        <f t="shared" si="70"/>
        <v>45</v>
      </c>
      <c r="BA45" s="1">
        <v>43965</v>
      </c>
      <c r="BB45" s="3">
        <f t="shared" si="95"/>
        <v>853</v>
      </c>
      <c r="BC45" s="3">
        <f t="shared" si="96"/>
        <v>113</v>
      </c>
      <c r="BD45" s="3">
        <f t="shared" si="105"/>
        <v>135</v>
      </c>
      <c r="BE45" s="3">
        <f t="shared" si="76"/>
        <v>10</v>
      </c>
      <c r="BF45" s="3">
        <f t="shared" si="88"/>
        <v>138</v>
      </c>
      <c r="BJ45" s="1"/>
      <c r="CS45" s="1"/>
      <c r="DX45" s="1">
        <v>43965</v>
      </c>
      <c r="DY45" s="3">
        <f t="shared" si="77"/>
        <v>8</v>
      </c>
      <c r="DZ45" s="3">
        <f t="shared" si="78"/>
        <v>28</v>
      </c>
      <c r="EA45" s="3">
        <f t="shared" si="79"/>
        <v>17</v>
      </c>
      <c r="EB45" s="3">
        <f t="shared" si="92"/>
        <v>22</v>
      </c>
      <c r="EC45" s="3">
        <f t="shared" si="80"/>
        <v>16</v>
      </c>
      <c r="EF45" s="1">
        <v>43965</v>
      </c>
      <c r="EG45" s="3">
        <f t="shared" si="110"/>
        <v>14</v>
      </c>
      <c r="EH45" s="3">
        <f t="shared" si="111"/>
        <v>25</v>
      </c>
      <c r="EI45" s="3">
        <f t="shared" si="112"/>
        <v>25</v>
      </c>
      <c r="EJ45" s="3">
        <f t="shared" si="114"/>
        <v>22</v>
      </c>
      <c r="EK45" s="3">
        <f t="shared" si="113"/>
        <v>17</v>
      </c>
      <c r="EN45" s="1">
        <v>43965</v>
      </c>
      <c r="EO45" s="3">
        <f t="shared" si="89"/>
        <v>10</v>
      </c>
      <c r="EP45" s="3">
        <f t="shared" si="81"/>
        <v>45</v>
      </c>
      <c r="EQ45" s="3">
        <f t="shared" si="82"/>
        <v>21</v>
      </c>
      <c r="ER45" s="3">
        <f t="shared" si="83"/>
        <v>20</v>
      </c>
      <c r="ES45" s="3">
        <f t="shared" si="93"/>
        <v>35</v>
      </c>
      <c r="EV45" s="1">
        <v>43965</v>
      </c>
      <c r="EW45" s="3">
        <f t="shared" si="98"/>
        <v>27</v>
      </c>
      <c r="EX45" s="3">
        <f t="shared" si="56"/>
        <v>14</v>
      </c>
      <c r="EY45" s="3">
        <f t="shared" si="57"/>
        <v>11</v>
      </c>
      <c r="EZ45" s="3">
        <f t="shared" si="58"/>
        <v>1</v>
      </c>
      <c r="FA45" s="3">
        <f t="shared" si="59"/>
        <v>3</v>
      </c>
      <c r="FD45" s="1">
        <v>43965</v>
      </c>
      <c r="FE45" s="3">
        <f t="shared" si="125"/>
        <v>22</v>
      </c>
      <c r="FF45" s="3">
        <f t="shared" si="122"/>
        <v>31</v>
      </c>
      <c r="FG45" s="3">
        <f t="shared" si="122"/>
        <v>29</v>
      </c>
      <c r="FH45" s="3">
        <f t="shared" si="122"/>
        <v>4</v>
      </c>
      <c r="FI45" s="3">
        <f t="shared" si="97"/>
        <v>17</v>
      </c>
      <c r="FJ45" s="3"/>
      <c r="FL45" s="1">
        <v>43965</v>
      </c>
      <c r="FM45" s="3">
        <f t="shared" si="72"/>
        <v>50</v>
      </c>
      <c r="FN45" s="3">
        <f t="shared" si="73"/>
        <v>8</v>
      </c>
      <c r="FO45" s="3">
        <f t="shared" si="74"/>
        <v>3</v>
      </c>
      <c r="FP45" s="3">
        <f t="shared" si="84"/>
        <v>0</v>
      </c>
      <c r="FQ45" s="3">
        <f t="shared" si="75"/>
        <v>0</v>
      </c>
      <c r="FR45" s="3"/>
    </row>
    <row r="46" spans="3:174" x14ac:dyDescent="0.2">
      <c r="C46" s="1">
        <v>43966</v>
      </c>
      <c r="D46" s="3">
        <f t="shared" si="117"/>
        <v>432</v>
      </c>
      <c r="E46" s="3">
        <f t="shared" si="118"/>
        <v>486</v>
      </c>
      <c r="F46" s="3">
        <f t="shared" si="65"/>
        <v>121</v>
      </c>
      <c r="G46" s="3">
        <f t="shared" si="124"/>
        <v>539</v>
      </c>
      <c r="H46" s="3">
        <f t="shared" si="106"/>
        <v>175</v>
      </c>
      <c r="M46" s="1">
        <v>43966</v>
      </c>
      <c r="N46" s="3"/>
      <c r="O46" s="3">
        <f t="shared" si="5"/>
        <v>103</v>
      </c>
      <c r="P46" s="3">
        <f t="shared" si="87"/>
        <v>129</v>
      </c>
      <c r="Q46" s="3">
        <f t="shared" si="121"/>
        <v>107</v>
      </c>
      <c r="R46" s="3">
        <f t="shared" si="107"/>
        <v>43</v>
      </c>
      <c r="W46" s="1">
        <v>43966</v>
      </c>
      <c r="X46" s="3">
        <f t="shared" si="108"/>
        <v>115</v>
      </c>
      <c r="Y46" s="3">
        <f t="shared" si="10"/>
        <v>302</v>
      </c>
      <c r="Z46" s="3">
        <f t="shared" si="11"/>
        <v>181</v>
      </c>
      <c r="AA46" s="3">
        <f t="shared" si="120"/>
        <v>73</v>
      </c>
      <c r="AB46" s="3">
        <f t="shared" si="123"/>
        <v>231</v>
      </c>
      <c r="AG46" s="1">
        <v>43966</v>
      </c>
      <c r="AH46" s="3">
        <f t="shared" si="94"/>
        <v>112</v>
      </c>
      <c r="AI46" s="3">
        <f t="shared" si="115"/>
        <v>42</v>
      </c>
      <c r="AJ46" s="3">
        <f t="shared" si="116"/>
        <v>42</v>
      </c>
      <c r="AK46" s="3">
        <f t="shared" si="109"/>
        <v>22</v>
      </c>
      <c r="AL46" s="3">
        <f t="shared" si="104"/>
        <v>5</v>
      </c>
      <c r="AQ46" s="1">
        <v>43966</v>
      </c>
      <c r="AR46" s="3">
        <f t="shared" si="119"/>
        <v>211</v>
      </c>
      <c r="AS46" s="3">
        <f t="shared" si="67"/>
        <v>114</v>
      </c>
      <c r="AT46" s="3">
        <f t="shared" si="68"/>
        <v>157</v>
      </c>
      <c r="AU46" s="3">
        <f t="shared" si="69"/>
        <v>18</v>
      </c>
      <c r="AV46" s="3">
        <f t="shared" si="70"/>
        <v>63</v>
      </c>
      <c r="BA46" s="1">
        <v>43966</v>
      </c>
      <c r="BB46" s="3">
        <f t="shared" si="95"/>
        <v>890</v>
      </c>
      <c r="BC46" s="3">
        <f t="shared" si="96"/>
        <v>132</v>
      </c>
      <c r="BD46" s="3">
        <f t="shared" si="105"/>
        <v>157</v>
      </c>
      <c r="BE46" s="3">
        <f t="shared" si="76"/>
        <v>15</v>
      </c>
      <c r="BF46" s="3">
        <f t="shared" si="88"/>
        <v>118</v>
      </c>
      <c r="BJ46" s="1"/>
      <c r="CS46" s="1"/>
      <c r="DX46" s="1">
        <v>43966</v>
      </c>
      <c r="DY46" s="3">
        <f t="shared" si="77"/>
        <v>11</v>
      </c>
      <c r="DZ46" s="3">
        <f t="shared" si="78"/>
        <v>17</v>
      </c>
      <c r="EA46" s="3">
        <f t="shared" si="79"/>
        <v>14</v>
      </c>
      <c r="EB46" s="3">
        <f t="shared" si="92"/>
        <v>13</v>
      </c>
      <c r="EC46" s="3">
        <f t="shared" si="80"/>
        <v>12</v>
      </c>
      <c r="EF46" s="1">
        <v>43966</v>
      </c>
      <c r="EG46" s="3">
        <f t="shared" si="110"/>
        <v>20</v>
      </c>
      <c r="EH46" s="3">
        <f t="shared" si="111"/>
        <v>10</v>
      </c>
      <c r="EI46" s="3">
        <f t="shared" si="112"/>
        <v>14</v>
      </c>
      <c r="EJ46" s="3">
        <f t="shared" si="114"/>
        <v>9</v>
      </c>
      <c r="EK46" s="3">
        <f t="shared" si="113"/>
        <v>14</v>
      </c>
      <c r="EN46" s="1">
        <v>43966</v>
      </c>
      <c r="EO46" s="3">
        <f t="shared" si="89"/>
        <v>9</v>
      </c>
      <c r="EP46" s="3">
        <f t="shared" si="81"/>
        <v>20</v>
      </c>
      <c r="EQ46" s="3">
        <f t="shared" si="82"/>
        <v>26</v>
      </c>
      <c r="ER46" s="3">
        <f t="shared" si="83"/>
        <v>14</v>
      </c>
      <c r="ES46" s="3">
        <f t="shared" si="93"/>
        <v>14</v>
      </c>
      <c r="EV46" s="1">
        <v>43966</v>
      </c>
      <c r="EW46" s="3">
        <f t="shared" si="98"/>
        <v>9</v>
      </c>
      <c r="EX46" s="3">
        <f t="shared" si="56"/>
        <v>8</v>
      </c>
      <c r="EY46" s="3">
        <f t="shared" si="57"/>
        <v>1</v>
      </c>
      <c r="EZ46" s="3">
        <f t="shared" si="58"/>
        <v>1</v>
      </c>
      <c r="FA46" s="3">
        <f t="shared" si="59"/>
        <v>1</v>
      </c>
      <c r="FD46" s="1">
        <v>43966</v>
      </c>
      <c r="FE46" s="3">
        <f t="shared" si="125"/>
        <v>13</v>
      </c>
      <c r="FF46" s="3">
        <f t="shared" si="122"/>
        <v>21</v>
      </c>
      <c r="FG46" s="3">
        <f t="shared" si="122"/>
        <v>18</v>
      </c>
      <c r="FH46" s="3">
        <f t="shared" si="122"/>
        <v>3</v>
      </c>
      <c r="FI46" s="3">
        <f t="shared" si="97"/>
        <v>11</v>
      </c>
      <c r="FJ46" s="3"/>
      <c r="FL46" s="1">
        <v>43966</v>
      </c>
      <c r="FM46" s="3">
        <f t="shared" si="72"/>
        <v>46</v>
      </c>
      <c r="FN46" s="3">
        <f t="shared" si="73"/>
        <v>4</v>
      </c>
      <c r="FO46" s="3">
        <f t="shared" si="74"/>
        <v>6</v>
      </c>
      <c r="FP46" s="3">
        <f t="shared" si="84"/>
        <v>1</v>
      </c>
      <c r="FQ46" s="3">
        <f t="shared" si="75"/>
        <v>4</v>
      </c>
      <c r="FR46" s="3"/>
    </row>
    <row r="47" spans="3:174" x14ac:dyDescent="0.2">
      <c r="C47" s="1">
        <v>43967</v>
      </c>
      <c r="D47" s="3">
        <f t="shared" si="117"/>
        <v>325</v>
      </c>
      <c r="E47" s="3">
        <f t="shared" si="118"/>
        <v>410</v>
      </c>
      <c r="F47" s="3">
        <f t="shared" si="65"/>
        <v>169</v>
      </c>
      <c r="G47" s="3">
        <f t="shared" si="124"/>
        <v>293</v>
      </c>
      <c r="H47" s="3">
        <f t="shared" si="106"/>
        <v>223</v>
      </c>
      <c r="M47" s="1">
        <v>43967</v>
      </c>
      <c r="N47" s="3">
        <f t="shared" ref="N47:N56" si="126">SUM(G194-G193)</f>
        <v>51</v>
      </c>
      <c r="O47" s="3">
        <f t="shared" si="5"/>
        <v>89</v>
      </c>
      <c r="P47" s="3">
        <f t="shared" si="87"/>
        <v>79</v>
      </c>
      <c r="Q47" s="3">
        <f t="shared" si="121"/>
        <v>77</v>
      </c>
      <c r="R47" s="3">
        <f t="shared" si="107"/>
        <v>101</v>
      </c>
      <c r="W47" s="1">
        <v>43967</v>
      </c>
      <c r="X47" s="3">
        <f t="shared" si="108"/>
        <v>350</v>
      </c>
      <c r="Y47" s="3">
        <f t="shared" si="10"/>
        <v>200</v>
      </c>
      <c r="Z47" s="3">
        <f t="shared" si="11"/>
        <v>183</v>
      </c>
      <c r="AA47" s="3">
        <f t="shared" si="120"/>
        <v>81</v>
      </c>
      <c r="AB47" s="3">
        <f t="shared" si="123"/>
        <v>281</v>
      </c>
      <c r="AG47" s="1">
        <v>43967</v>
      </c>
      <c r="AH47" s="3">
        <v>134</v>
      </c>
      <c r="AI47" s="3">
        <f t="shared" si="115"/>
        <v>29</v>
      </c>
      <c r="AJ47" s="3">
        <f t="shared" si="116"/>
        <v>30</v>
      </c>
      <c r="AK47" s="3">
        <f t="shared" si="109"/>
        <v>10</v>
      </c>
      <c r="AL47" s="3">
        <f t="shared" si="104"/>
        <v>5</v>
      </c>
      <c r="AQ47" s="1">
        <v>43967</v>
      </c>
      <c r="AR47" s="3">
        <f t="shared" si="119"/>
        <v>197</v>
      </c>
      <c r="AS47" s="3">
        <f t="shared" si="67"/>
        <v>100</v>
      </c>
      <c r="AT47" s="3">
        <f t="shared" si="68"/>
        <v>146</v>
      </c>
      <c r="AU47" s="3">
        <f t="shared" si="69"/>
        <v>44</v>
      </c>
      <c r="AV47" s="3">
        <f t="shared" si="70"/>
        <v>50</v>
      </c>
      <c r="BA47" s="1">
        <v>43967</v>
      </c>
      <c r="BB47" s="3">
        <f t="shared" si="95"/>
        <v>1035</v>
      </c>
      <c r="BC47" s="3">
        <f t="shared" si="96"/>
        <v>139</v>
      </c>
      <c r="BD47" s="3">
        <f t="shared" si="105"/>
        <v>137</v>
      </c>
      <c r="BE47" s="3">
        <f t="shared" si="76"/>
        <v>25</v>
      </c>
      <c r="BF47" s="3">
        <f t="shared" si="88"/>
        <v>115</v>
      </c>
      <c r="BJ47" s="1"/>
      <c r="CS47" s="1"/>
      <c r="DX47" s="1">
        <v>43967</v>
      </c>
      <c r="DY47" s="3">
        <f t="shared" si="77"/>
        <v>19</v>
      </c>
      <c r="DZ47" s="3">
        <f t="shared" si="78"/>
        <v>22</v>
      </c>
      <c r="EA47" s="3">
        <f t="shared" si="79"/>
        <v>8</v>
      </c>
      <c r="EB47" s="3">
        <f t="shared" si="92"/>
        <v>11</v>
      </c>
      <c r="EC47" s="3">
        <f t="shared" si="80"/>
        <v>26</v>
      </c>
      <c r="EF47" s="1">
        <v>43967</v>
      </c>
      <c r="EG47" s="3">
        <f t="shared" si="110"/>
        <v>7</v>
      </c>
      <c r="EH47" s="3">
        <f t="shared" si="111"/>
        <v>3</v>
      </c>
      <c r="EI47" s="3">
        <f t="shared" si="112"/>
        <v>12</v>
      </c>
      <c r="EJ47" s="3">
        <f t="shared" si="114"/>
        <v>7</v>
      </c>
      <c r="EK47" s="3">
        <f t="shared" si="113"/>
        <v>15</v>
      </c>
      <c r="EN47" s="1">
        <v>43967</v>
      </c>
      <c r="EO47" s="3">
        <f t="shared" si="89"/>
        <v>10</v>
      </c>
      <c r="EP47" s="3">
        <f t="shared" si="81"/>
        <v>23</v>
      </c>
      <c r="EQ47" s="3">
        <f t="shared" si="82"/>
        <v>15</v>
      </c>
      <c r="ER47" s="3">
        <f t="shared" si="83"/>
        <v>9</v>
      </c>
      <c r="ES47" s="3">
        <f t="shared" si="93"/>
        <v>16</v>
      </c>
      <c r="EV47" s="1">
        <v>43967</v>
      </c>
      <c r="EW47" s="3">
        <f t="shared" si="98"/>
        <v>20</v>
      </c>
      <c r="EX47" s="3">
        <f t="shared" si="56"/>
        <v>14</v>
      </c>
      <c r="EY47" s="3">
        <f t="shared" si="57"/>
        <v>10</v>
      </c>
      <c r="EZ47" s="3">
        <f t="shared" si="58"/>
        <v>1</v>
      </c>
      <c r="FA47" s="3">
        <f t="shared" si="59"/>
        <v>1</v>
      </c>
      <c r="FD47" s="1">
        <v>43967</v>
      </c>
      <c r="FE47" s="3">
        <f t="shared" si="125"/>
        <v>10</v>
      </c>
      <c r="FF47" s="3">
        <f t="shared" si="122"/>
        <v>6</v>
      </c>
      <c r="FG47" s="3">
        <f t="shared" si="122"/>
        <v>12</v>
      </c>
      <c r="FH47" s="3">
        <f t="shared" si="122"/>
        <v>3</v>
      </c>
      <c r="FI47" s="3">
        <f t="shared" si="97"/>
        <v>1</v>
      </c>
      <c r="FJ47" s="3"/>
      <c r="FL47" s="1">
        <v>43967</v>
      </c>
      <c r="FM47" s="3">
        <f t="shared" si="72"/>
        <v>38</v>
      </c>
      <c r="FN47" s="3">
        <f t="shared" si="73"/>
        <v>0</v>
      </c>
      <c r="FO47" s="3">
        <f t="shared" si="74"/>
        <v>4</v>
      </c>
      <c r="FP47" s="3">
        <f t="shared" si="84"/>
        <v>0</v>
      </c>
      <c r="FQ47" s="3">
        <f t="shared" si="75"/>
        <v>3</v>
      </c>
      <c r="FR47" s="3"/>
    </row>
    <row r="48" spans="3:174" x14ac:dyDescent="0.2">
      <c r="C48" s="1">
        <v>43968</v>
      </c>
      <c r="D48" s="3">
        <f t="shared" si="117"/>
        <v>291</v>
      </c>
      <c r="E48" s="3">
        <f t="shared" si="118"/>
        <v>307</v>
      </c>
      <c r="F48" s="3">
        <f t="shared" si="65"/>
        <v>103</v>
      </c>
      <c r="G48" s="3">
        <f t="shared" si="124"/>
        <v>210</v>
      </c>
      <c r="H48" s="3">
        <f t="shared" si="106"/>
        <v>175</v>
      </c>
      <c r="M48" s="1">
        <v>43968</v>
      </c>
      <c r="N48" s="3">
        <f t="shared" si="126"/>
        <v>115</v>
      </c>
      <c r="O48" s="3">
        <f t="shared" si="5"/>
        <v>121</v>
      </c>
      <c r="P48" s="3">
        <f t="shared" si="87"/>
        <v>108</v>
      </c>
      <c r="Q48" s="3">
        <f t="shared" si="121"/>
        <v>133</v>
      </c>
      <c r="R48" s="3">
        <f t="shared" si="107"/>
        <v>174</v>
      </c>
      <c r="W48" s="1">
        <v>43968</v>
      </c>
      <c r="X48" s="3">
        <f t="shared" si="108"/>
        <v>133</v>
      </c>
      <c r="Y48" s="3">
        <f t="shared" si="10"/>
        <v>246</v>
      </c>
      <c r="Z48" s="3">
        <f t="shared" si="11"/>
        <v>148</v>
      </c>
      <c r="AA48" s="3">
        <f t="shared" si="120"/>
        <v>62</v>
      </c>
      <c r="AB48" s="3">
        <f t="shared" si="123"/>
        <v>185</v>
      </c>
      <c r="AG48" s="1">
        <v>43968</v>
      </c>
      <c r="AH48" s="3">
        <v>49</v>
      </c>
      <c r="AI48" s="3">
        <f t="shared" si="115"/>
        <v>20</v>
      </c>
      <c r="AJ48" s="3">
        <f t="shared" si="116"/>
        <v>41</v>
      </c>
      <c r="AK48" s="3">
        <f t="shared" si="109"/>
        <v>21</v>
      </c>
      <c r="AL48" s="3">
        <f t="shared" si="104"/>
        <v>1</v>
      </c>
      <c r="AQ48" s="1">
        <v>43968</v>
      </c>
      <c r="AR48" s="3">
        <f t="shared" si="119"/>
        <v>108</v>
      </c>
      <c r="AS48" s="3">
        <f t="shared" si="67"/>
        <v>75</v>
      </c>
      <c r="AT48" s="3">
        <f t="shared" si="68"/>
        <v>64</v>
      </c>
      <c r="AU48" s="3">
        <f t="shared" si="69"/>
        <v>30</v>
      </c>
      <c r="AV48" s="3">
        <f t="shared" si="70"/>
        <v>34</v>
      </c>
      <c r="BA48" s="1">
        <v>43968</v>
      </c>
      <c r="BB48" s="3">
        <f t="shared" si="95"/>
        <v>644</v>
      </c>
      <c r="BC48" s="3">
        <f t="shared" si="96"/>
        <v>174</v>
      </c>
      <c r="BD48" s="3">
        <f t="shared" si="105"/>
        <v>143</v>
      </c>
      <c r="BE48" s="3">
        <f t="shared" si="76"/>
        <v>33</v>
      </c>
      <c r="BF48" s="3">
        <f t="shared" si="88"/>
        <v>70</v>
      </c>
      <c r="BJ48" s="1"/>
      <c r="CS48" s="1"/>
      <c r="DX48" s="1">
        <v>43968</v>
      </c>
      <c r="DY48" s="3">
        <f t="shared" si="77"/>
        <v>16</v>
      </c>
      <c r="DZ48" s="3">
        <f t="shared" si="78"/>
        <v>19</v>
      </c>
      <c r="EA48" s="3">
        <f t="shared" si="79"/>
        <v>10</v>
      </c>
      <c r="EB48" s="3">
        <f t="shared" si="92"/>
        <v>11</v>
      </c>
      <c r="EC48" s="3">
        <f t="shared" si="80"/>
        <v>16</v>
      </c>
      <c r="EF48" s="1">
        <v>43968</v>
      </c>
      <c r="EG48" s="3">
        <f t="shared" si="110"/>
        <v>5</v>
      </c>
      <c r="EH48" s="3">
        <f t="shared" si="111"/>
        <v>12</v>
      </c>
      <c r="EI48" s="3">
        <f t="shared" si="112"/>
        <v>6</v>
      </c>
      <c r="EJ48" s="3">
        <f t="shared" si="114"/>
        <v>11</v>
      </c>
      <c r="EK48" s="3">
        <f t="shared" si="113"/>
        <v>7</v>
      </c>
      <c r="EN48" s="1">
        <v>43968</v>
      </c>
      <c r="EO48" s="3">
        <f t="shared" si="89"/>
        <v>9</v>
      </c>
      <c r="EP48" s="3">
        <f t="shared" si="81"/>
        <v>24</v>
      </c>
      <c r="EQ48" s="3">
        <f t="shared" si="82"/>
        <v>10</v>
      </c>
      <c r="ER48" s="3">
        <f t="shared" si="83"/>
        <v>6</v>
      </c>
      <c r="ES48" s="3">
        <f t="shared" si="93"/>
        <v>15</v>
      </c>
      <c r="EV48" s="1">
        <v>43968</v>
      </c>
      <c r="EW48" s="3">
        <f t="shared" si="98"/>
        <v>1</v>
      </c>
      <c r="EX48" s="3">
        <f t="shared" si="56"/>
        <v>2</v>
      </c>
      <c r="EY48" s="3">
        <f t="shared" si="57"/>
        <v>1</v>
      </c>
      <c r="EZ48" s="3">
        <f t="shared" si="58"/>
        <v>0</v>
      </c>
      <c r="FA48" s="3">
        <f t="shared" si="59"/>
        <v>0</v>
      </c>
      <c r="FD48" s="1">
        <v>43968</v>
      </c>
      <c r="FE48" s="3">
        <f t="shared" si="125"/>
        <v>0</v>
      </c>
      <c r="FF48" s="3">
        <f t="shared" si="122"/>
        <v>6</v>
      </c>
      <c r="FG48" s="3">
        <f t="shared" si="122"/>
        <v>0</v>
      </c>
      <c r="FH48" s="3">
        <f t="shared" si="122"/>
        <v>0</v>
      </c>
      <c r="FI48" s="3">
        <f t="shared" si="97"/>
        <v>0</v>
      </c>
      <c r="FJ48" s="3"/>
      <c r="FL48" s="1">
        <v>43968</v>
      </c>
      <c r="FM48" s="3">
        <f t="shared" si="72"/>
        <v>28</v>
      </c>
      <c r="FN48" s="3">
        <f t="shared" si="73"/>
        <v>7</v>
      </c>
      <c r="FO48" s="3">
        <f t="shared" si="74"/>
        <v>4</v>
      </c>
      <c r="FP48" s="3">
        <f t="shared" si="84"/>
        <v>0</v>
      </c>
      <c r="FQ48" s="3">
        <f t="shared" si="75"/>
        <v>1</v>
      </c>
      <c r="FR48" s="3"/>
    </row>
    <row r="49" spans="3:174" x14ac:dyDescent="0.2">
      <c r="C49" s="1">
        <v>43969</v>
      </c>
      <c r="D49" s="3">
        <f t="shared" si="117"/>
        <v>192</v>
      </c>
      <c r="E49" s="3">
        <f t="shared" si="118"/>
        <v>187</v>
      </c>
      <c r="F49" s="3">
        <f t="shared" si="65"/>
        <v>89</v>
      </c>
      <c r="G49" s="3">
        <f t="shared" si="124"/>
        <v>136</v>
      </c>
      <c r="H49" s="3">
        <f t="shared" si="106"/>
        <v>107</v>
      </c>
      <c r="M49" s="1">
        <v>43969</v>
      </c>
      <c r="N49" s="3">
        <f t="shared" si="126"/>
        <v>98</v>
      </c>
      <c r="O49" s="3"/>
      <c r="P49" s="3">
        <f t="shared" si="87"/>
        <v>460</v>
      </c>
      <c r="Q49" s="3">
        <f t="shared" si="121"/>
        <v>201</v>
      </c>
      <c r="R49" s="3">
        <f t="shared" si="107"/>
        <v>73</v>
      </c>
      <c r="W49" s="1">
        <v>43969</v>
      </c>
      <c r="X49" s="3">
        <f t="shared" si="108"/>
        <v>192</v>
      </c>
      <c r="Y49" s="3">
        <f t="shared" si="10"/>
        <v>216</v>
      </c>
      <c r="Z49" s="3">
        <f t="shared" si="11"/>
        <v>125</v>
      </c>
      <c r="AA49" s="3">
        <f t="shared" si="120"/>
        <v>50</v>
      </c>
      <c r="AB49" s="3">
        <f t="shared" si="123"/>
        <v>190</v>
      </c>
      <c r="AG49" s="1">
        <v>43969</v>
      </c>
      <c r="AH49" s="3">
        <f t="shared" ref="AH49:AH56" si="127">SUM(U203-U202)</f>
        <v>63</v>
      </c>
      <c r="AI49" s="3">
        <f t="shared" si="115"/>
        <v>7</v>
      </c>
      <c r="AJ49" s="3">
        <f t="shared" si="116"/>
        <v>12</v>
      </c>
      <c r="AK49" s="3">
        <f t="shared" si="109"/>
        <v>3</v>
      </c>
      <c r="AL49" s="3">
        <f t="shared" si="104"/>
        <v>3</v>
      </c>
      <c r="AQ49" s="1">
        <v>43969</v>
      </c>
      <c r="AR49" s="3">
        <f t="shared" si="119"/>
        <v>200</v>
      </c>
      <c r="AS49" s="3">
        <f t="shared" si="67"/>
        <v>140</v>
      </c>
      <c r="AT49" s="3">
        <f t="shared" si="68"/>
        <v>70</v>
      </c>
      <c r="AU49" s="3">
        <f t="shared" si="69"/>
        <v>21</v>
      </c>
      <c r="AV49" s="3">
        <f t="shared" si="70"/>
        <v>42</v>
      </c>
      <c r="BA49" s="1">
        <v>43969</v>
      </c>
      <c r="BB49" s="3">
        <f t="shared" si="95"/>
        <v>481</v>
      </c>
      <c r="BC49" s="3">
        <f t="shared" si="96"/>
        <v>110</v>
      </c>
      <c r="BD49" s="3">
        <f t="shared" si="105"/>
        <v>97</v>
      </c>
      <c r="BE49" s="3">
        <f t="shared" si="76"/>
        <v>15</v>
      </c>
      <c r="BF49" s="3">
        <f t="shared" si="88"/>
        <v>92</v>
      </c>
      <c r="BJ49" s="1"/>
      <c r="CS49" s="1"/>
      <c r="DX49" s="1">
        <v>43969</v>
      </c>
      <c r="DY49" s="3">
        <f t="shared" si="77"/>
        <v>10</v>
      </c>
      <c r="DZ49" s="3">
        <f t="shared" si="78"/>
        <v>20</v>
      </c>
      <c r="EA49" s="3">
        <f t="shared" si="79"/>
        <v>13</v>
      </c>
      <c r="EB49" s="3">
        <f t="shared" si="92"/>
        <v>17</v>
      </c>
      <c r="EC49" s="3">
        <f t="shared" si="80"/>
        <v>5</v>
      </c>
      <c r="EF49" s="1">
        <v>43969</v>
      </c>
      <c r="EG49" s="3">
        <f t="shared" si="110"/>
        <v>5</v>
      </c>
      <c r="EH49" s="3">
        <f t="shared" si="111"/>
        <v>11</v>
      </c>
      <c r="EI49" s="3">
        <f t="shared" si="112"/>
        <v>18</v>
      </c>
      <c r="EJ49" s="3">
        <f t="shared" si="114"/>
        <v>5</v>
      </c>
      <c r="EK49" s="3">
        <f t="shared" si="113"/>
        <v>1</v>
      </c>
      <c r="EN49" s="1">
        <v>43969</v>
      </c>
      <c r="EO49" s="3">
        <f t="shared" si="89"/>
        <v>6</v>
      </c>
      <c r="EP49" s="3">
        <f t="shared" si="81"/>
        <v>18</v>
      </c>
      <c r="EQ49" s="3">
        <f t="shared" si="82"/>
        <v>14</v>
      </c>
      <c r="ER49" s="3">
        <f t="shared" si="83"/>
        <v>3</v>
      </c>
      <c r="ES49" s="3">
        <f t="shared" si="93"/>
        <v>12</v>
      </c>
      <c r="EV49" s="1">
        <v>43969</v>
      </c>
      <c r="EW49" s="3">
        <f t="shared" si="98"/>
        <v>13</v>
      </c>
      <c r="EX49" s="3">
        <f t="shared" si="56"/>
        <v>1</v>
      </c>
      <c r="EY49" s="3">
        <f t="shared" si="57"/>
        <v>0</v>
      </c>
      <c r="EZ49" s="3">
        <f t="shared" si="58"/>
        <v>1</v>
      </c>
      <c r="FA49" s="3">
        <f t="shared" si="59"/>
        <v>1</v>
      </c>
      <c r="FD49" s="1">
        <v>43969</v>
      </c>
      <c r="FE49" s="3">
        <f t="shared" si="125"/>
        <v>49</v>
      </c>
      <c r="FF49" s="3"/>
      <c r="FG49" s="3">
        <f t="shared" ref="FG49:FG79" si="128">SUM(AC310-AC309)</f>
        <v>0</v>
      </c>
      <c r="FH49" s="3">
        <f t="shared" ref="FH49:FH79" si="129">SUM(AD310-AD309)</f>
        <v>34</v>
      </c>
      <c r="FI49" s="3">
        <f t="shared" si="97"/>
        <v>40</v>
      </c>
      <c r="FJ49" s="3"/>
      <c r="FL49" s="1">
        <v>43969</v>
      </c>
      <c r="FM49" s="3">
        <f t="shared" si="72"/>
        <v>18</v>
      </c>
      <c r="FN49" s="3">
        <f t="shared" si="73"/>
        <v>0</v>
      </c>
      <c r="FO49" s="3">
        <f t="shared" si="74"/>
        <v>5</v>
      </c>
      <c r="FP49" s="3">
        <f t="shared" si="84"/>
        <v>0</v>
      </c>
      <c r="FQ49" s="3">
        <f t="shared" si="75"/>
        <v>0</v>
      </c>
      <c r="FR49" s="3"/>
    </row>
    <row r="50" spans="3:174" x14ac:dyDescent="0.2">
      <c r="C50" s="1">
        <v>43970</v>
      </c>
      <c r="D50" s="3">
        <f t="shared" si="117"/>
        <v>184</v>
      </c>
      <c r="E50" s="3">
        <f t="shared" si="118"/>
        <v>196</v>
      </c>
      <c r="F50" s="3">
        <f t="shared" si="65"/>
        <v>70</v>
      </c>
      <c r="G50" s="3">
        <f t="shared" si="124"/>
        <v>112</v>
      </c>
      <c r="H50" s="3">
        <f t="shared" si="106"/>
        <v>103</v>
      </c>
      <c r="M50" s="1">
        <v>43970</v>
      </c>
      <c r="N50" s="3">
        <f t="shared" si="126"/>
        <v>63</v>
      </c>
      <c r="O50" s="3"/>
      <c r="P50" s="3">
        <f t="shared" si="87"/>
        <v>86</v>
      </c>
      <c r="Q50" s="3">
        <f t="shared" si="121"/>
        <v>128</v>
      </c>
      <c r="R50" s="3">
        <f t="shared" si="107"/>
        <v>93</v>
      </c>
      <c r="W50" s="1">
        <v>43970</v>
      </c>
      <c r="X50" s="3">
        <f t="shared" si="108"/>
        <v>154</v>
      </c>
      <c r="Y50" s="3">
        <f t="shared" si="10"/>
        <v>159</v>
      </c>
      <c r="Z50" s="3">
        <f t="shared" si="11"/>
        <v>161</v>
      </c>
      <c r="AA50" s="3">
        <f t="shared" si="120"/>
        <v>41</v>
      </c>
      <c r="AB50" s="3">
        <f t="shared" si="123"/>
        <v>140</v>
      </c>
      <c r="AG50" s="1">
        <v>43970</v>
      </c>
      <c r="AH50" s="3">
        <f t="shared" si="127"/>
        <v>164</v>
      </c>
      <c r="AI50" s="3">
        <f t="shared" si="115"/>
        <v>28</v>
      </c>
      <c r="AJ50" s="3">
        <f t="shared" si="116"/>
        <v>10</v>
      </c>
      <c r="AK50" s="3">
        <f t="shared" si="109"/>
        <v>22</v>
      </c>
      <c r="AL50" s="3">
        <f t="shared" si="104"/>
        <v>6</v>
      </c>
      <c r="AQ50" s="1">
        <v>43970</v>
      </c>
      <c r="AR50" s="3">
        <f t="shared" si="119"/>
        <v>147</v>
      </c>
      <c r="AS50" s="3">
        <f t="shared" si="67"/>
        <v>51</v>
      </c>
      <c r="AT50" s="3">
        <f t="shared" si="68"/>
        <v>65</v>
      </c>
      <c r="AU50" s="3">
        <f t="shared" si="69"/>
        <v>22</v>
      </c>
      <c r="AV50" s="3">
        <f t="shared" si="70"/>
        <v>16</v>
      </c>
      <c r="BA50" s="1">
        <v>43970</v>
      </c>
      <c r="BB50" s="3">
        <f t="shared" si="95"/>
        <v>1193</v>
      </c>
      <c r="BC50" s="3">
        <f t="shared" si="96"/>
        <v>80</v>
      </c>
      <c r="BD50" s="3">
        <f t="shared" si="105"/>
        <v>90</v>
      </c>
      <c r="BE50" s="3">
        <f t="shared" si="76"/>
        <v>12</v>
      </c>
      <c r="BF50" s="3">
        <f t="shared" si="88"/>
        <v>209</v>
      </c>
      <c r="BJ50" s="1"/>
      <c r="CS50" s="1"/>
      <c r="DX50" s="1">
        <v>43970</v>
      </c>
      <c r="DY50" s="3">
        <f t="shared" si="77"/>
        <v>15</v>
      </c>
      <c r="DZ50" s="3">
        <f t="shared" si="78"/>
        <v>13</v>
      </c>
      <c r="EA50" s="3">
        <f t="shared" si="79"/>
        <v>11</v>
      </c>
      <c r="EB50" s="3">
        <f t="shared" si="92"/>
        <v>13</v>
      </c>
      <c r="EC50" s="3">
        <f t="shared" si="80"/>
        <v>18</v>
      </c>
      <c r="EF50" s="1">
        <v>43970</v>
      </c>
      <c r="EG50" s="3">
        <f t="shared" si="110"/>
        <v>14</v>
      </c>
      <c r="EH50" s="3">
        <f t="shared" si="111"/>
        <v>14</v>
      </c>
      <c r="EI50" s="3">
        <f t="shared" si="112"/>
        <v>19</v>
      </c>
      <c r="EJ50" s="3">
        <f t="shared" si="114"/>
        <v>15</v>
      </c>
      <c r="EK50" s="3">
        <f t="shared" si="113"/>
        <v>3</v>
      </c>
      <c r="EN50" s="1">
        <v>43970</v>
      </c>
      <c r="EO50" s="3">
        <f t="shared" si="89"/>
        <v>4</v>
      </c>
      <c r="EP50" s="3">
        <f t="shared" si="81"/>
        <v>24</v>
      </c>
      <c r="EQ50" s="3">
        <f t="shared" si="82"/>
        <v>7</v>
      </c>
      <c r="ER50" s="3">
        <f t="shared" si="83"/>
        <v>7</v>
      </c>
      <c r="ES50" s="3">
        <f t="shared" si="93"/>
        <v>16</v>
      </c>
      <c r="EV50" s="1">
        <v>43970</v>
      </c>
      <c r="EW50" s="3">
        <f t="shared" si="98"/>
        <v>49</v>
      </c>
      <c r="EX50" s="3">
        <f t="shared" si="56"/>
        <v>15</v>
      </c>
      <c r="EY50" s="3">
        <f t="shared" si="57"/>
        <v>13</v>
      </c>
      <c r="EZ50" s="3">
        <f t="shared" si="58"/>
        <v>4</v>
      </c>
      <c r="FA50" s="3">
        <f t="shared" si="59"/>
        <v>0</v>
      </c>
      <c r="FD50" s="1">
        <v>43970</v>
      </c>
      <c r="FE50" s="3">
        <f t="shared" si="125"/>
        <v>29</v>
      </c>
      <c r="FF50" s="3"/>
      <c r="FG50" s="3">
        <f t="shared" si="128"/>
        <v>13</v>
      </c>
      <c r="FH50" s="3">
        <f t="shared" si="129"/>
        <v>9</v>
      </c>
      <c r="FI50" s="3">
        <f t="shared" si="97"/>
        <v>14</v>
      </c>
      <c r="FJ50" s="3"/>
      <c r="FL50" s="1">
        <v>43970</v>
      </c>
      <c r="FM50" s="3">
        <f t="shared" si="72"/>
        <v>74</v>
      </c>
      <c r="FN50" s="3">
        <f t="shared" si="73"/>
        <v>0</v>
      </c>
      <c r="FO50" s="3">
        <f t="shared" si="74"/>
        <v>6</v>
      </c>
      <c r="FP50" s="3">
        <f t="shared" si="84"/>
        <v>3</v>
      </c>
      <c r="FQ50" s="3">
        <f t="shared" si="75"/>
        <v>0</v>
      </c>
      <c r="FR50" s="3"/>
    </row>
    <row r="51" spans="3:174" x14ac:dyDescent="0.2">
      <c r="C51" s="1">
        <v>43971</v>
      </c>
      <c r="D51" s="3">
        <f t="shared" si="117"/>
        <v>244</v>
      </c>
      <c r="E51" s="3">
        <f t="shared" si="118"/>
        <v>208</v>
      </c>
      <c r="F51" s="3">
        <f t="shared" si="65"/>
        <v>73</v>
      </c>
      <c r="G51" s="3">
        <f t="shared" si="124"/>
        <v>148</v>
      </c>
      <c r="H51" s="3">
        <f t="shared" si="106"/>
        <v>84</v>
      </c>
      <c r="M51" s="1">
        <v>43971</v>
      </c>
      <c r="N51" s="3"/>
      <c r="O51" s="3">
        <f t="shared" ref="O51:O56" si="130">SUM(H196-H195)</f>
        <v>127</v>
      </c>
      <c r="P51" s="3">
        <f t="shared" si="87"/>
        <v>166</v>
      </c>
      <c r="Q51" s="3">
        <f t="shared" si="121"/>
        <v>91</v>
      </c>
      <c r="R51" s="3">
        <f t="shared" si="107"/>
        <v>55</v>
      </c>
      <c r="W51" s="1">
        <v>43971</v>
      </c>
      <c r="X51" s="3">
        <f t="shared" si="108"/>
        <v>137</v>
      </c>
      <c r="Y51" s="3">
        <v>204</v>
      </c>
      <c r="Z51" s="3">
        <f t="shared" ref="Z51:Z56" si="131">SUM(P210-P209)</f>
        <v>172</v>
      </c>
      <c r="AA51" s="3">
        <f t="shared" si="120"/>
        <v>42</v>
      </c>
      <c r="AB51" s="3">
        <f t="shared" si="123"/>
        <v>198</v>
      </c>
      <c r="AG51" s="1">
        <v>43971</v>
      </c>
      <c r="AH51" s="3">
        <f t="shared" si="127"/>
        <v>140</v>
      </c>
      <c r="AI51" s="3">
        <f t="shared" si="115"/>
        <v>39</v>
      </c>
      <c r="AJ51" s="3">
        <f t="shared" si="116"/>
        <v>25</v>
      </c>
      <c r="AK51" s="3">
        <f t="shared" si="109"/>
        <v>24</v>
      </c>
      <c r="AL51" s="3">
        <f t="shared" si="104"/>
        <v>10</v>
      </c>
      <c r="AQ51" s="1">
        <v>43971</v>
      </c>
      <c r="AR51" s="3">
        <f t="shared" si="119"/>
        <v>158</v>
      </c>
      <c r="AS51" s="3">
        <f t="shared" si="67"/>
        <v>91</v>
      </c>
      <c r="AT51" s="3">
        <f t="shared" si="68"/>
        <v>90</v>
      </c>
      <c r="AU51" s="3">
        <f t="shared" si="69"/>
        <v>37</v>
      </c>
      <c r="AV51" s="3">
        <f t="shared" si="70"/>
        <v>28</v>
      </c>
      <c r="BA51" s="1">
        <v>43971</v>
      </c>
      <c r="BB51" s="3">
        <f t="shared" si="95"/>
        <v>1262</v>
      </c>
      <c r="BC51" s="3">
        <f t="shared" si="96"/>
        <v>114</v>
      </c>
      <c r="BD51" s="3">
        <f t="shared" si="105"/>
        <v>127</v>
      </c>
      <c r="BE51" s="3">
        <f t="shared" si="76"/>
        <v>28</v>
      </c>
      <c r="BF51" s="3">
        <f t="shared" si="88"/>
        <v>99</v>
      </c>
      <c r="BJ51" s="1"/>
      <c r="CS51" s="1"/>
      <c r="DX51" s="1">
        <v>43971</v>
      </c>
      <c r="DY51" s="3">
        <f t="shared" si="77"/>
        <v>11</v>
      </c>
      <c r="DZ51" s="3">
        <f t="shared" si="78"/>
        <v>37</v>
      </c>
      <c r="EA51" s="3">
        <f t="shared" si="79"/>
        <v>9</v>
      </c>
      <c r="EB51" s="3">
        <f t="shared" si="92"/>
        <v>7</v>
      </c>
      <c r="EC51" s="3">
        <f t="shared" si="80"/>
        <v>18</v>
      </c>
      <c r="EF51" s="1">
        <v>43971</v>
      </c>
      <c r="EG51" s="3">
        <f t="shared" si="110"/>
        <v>26</v>
      </c>
      <c r="EH51" s="3">
        <f t="shared" si="111"/>
        <v>24</v>
      </c>
      <c r="EI51" s="3">
        <f t="shared" si="112"/>
        <v>4</v>
      </c>
      <c r="EJ51" s="3">
        <f t="shared" si="114"/>
        <v>17</v>
      </c>
      <c r="EK51" s="3">
        <f t="shared" si="113"/>
        <v>13</v>
      </c>
      <c r="EN51" s="1">
        <v>43971</v>
      </c>
      <c r="EO51" s="3">
        <f t="shared" si="89"/>
        <v>10</v>
      </c>
      <c r="EP51" s="3">
        <f t="shared" si="81"/>
        <v>26</v>
      </c>
      <c r="EQ51" s="3">
        <f t="shared" si="82"/>
        <v>20</v>
      </c>
      <c r="ER51" s="3">
        <f t="shared" si="83"/>
        <v>14</v>
      </c>
      <c r="ES51" s="3">
        <f t="shared" si="93"/>
        <v>28</v>
      </c>
      <c r="EV51" s="1">
        <v>43971</v>
      </c>
      <c r="EW51" s="3">
        <f t="shared" si="98"/>
        <v>9</v>
      </c>
      <c r="EX51" s="3">
        <f t="shared" si="56"/>
        <v>7</v>
      </c>
      <c r="EY51" s="3">
        <f t="shared" si="57"/>
        <v>10</v>
      </c>
      <c r="EZ51" s="3">
        <f t="shared" si="58"/>
        <v>3</v>
      </c>
      <c r="FA51" s="3">
        <f t="shared" si="59"/>
        <v>1</v>
      </c>
      <c r="FD51" s="1">
        <v>43971</v>
      </c>
      <c r="FE51" s="3">
        <f t="shared" si="125"/>
        <v>43</v>
      </c>
      <c r="FF51" s="3">
        <f t="shared" ref="FF51:FF79" si="132">SUM(AB312-AB311)</f>
        <v>21</v>
      </c>
      <c r="FG51" s="3">
        <f t="shared" si="128"/>
        <v>0</v>
      </c>
      <c r="FH51" s="3">
        <f t="shared" si="129"/>
        <v>6</v>
      </c>
      <c r="FI51" s="3">
        <f t="shared" si="97"/>
        <v>11</v>
      </c>
      <c r="FJ51" s="3"/>
      <c r="FL51" s="1">
        <v>43971</v>
      </c>
      <c r="FM51" s="3">
        <f t="shared" ref="FM51:FM79" si="133">SUM(AF312-AF311)</f>
        <v>57</v>
      </c>
      <c r="FN51" s="3">
        <f t="shared" ref="FN51:FN79" si="134">SUM(AG312-AG311)</f>
        <v>20</v>
      </c>
      <c r="FO51" s="3">
        <f t="shared" ref="FO51:FO79" si="135">SUM(AH312-AH311)</f>
        <v>9</v>
      </c>
      <c r="FP51" s="3">
        <f t="shared" si="84"/>
        <v>0</v>
      </c>
      <c r="FQ51" s="3">
        <f t="shared" ref="FQ51:FQ79" si="136">SUM(AJ312-AJ311)</f>
        <v>10</v>
      </c>
      <c r="FR51" s="3"/>
    </row>
    <row r="52" spans="3:174" x14ac:dyDescent="0.2">
      <c r="C52" s="1">
        <v>43972</v>
      </c>
      <c r="D52" s="3">
        <f t="shared" si="117"/>
        <v>273</v>
      </c>
      <c r="E52" s="3">
        <f t="shared" si="118"/>
        <v>496</v>
      </c>
      <c r="F52" s="3">
        <f t="shared" si="65"/>
        <v>119</v>
      </c>
      <c r="G52" s="3">
        <f t="shared" si="124"/>
        <v>185</v>
      </c>
      <c r="H52" s="3">
        <f t="shared" si="106"/>
        <v>142</v>
      </c>
      <c r="M52" s="1">
        <v>43972</v>
      </c>
      <c r="N52" s="3"/>
      <c r="O52" s="3">
        <f t="shared" si="130"/>
        <v>66</v>
      </c>
      <c r="P52" s="3">
        <f t="shared" si="87"/>
        <v>54</v>
      </c>
      <c r="Q52" s="3">
        <f t="shared" si="121"/>
        <v>54</v>
      </c>
      <c r="R52" s="3">
        <f t="shared" si="107"/>
        <v>71</v>
      </c>
      <c r="W52" s="1">
        <v>43972</v>
      </c>
      <c r="X52" s="3">
        <f t="shared" si="108"/>
        <v>127</v>
      </c>
      <c r="Y52" s="3">
        <v>222</v>
      </c>
      <c r="Z52" s="3">
        <f t="shared" si="131"/>
        <v>143</v>
      </c>
      <c r="AA52" s="3">
        <f t="shared" si="120"/>
        <v>84</v>
      </c>
      <c r="AB52" s="3">
        <v>217</v>
      </c>
      <c r="AG52" s="1">
        <v>43972</v>
      </c>
      <c r="AH52" s="3">
        <f t="shared" si="127"/>
        <v>106</v>
      </c>
      <c r="AI52" s="3">
        <f t="shared" si="115"/>
        <v>8</v>
      </c>
      <c r="AJ52" s="3">
        <f t="shared" si="116"/>
        <v>28</v>
      </c>
      <c r="AK52" s="3">
        <f t="shared" si="109"/>
        <v>11</v>
      </c>
      <c r="AL52" s="3">
        <f t="shared" si="104"/>
        <v>4</v>
      </c>
      <c r="AQ52" s="1">
        <v>43972</v>
      </c>
      <c r="AR52" s="3">
        <f t="shared" si="119"/>
        <v>195</v>
      </c>
      <c r="AS52" s="3">
        <f t="shared" si="67"/>
        <v>114</v>
      </c>
      <c r="AT52" s="3">
        <f t="shared" si="68"/>
        <v>125</v>
      </c>
      <c r="AU52" s="3">
        <f t="shared" si="69"/>
        <v>36</v>
      </c>
      <c r="AV52" s="3">
        <f t="shared" si="70"/>
        <v>21</v>
      </c>
      <c r="BA52" s="1">
        <v>43972</v>
      </c>
      <c r="BB52" s="3">
        <f t="shared" si="95"/>
        <v>1131</v>
      </c>
      <c r="BC52" s="3">
        <f t="shared" si="96"/>
        <v>175</v>
      </c>
      <c r="BD52" s="3">
        <f t="shared" si="105"/>
        <v>155</v>
      </c>
      <c r="BE52" s="3">
        <f t="shared" si="76"/>
        <v>12</v>
      </c>
      <c r="BF52" s="3">
        <f t="shared" si="88"/>
        <v>109</v>
      </c>
      <c r="BJ52" s="1"/>
      <c r="CS52" s="1"/>
      <c r="DX52" s="1">
        <v>43972</v>
      </c>
      <c r="DY52" s="3">
        <f t="shared" si="77"/>
        <v>10</v>
      </c>
      <c r="DZ52" s="3">
        <f t="shared" si="78"/>
        <v>13</v>
      </c>
      <c r="EA52" s="3">
        <f t="shared" si="79"/>
        <v>8</v>
      </c>
      <c r="EB52" s="3">
        <f t="shared" si="92"/>
        <v>10</v>
      </c>
      <c r="EC52" s="3">
        <f t="shared" si="80"/>
        <v>11</v>
      </c>
      <c r="EF52" s="1">
        <v>43972</v>
      </c>
      <c r="EG52" s="3">
        <f t="shared" si="110"/>
        <v>8</v>
      </c>
      <c r="EH52" s="3">
        <f t="shared" si="111"/>
        <v>15</v>
      </c>
      <c r="EI52" s="3">
        <f t="shared" si="112"/>
        <v>7</v>
      </c>
      <c r="EJ52" s="3">
        <f t="shared" si="114"/>
        <v>11</v>
      </c>
      <c r="EK52" s="3">
        <f t="shared" si="113"/>
        <v>9</v>
      </c>
      <c r="EN52" s="1">
        <v>43972</v>
      </c>
      <c r="EO52" s="3">
        <f t="shared" si="89"/>
        <v>6</v>
      </c>
      <c r="EP52" s="3">
        <f t="shared" si="81"/>
        <v>16</v>
      </c>
      <c r="EQ52" s="3">
        <f t="shared" si="82"/>
        <v>14</v>
      </c>
      <c r="ER52" s="3">
        <f t="shared" si="83"/>
        <v>10</v>
      </c>
      <c r="ES52" s="3">
        <f t="shared" si="93"/>
        <v>15</v>
      </c>
      <c r="EV52" s="1">
        <v>43972</v>
      </c>
      <c r="EW52" s="3">
        <f t="shared" si="98"/>
        <v>29</v>
      </c>
      <c r="EX52" s="3">
        <f t="shared" si="56"/>
        <v>10</v>
      </c>
      <c r="EY52" s="3">
        <f t="shared" si="57"/>
        <v>9</v>
      </c>
      <c r="EZ52" s="3">
        <f t="shared" si="58"/>
        <v>2</v>
      </c>
      <c r="FA52" s="3">
        <f t="shared" si="59"/>
        <v>5</v>
      </c>
      <c r="FD52" s="1">
        <v>43972</v>
      </c>
      <c r="FE52" s="3">
        <f t="shared" si="125"/>
        <v>26</v>
      </c>
      <c r="FF52" s="3">
        <f t="shared" si="132"/>
        <v>11</v>
      </c>
      <c r="FG52" s="3">
        <f t="shared" si="128"/>
        <v>0</v>
      </c>
      <c r="FH52" s="3">
        <f t="shared" si="129"/>
        <v>4</v>
      </c>
      <c r="FI52" s="3">
        <f t="shared" si="97"/>
        <v>6</v>
      </c>
      <c r="FJ52" s="3"/>
      <c r="FL52" s="1">
        <v>43972</v>
      </c>
      <c r="FM52" s="3">
        <f t="shared" si="133"/>
        <v>46</v>
      </c>
      <c r="FN52" s="3">
        <f t="shared" si="134"/>
        <v>0</v>
      </c>
      <c r="FO52" s="3">
        <f t="shared" si="135"/>
        <v>6</v>
      </c>
      <c r="FP52" s="3">
        <f t="shared" si="84"/>
        <v>0</v>
      </c>
      <c r="FQ52" s="3">
        <f t="shared" si="136"/>
        <v>14</v>
      </c>
      <c r="FR52" s="3"/>
    </row>
    <row r="53" spans="3:174" x14ac:dyDescent="0.2">
      <c r="C53" s="1">
        <v>43973</v>
      </c>
      <c r="D53" s="3">
        <f t="shared" si="117"/>
        <v>211</v>
      </c>
      <c r="E53">
        <v>254</v>
      </c>
      <c r="F53" s="3">
        <f t="shared" si="65"/>
        <v>121</v>
      </c>
      <c r="G53" s="3">
        <f t="shared" si="124"/>
        <v>163</v>
      </c>
      <c r="H53" s="3">
        <f t="shared" si="106"/>
        <v>119</v>
      </c>
      <c r="M53" s="1">
        <v>43973</v>
      </c>
      <c r="N53" s="3">
        <f t="shared" si="126"/>
        <v>70</v>
      </c>
      <c r="O53" s="3">
        <f t="shared" si="130"/>
        <v>83</v>
      </c>
      <c r="P53" s="3">
        <f t="shared" si="87"/>
        <v>108</v>
      </c>
      <c r="Q53" s="3">
        <f t="shared" si="121"/>
        <v>15</v>
      </c>
      <c r="R53" s="3">
        <f t="shared" si="107"/>
        <v>107</v>
      </c>
      <c r="W53" s="1">
        <v>43973</v>
      </c>
      <c r="X53" s="3">
        <f t="shared" si="108"/>
        <v>91</v>
      </c>
      <c r="Y53" s="3">
        <f>SUM(O212-O211)</f>
        <v>155</v>
      </c>
      <c r="Z53" s="3">
        <f t="shared" si="131"/>
        <v>158</v>
      </c>
      <c r="AA53" s="3">
        <f t="shared" si="120"/>
        <v>33</v>
      </c>
      <c r="AB53" s="3">
        <v>104</v>
      </c>
      <c r="AG53" s="1">
        <v>43973</v>
      </c>
      <c r="AH53" s="3">
        <f t="shared" si="127"/>
        <v>64</v>
      </c>
      <c r="AI53" s="3">
        <f t="shared" si="115"/>
        <v>6</v>
      </c>
      <c r="AJ53" s="3">
        <f t="shared" si="116"/>
        <v>25</v>
      </c>
      <c r="AK53" s="3">
        <f t="shared" si="109"/>
        <v>3</v>
      </c>
      <c r="AL53" s="3">
        <f t="shared" si="104"/>
        <v>10</v>
      </c>
      <c r="AQ53" s="1">
        <v>43973</v>
      </c>
      <c r="AR53" s="3">
        <f t="shared" si="119"/>
        <v>217</v>
      </c>
      <c r="AS53" s="3">
        <f t="shared" si="67"/>
        <v>98</v>
      </c>
      <c r="AT53" s="3">
        <f t="shared" si="68"/>
        <v>91</v>
      </c>
      <c r="AU53" s="3">
        <f t="shared" si="69"/>
        <v>27</v>
      </c>
      <c r="AV53" s="3">
        <f t="shared" si="70"/>
        <v>54</v>
      </c>
      <c r="BA53" s="1">
        <v>43973</v>
      </c>
      <c r="BB53" s="3">
        <f t="shared" si="95"/>
        <v>962</v>
      </c>
      <c r="BC53" s="3">
        <f t="shared" si="96"/>
        <v>119</v>
      </c>
      <c r="BD53" s="3">
        <f t="shared" si="105"/>
        <v>106</v>
      </c>
      <c r="BE53" s="3">
        <f t="shared" si="76"/>
        <v>17</v>
      </c>
      <c r="BF53" s="3">
        <f t="shared" si="88"/>
        <v>169</v>
      </c>
      <c r="BJ53" s="1"/>
      <c r="CS53" s="1"/>
      <c r="DX53" s="1">
        <v>43973</v>
      </c>
      <c r="DY53" s="3">
        <f t="shared" ref="DY53:DY79" si="137">SUM(G314-G313)</f>
        <v>8</v>
      </c>
      <c r="DZ53" s="3">
        <f t="shared" ref="DZ53:DZ79" si="138">SUM(H314-H313)</f>
        <v>12</v>
      </c>
      <c r="EA53" s="3">
        <f t="shared" ref="EA53:EA79" si="139">SUM(I314-I313)</f>
        <v>14</v>
      </c>
      <c r="EB53" s="3">
        <f t="shared" si="92"/>
        <v>8</v>
      </c>
      <c r="EC53" s="3">
        <f t="shared" ref="EC53:EC79" si="140">SUM(K314-K313)</f>
        <v>12</v>
      </c>
      <c r="EF53" s="1">
        <v>43973</v>
      </c>
      <c r="EG53" s="3">
        <f t="shared" si="110"/>
        <v>7</v>
      </c>
      <c r="EH53" s="3">
        <f t="shared" si="111"/>
        <v>13</v>
      </c>
      <c r="EI53" s="3">
        <f t="shared" si="112"/>
        <v>9</v>
      </c>
      <c r="EJ53" s="3">
        <f t="shared" si="114"/>
        <v>13</v>
      </c>
      <c r="EK53" s="3">
        <f t="shared" si="113"/>
        <v>17</v>
      </c>
      <c r="EN53" s="1">
        <v>43973</v>
      </c>
      <c r="EO53" s="3">
        <f t="shared" si="89"/>
        <v>5</v>
      </c>
      <c r="EP53" s="3">
        <f t="shared" ref="EP53:EP79" si="141">SUM(R314-R313)</f>
        <v>18</v>
      </c>
      <c r="EQ53" s="3">
        <f t="shared" ref="EQ53:EQ79" si="142">SUM(S314-S313)</f>
        <v>11</v>
      </c>
      <c r="ER53" s="3">
        <f t="shared" ref="ER53:ER79" si="143">SUM(T314-T313)</f>
        <v>12</v>
      </c>
      <c r="ES53" s="3">
        <f t="shared" si="93"/>
        <v>12</v>
      </c>
      <c r="EV53" s="1">
        <v>43973</v>
      </c>
      <c r="EW53" s="3">
        <f t="shared" si="98"/>
        <v>10</v>
      </c>
      <c r="EX53" s="3"/>
      <c r="EY53" s="3">
        <f t="shared" ref="EY53:FA60" si="144">SUM(X314-X313)</f>
        <v>4</v>
      </c>
      <c r="EZ53" s="3">
        <f t="shared" si="144"/>
        <v>0</v>
      </c>
      <c r="FA53" s="3">
        <f t="shared" si="144"/>
        <v>1</v>
      </c>
      <c r="FD53" s="1">
        <v>43973</v>
      </c>
      <c r="FE53" s="3">
        <f t="shared" si="125"/>
        <v>43</v>
      </c>
      <c r="FF53" s="3">
        <f t="shared" si="132"/>
        <v>12</v>
      </c>
      <c r="FG53" s="3">
        <f t="shared" si="128"/>
        <v>27</v>
      </c>
      <c r="FH53" s="3">
        <f t="shared" si="129"/>
        <v>5</v>
      </c>
      <c r="FI53" s="3">
        <f t="shared" si="97"/>
        <v>4</v>
      </c>
      <c r="FJ53" s="3"/>
      <c r="FL53" s="1">
        <v>43973</v>
      </c>
      <c r="FM53" s="3">
        <f t="shared" si="133"/>
        <v>33</v>
      </c>
      <c r="FN53" s="3">
        <f t="shared" si="134"/>
        <v>9</v>
      </c>
      <c r="FO53" s="3">
        <f t="shared" si="135"/>
        <v>9</v>
      </c>
      <c r="FP53" s="3">
        <f t="shared" ref="FP53:FP79" si="145">SUM(AI314-AI313)</f>
        <v>0</v>
      </c>
      <c r="FQ53" s="3">
        <f t="shared" si="136"/>
        <v>6</v>
      </c>
      <c r="FR53" s="3"/>
    </row>
    <row r="54" spans="3:174" x14ac:dyDescent="0.2">
      <c r="C54" s="1">
        <v>43974</v>
      </c>
      <c r="D54" s="3">
        <f t="shared" si="117"/>
        <v>186</v>
      </c>
      <c r="E54" s="3">
        <v>263</v>
      </c>
      <c r="F54" s="3">
        <f t="shared" si="65"/>
        <v>118</v>
      </c>
      <c r="G54" s="3">
        <f t="shared" si="124"/>
        <v>155</v>
      </c>
      <c r="H54" s="3">
        <f t="shared" si="106"/>
        <v>130</v>
      </c>
      <c r="M54" s="1">
        <v>43974</v>
      </c>
      <c r="N54" s="3">
        <f t="shared" si="126"/>
        <v>15</v>
      </c>
      <c r="O54" s="3">
        <f t="shared" si="130"/>
        <v>13</v>
      </c>
      <c r="P54" s="3">
        <f t="shared" si="87"/>
        <v>51</v>
      </c>
      <c r="Q54" s="3"/>
      <c r="R54" s="3">
        <f t="shared" si="107"/>
        <v>6</v>
      </c>
      <c r="W54" s="1">
        <v>43974</v>
      </c>
      <c r="X54" s="3">
        <f t="shared" si="108"/>
        <v>111</v>
      </c>
      <c r="Y54" s="3">
        <f>SUM(O213-O212)</f>
        <v>147</v>
      </c>
      <c r="Z54" s="3">
        <f t="shared" si="131"/>
        <v>113</v>
      </c>
      <c r="AA54" s="3">
        <f t="shared" si="120"/>
        <v>35</v>
      </c>
      <c r="AB54" s="3">
        <f>SUM(R202-R201)</f>
        <v>150</v>
      </c>
      <c r="AG54" s="1">
        <v>43974</v>
      </c>
      <c r="AH54" s="3">
        <f t="shared" si="127"/>
        <v>95</v>
      </c>
      <c r="AI54" s="3">
        <f t="shared" si="115"/>
        <v>61</v>
      </c>
      <c r="AJ54" s="3">
        <f t="shared" si="116"/>
        <v>37</v>
      </c>
      <c r="AK54" s="3">
        <f t="shared" si="109"/>
        <v>7</v>
      </c>
      <c r="AL54" s="3">
        <f t="shared" si="104"/>
        <v>7</v>
      </c>
      <c r="AQ54" s="1">
        <v>43974</v>
      </c>
      <c r="AR54" s="3">
        <f t="shared" si="119"/>
        <v>151</v>
      </c>
      <c r="AS54" s="3">
        <f t="shared" si="67"/>
        <v>98</v>
      </c>
      <c r="AT54" s="3">
        <f t="shared" si="68"/>
        <v>54</v>
      </c>
      <c r="AU54" s="3">
        <f t="shared" si="69"/>
        <v>15</v>
      </c>
      <c r="AV54" s="3">
        <f t="shared" si="70"/>
        <v>7</v>
      </c>
      <c r="BA54" s="1">
        <v>43974</v>
      </c>
      <c r="BB54" s="3">
        <f t="shared" si="95"/>
        <v>1004</v>
      </c>
      <c r="BC54" s="3">
        <f t="shared" si="96"/>
        <v>125</v>
      </c>
      <c r="BD54" s="3">
        <f t="shared" si="105"/>
        <v>109</v>
      </c>
      <c r="BE54" s="3">
        <f t="shared" si="76"/>
        <v>56</v>
      </c>
      <c r="BF54" s="3">
        <f t="shared" si="88"/>
        <v>169</v>
      </c>
      <c r="BJ54" s="1"/>
      <c r="CS54" s="1"/>
      <c r="DX54" s="1">
        <v>43974</v>
      </c>
      <c r="DY54" s="3">
        <f t="shared" si="137"/>
        <v>9</v>
      </c>
      <c r="DZ54" s="3">
        <f t="shared" si="138"/>
        <v>10</v>
      </c>
      <c r="EA54" s="3">
        <f t="shared" si="139"/>
        <v>6</v>
      </c>
      <c r="EB54" s="3">
        <f t="shared" si="92"/>
        <v>7</v>
      </c>
      <c r="EC54" s="3">
        <f t="shared" si="140"/>
        <v>8</v>
      </c>
      <c r="EF54" s="1">
        <v>43974</v>
      </c>
      <c r="EG54" s="3">
        <f t="shared" si="110"/>
        <v>6</v>
      </c>
      <c r="EH54" s="3">
        <f t="shared" si="111"/>
        <v>4</v>
      </c>
      <c r="EI54" s="3">
        <f t="shared" si="112"/>
        <v>3</v>
      </c>
      <c r="EJ54" s="3">
        <f t="shared" si="114"/>
        <v>4</v>
      </c>
      <c r="EK54" s="3">
        <f t="shared" si="113"/>
        <v>7</v>
      </c>
      <c r="EN54" s="1">
        <v>43974</v>
      </c>
      <c r="EO54" s="3">
        <f t="shared" ref="EO54:EO79" si="146">SUM(Q315-Q314)</f>
        <v>9</v>
      </c>
      <c r="EP54" s="3">
        <f t="shared" si="141"/>
        <v>16</v>
      </c>
      <c r="EQ54" s="3">
        <f t="shared" si="142"/>
        <v>6</v>
      </c>
      <c r="ER54" s="3">
        <f t="shared" si="143"/>
        <v>3</v>
      </c>
      <c r="ES54" s="3">
        <f t="shared" si="93"/>
        <v>15</v>
      </c>
      <c r="EV54" s="1">
        <v>43974</v>
      </c>
      <c r="EW54" s="3">
        <f t="shared" si="98"/>
        <v>38</v>
      </c>
      <c r="EX54" s="3"/>
      <c r="EY54" s="3">
        <f t="shared" si="144"/>
        <v>2</v>
      </c>
      <c r="EZ54" s="3">
        <f t="shared" si="144"/>
        <v>0</v>
      </c>
      <c r="FA54" s="3">
        <f t="shared" si="144"/>
        <v>0</v>
      </c>
      <c r="FD54" s="1">
        <v>43974</v>
      </c>
      <c r="FE54" s="3">
        <f t="shared" si="125"/>
        <v>12</v>
      </c>
      <c r="FF54" s="3">
        <f t="shared" si="132"/>
        <v>14</v>
      </c>
      <c r="FG54" s="3">
        <f t="shared" si="128"/>
        <v>3</v>
      </c>
      <c r="FH54" s="3">
        <f t="shared" si="129"/>
        <v>5</v>
      </c>
      <c r="FI54" s="3">
        <f t="shared" si="97"/>
        <v>9</v>
      </c>
      <c r="FJ54" s="3"/>
      <c r="FL54" s="1">
        <v>43974</v>
      </c>
      <c r="FM54" s="3">
        <f t="shared" si="133"/>
        <v>41</v>
      </c>
      <c r="FN54" s="3">
        <f t="shared" si="134"/>
        <v>4</v>
      </c>
      <c r="FO54" s="3">
        <f t="shared" si="135"/>
        <v>1</v>
      </c>
      <c r="FP54" s="3">
        <f t="shared" si="145"/>
        <v>0</v>
      </c>
      <c r="FQ54" s="3">
        <f t="shared" si="136"/>
        <v>12</v>
      </c>
      <c r="FR54" s="3"/>
    </row>
    <row r="55" spans="3:174" x14ac:dyDescent="0.2">
      <c r="C55" s="1">
        <v>43975</v>
      </c>
      <c r="D55">
        <v>214</v>
      </c>
      <c r="E55" s="3">
        <v>273</v>
      </c>
      <c r="F55" s="3">
        <f t="shared" si="65"/>
        <v>111</v>
      </c>
      <c r="G55" s="3">
        <f t="shared" si="124"/>
        <v>216</v>
      </c>
      <c r="H55" s="3">
        <f t="shared" si="106"/>
        <v>162</v>
      </c>
      <c r="M55" s="1">
        <v>43975</v>
      </c>
      <c r="N55" s="3">
        <f t="shared" si="126"/>
        <v>136</v>
      </c>
      <c r="O55" s="3">
        <f t="shared" si="130"/>
        <v>67</v>
      </c>
      <c r="P55" s="3">
        <f t="shared" si="87"/>
        <v>77</v>
      </c>
      <c r="Q55" s="3"/>
      <c r="R55" s="3">
        <f t="shared" si="107"/>
        <v>76</v>
      </c>
      <c r="W55" s="1">
        <v>43975</v>
      </c>
      <c r="X55" s="3">
        <f t="shared" si="108"/>
        <v>126</v>
      </c>
      <c r="Y55" s="3">
        <f>SUM(O214-O213)</f>
        <v>205</v>
      </c>
      <c r="Z55" s="3">
        <f t="shared" si="131"/>
        <v>123</v>
      </c>
      <c r="AA55" s="3">
        <f t="shared" si="120"/>
        <v>53</v>
      </c>
      <c r="AB55" s="3">
        <f>SUM(R203-R202)</f>
        <v>180</v>
      </c>
      <c r="AG55" s="1">
        <v>43975</v>
      </c>
      <c r="AH55" s="3">
        <f t="shared" si="127"/>
        <v>74</v>
      </c>
      <c r="AI55" s="3">
        <f t="shared" si="115"/>
        <v>23</v>
      </c>
      <c r="AJ55" s="3">
        <f t="shared" si="116"/>
        <v>17</v>
      </c>
      <c r="AK55" s="3">
        <f t="shared" si="109"/>
        <v>12</v>
      </c>
      <c r="AL55" s="3">
        <f t="shared" si="104"/>
        <v>12</v>
      </c>
      <c r="AQ55" s="1">
        <v>43975</v>
      </c>
      <c r="AR55" s="3">
        <f t="shared" si="119"/>
        <v>176</v>
      </c>
      <c r="AS55" s="3">
        <f t="shared" si="67"/>
        <v>61</v>
      </c>
      <c r="AT55" s="3">
        <f t="shared" si="68"/>
        <v>65</v>
      </c>
      <c r="AU55" s="3">
        <f t="shared" si="69"/>
        <v>23</v>
      </c>
      <c r="AV55" s="3">
        <f t="shared" si="70"/>
        <v>40</v>
      </c>
      <c r="BA55" s="1">
        <v>43975</v>
      </c>
      <c r="BB55" s="3">
        <f t="shared" si="95"/>
        <v>925</v>
      </c>
      <c r="BC55" s="3">
        <f t="shared" si="96"/>
        <v>142</v>
      </c>
      <c r="BD55" s="3">
        <f t="shared" si="105"/>
        <v>111</v>
      </c>
      <c r="BE55" s="3">
        <f t="shared" si="76"/>
        <v>30</v>
      </c>
      <c r="BF55" s="3">
        <f t="shared" si="88"/>
        <v>126</v>
      </c>
      <c r="BJ55" s="1"/>
      <c r="CS55" s="1"/>
      <c r="DX55" s="1">
        <v>43975</v>
      </c>
      <c r="DY55" s="3">
        <f t="shared" si="137"/>
        <v>9</v>
      </c>
      <c r="DZ55" s="3">
        <f t="shared" si="138"/>
        <v>14</v>
      </c>
      <c r="EA55" s="3">
        <f t="shared" si="139"/>
        <v>8</v>
      </c>
      <c r="EB55" s="3">
        <f t="shared" ref="EB55:EB79" si="147">SUM(J316-J315)</f>
        <v>5</v>
      </c>
      <c r="EC55" s="3">
        <f t="shared" si="140"/>
        <v>12</v>
      </c>
      <c r="EF55" s="1">
        <v>43975</v>
      </c>
      <c r="EG55" s="3">
        <f t="shared" si="110"/>
        <v>4</v>
      </c>
      <c r="EH55" s="3">
        <f t="shared" si="111"/>
        <v>1</v>
      </c>
      <c r="EI55" s="3">
        <f t="shared" si="112"/>
        <v>7</v>
      </c>
      <c r="EJ55" s="3">
        <f t="shared" si="114"/>
        <v>3</v>
      </c>
      <c r="EK55" s="3">
        <f t="shared" si="113"/>
        <v>2</v>
      </c>
      <c r="EN55" s="1">
        <v>43975</v>
      </c>
      <c r="EO55" s="3">
        <f t="shared" si="146"/>
        <v>11</v>
      </c>
      <c r="EP55" s="3">
        <f t="shared" si="141"/>
        <v>6</v>
      </c>
      <c r="EQ55" s="3">
        <f t="shared" si="142"/>
        <v>11</v>
      </c>
      <c r="ER55" s="3">
        <f t="shared" si="143"/>
        <v>8</v>
      </c>
      <c r="ES55" s="3">
        <f t="shared" ref="ES55:ES79" si="148">SUM(U316-U315)</f>
        <v>12</v>
      </c>
      <c r="EV55" s="1">
        <v>43975</v>
      </c>
      <c r="EW55" s="3"/>
      <c r="EX55" s="3">
        <f t="shared" ref="EX55:EX79" si="149">SUM(W316-W315)</f>
        <v>1</v>
      </c>
      <c r="EY55" s="3">
        <f t="shared" si="144"/>
        <v>0</v>
      </c>
      <c r="EZ55" s="3">
        <f t="shared" si="144"/>
        <v>0</v>
      </c>
      <c r="FA55" s="3">
        <f t="shared" si="144"/>
        <v>0</v>
      </c>
      <c r="FD55" s="1">
        <v>43975</v>
      </c>
      <c r="FE55" s="3">
        <f t="shared" si="125"/>
        <v>0</v>
      </c>
      <c r="FF55" s="3">
        <f t="shared" si="132"/>
        <v>0</v>
      </c>
      <c r="FG55" s="3">
        <f t="shared" si="128"/>
        <v>0</v>
      </c>
      <c r="FH55" s="3">
        <f t="shared" si="129"/>
        <v>4</v>
      </c>
      <c r="FI55" s="3">
        <f t="shared" si="97"/>
        <v>4</v>
      </c>
      <c r="FJ55" s="3"/>
      <c r="FL55" s="1">
        <v>43975</v>
      </c>
      <c r="FM55" s="3">
        <f t="shared" si="133"/>
        <v>14</v>
      </c>
      <c r="FN55" s="3">
        <f t="shared" si="134"/>
        <v>0</v>
      </c>
      <c r="FO55" s="3">
        <f t="shared" si="135"/>
        <v>5</v>
      </c>
      <c r="FP55" s="3">
        <f t="shared" si="145"/>
        <v>0</v>
      </c>
      <c r="FQ55" s="3">
        <f t="shared" si="136"/>
        <v>1</v>
      </c>
      <c r="FR55" s="3"/>
    </row>
    <row r="56" spans="3:174" x14ac:dyDescent="0.2">
      <c r="C56" s="1">
        <v>43976</v>
      </c>
      <c r="D56" s="3">
        <f>SUM(B222-B221)</f>
        <v>192</v>
      </c>
      <c r="E56" s="3">
        <v>185</v>
      </c>
      <c r="F56" s="3">
        <f t="shared" si="65"/>
        <v>70</v>
      </c>
      <c r="G56" s="3">
        <f t="shared" si="124"/>
        <v>110</v>
      </c>
      <c r="H56" s="3">
        <f t="shared" si="106"/>
        <v>126</v>
      </c>
      <c r="M56" s="1">
        <v>43976</v>
      </c>
      <c r="N56" s="3">
        <f t="shared" si="126"/>
        <v>97</v>
      </c>
      <c r="O56" s="3">
        <f t="shared" si="130"/>
        <v>74</v>
      </c>
      <c r="P56" s="3">
        <f t="shared" si="87"/>
        <v>60</v>
      </c>
      <c r="Q56" s="3">
        <v>49</v>
      </c>
      <c r="R56" s="3">
        <f t="shared" si="107"/>
        <v>88</v>
      </c>
      <c r="W56" s="1">
        <v>43976</v>
      </c>
      <c r="X56" s="3">
        <f t="shared" si="108"/>
        <v>63</v>
      </c>
      <c r="Y56" s="3">
        <f>SUM(O215-O214)</f>
        <v>102</v>
      </c>
      <c r="Z56" s="3">
        <f t="shared" si="131"/>
        <v>118</v>
      </c>
      <c r="AA56" s="3">
        <v>32</v>
      </c>
      <c r="AB56" s="3">
        <f>SUM(R204-R203)</f>
        <v>74</v>
      </c>
      <c r="AG56" s="1">
        <v>43976</v>
      </c>
      <c r="AH56" s="3">
        <f t="shared" si="127"/>
        <v>45</v>
      </c>
      <c r="AI56" s="3">
        <f t="shared" si="115"/>
        <v>11</v>
      </c>
      <c r="AJ56" s="3">
        <f t="shared" si="116"/>
        <v>17</v>
      </c>
      <c r="AK56" s="3">
        <f t="shared" si="109"/>
        <v>13</v>
      </c>
      <c r="AL56" s="3">
        <f t="shared" si="104"/>
        <v>4</v>
      </c>
      <c r="AQ56" s="1">
        <v>43976</v>
      </c>
      <c r="AR56" s="3">
        <f t="shared" si="119"/>
        <v>111</v>
      </c>
      <c r="AS56" s="3">
        <f t="shared" si="67"/>
        <v>51</v>
      </c>
      <c r="AT56" s="3">
        <f t="shared" si="68"/>
        <v>31</v>
      </c>
      <c r="AU56" s="3">
        <f t="shared" si="69"/>
        <v>16</v>
      </c>
      <c r="AV56" s="3">
        <f t="shared" si="70"/>
        <v>18</v>
      </c>
      <c r="BA56" s="1">
        <v>43976</v>
      </c>
      <c r="BB56" s="3">
        <f t="shared" si="95"/>
        <v>998</v>
      </c>
      <c r="BC56" s="3">
        <f t="shared" si="96"/>
        <v>96</v>
      </c>
      <c r="BD56" s="3">
        <f t="shared" si="105"/>
        <v>329</v>
      </c>
      <c r="BE56" s="3">
        <f t="shared" si="76"/>
        <v>24</v>
      </c>
      <c r="BF56" s="3">
        <f t="shared" si="88"/>
        <v>162</v>
      </c>
      <c r="BJ56" s="1"/>
      <c r="CS56" s="1"/>
      <c r="DX56" s="1">
        <v>43976</v>
      </c>
      <c r="DY56" s="3">
        <f t="shared" si="137"/>
        <v>12</v>
      </c>
      <c r="DZ56" s="3">
        <f t="shared" si="138"/>
        <v>15</v>
      </c>
      <c r="EA56" s="3">
        <f t="shared" si="139"/>
        <v>11</v>
      </c>
      <c r="EB56" s="3">
        <f t="shared" si="147"/>
        <v>11</v>
      </c>
      <c r="EC56" s="3">
        <f t="shared" si="140"/>
        <v>5</v>
      </c>
      <c r="EF56" s="1">
        <v>43976</v>
      </c>
      <c r="EG56" s="3">
        <f t="shared" ref="EG56:EG79" si="150">SUM(L317-L316)</f>
        <v>0</v>
      </c>
      <c r="EH56" s="3"/>
      <c r="EI56" s="3">
        <f t="shared" ref="EI56:EI67" si="151">SUM(N317-N316)</f>
        <v>0</v>
      </c>
      <c r="EJ56" s="3"/>
      <c r="EK56" s="3">
        <f t="shared" si="113"/>
        <v>1</v>
      </c>
      <c r="EN56" s="1">
        <v>43976</v>
      </c>
      <c r="EO56" s="3">
        <f t="shared" si="146"/>
        <v>0</v>
      </c>
      <c r="EP56" s="3">
        <f t="shared" si="141"/>
        <v>0</v>
      </c>
      <c r="EQ56" s="3">
        <f t="shared" si="142"/>
        <v>0</v>
      </c>
      <c r="ER56" s="3">
        <f t="shared" si="143"/>
        <v>0</v>
      </c>
      <c r="ES56" s="3">
        <f t="shared" si="148"/>
        <v>0</v>
      </c>
      <c r="EV56" s="1">
        <v>43976</v>
      </c>
      <c r="EW56" s="3"/>
      <c r="EX56" s="3">
        <f t="shared" si="149"/>
        <v>0</v>
      </c>
      <c r="EY56" s="3">
        <f t="shared" si="144"/>
        <v>0</v>
      </c>
      <c r="EZ56" s="3">
        <f t="shared" si="144"/>
        <v>2</v>
      </c>
      <c r="FA56" s="3">
        <f t="shared" si="144"/>
        <v>0</v>
      </c>
      <c r="FD56" s="1">
        <v>43976</v>
      </c>
      <c r="FE56" s="3">
        <f t="shared" si="125"/>
        <v>2</v>
      </c>
      <c r="FF56" s="3">
        <f t="shared" si="132"/>
        <v>0</v>
      </c>
      <c r="FG56" s="3">
        <f t="shared" si="128"/>
        <v>3</v>
      </c>
      <c r="FH56" s="3">
        <f t="shared" si="129"/>
        <v>3</v>
      </c>
      <c r="FI56" s="3">
        <f t="shared" si="97"/>
        <v>0</v>
      </c>
      <c r="FJ56" s="3"/>
      <c r="FL56" s="1">
        <v>43976</v>
      </c>
      <c r="FM56" s="3">
        <f t="shared" si="133"/>
        <v>12</v>
      </c>
      <c r="FN56" s="3">
        <f t="shared" si="134"/>
        <v>0</v>
      </c>
      <c r="FO56" s="3">
        <f t="shared" si="135"/>
        <v>5</v>
      </c>
      <c r="FP56" s="3">
        <f t="shared" si="145"/>
        <v>1</v>
      </c>
      <c r="FQ56" s="3">
        <f t="shared" si="136"/>
        <v>0</v>
      </c>
      <c r="FR56" s="3"/>
    </row>
    <row r="57" spans="3:174" x14ac:dyDescent="0.2">
      <c r="C57" s="1">
        <v>43977</v>
      </c>
      <c r="D57" s="3">
        <v>132</v>
      </c>
      <c r="E57" s="3">
        <v>200</v>
      </c>
      <c r="F57" s="3">
        <v>67</v>
      </c>
      <c r="G57" s="3">
        <v>117</v>
      </c>
      <c r="H57" s="3">
        <v>109</v>
      </c>
      <c r="M57" s="1">
        <v>43977</v>
      </c>
      <c r="N57">
        <v>62</v>
      </c>
      <c r="O57">
        <v>45</v>
      </c>
      <c r="P57">
        <v>53</v>
      </c>
      <c r="Q57">
        <v>75</v>
      </c>
      <c r="R57">
        <v>52</v>
      </c>
      <c r="W57" s="1">
        <v>43977</v>
      </c>
      <c r="X57">
        <v>53</v>
      </c>
      <c r="Y57">
        <v>62</v>
      </c>
      <c r="Z57">
        <v>95</v>
      </c>
      <c r="AA57">
        <v>19</v>
      </c>
      <c r="AB57">
        <v>52</v>
      </c>
      <c r="AG57" s="1">
        <v>43977</v>
      </c>
      <c r="AH57">
        <v>110</v>
      </c>
      <c r="AI57">
        <v>14</v>
      </c>
      <c r="AJ57">
        <v>12</v>
      </c>
      <c r="AK57">
        <v>3</v>
      </c>
      <c r="AL57">
        <v>3</v>
      </c>
      <c r="AQ57" s="1">
        <v>43977</v>
      </c>
      <c r="AR57">
        <v>102</v>
      </c>
      <c r="AS57">
        <v>22</v>
      </c>
      <c r="AT57">
        <v>33</v>
      </c>
      <c r="AU57">
        <v>9</v>
      </c>
      <c r="AV57">
        <v>16</v>
      </c>
      <c r="BA57" s="1">
        <v>43977</v>
      </c>
      <c r="BB57">
        <v>1808</v>
      </c>
      <c r="BC57">
        <v>85</v>
      </c>
      <c r="BD57">
        <v>17</v>
      </c>
      <c r="BE57">
        <v>12</v>
      </c>
      <c r="BF57">
        <v>50</v>
      </c>
      <c r="BJ57" s="1"/>
      <c r="CS57" s="1"/>
      <c r="DX57" s="1">
        <v>43977</v>
      </c>
      <c r="DY57" s="3">
        <f t="shared" si="137"/>
        <v>5</v>
      </c>
      <c r="DZ57" s="3">
        <f t="shared" si="138"/>
        <v>9</v>
      </c>
      <c r="EA57" s="3">
        <f t="shared" si="139"/>
        <v>4</v>
      </c>
      <c r="EB57" s="3">
        <f t="shared" si="147"/>
        <v>6</v>
      </c>
      <c r="EC57" s="3">
        <f t="shared" si="140"/>
        <v>12</v>
      </c>
      <c r="EF57" s="1">
        <v>43977</v>
      </c>
      <c r="EG57" s="3">
        <f t="shared" si="150"/>
        <v>3</v>
      </c>
      <c r="EH57" s="3"/>
      <c r="EI57" s="3">
        <f t="shared" si="151"/>
        <v>10</v>
      </c>
      <c r="EJ57" s="3"/>
      <c r="EK57" s="3">
        <f t="shared" si="113"/>
        <v>1</v>
      </c>
      <c r="EN57" s="1">
        <v>43977</v>
      </c>
      <c r="EO57" s="3">
        <f t="shared" si="146"/>
        <v>6</v>
      </c>
      <c r="EP57" s="3">
        <f t="shared" si="141"/>
        <v>17</v>
      </c>
      <c r="EQ57" s="3">
        <f t="shared" si="142"/>
        <v>11</v>
      </c>
      <c r="ER57" s="3">
        <f t="shared" si="143"/>
        <v>9</v>
      </c>
      <c r="ES57" s="3">
        <f t="shared" si="148"/>
        <v>21</v>
      </c>
      <c r="EV57" s="1">
        <v>43977</v>
      </c>
      <c r="EW57" s="3">
        <f t="shared" ref="EW57:EW79" si="152">SUM(V318-V317)</f>
        <v>4</v>
      </c>
      <c r="EX57" s="3">
        <f t="shared" si="149"/>
        <v>3</v>
      </c>
      <c r="EY57" s="3">
        <f t="shared" si="144"/>
        <v>1</v>
      </c>
      <c r="EZ57" s="3">
        <f t="shared" si="144"/>
        <v>3</v>
      </c>
      <c r="FA57" s="3">
        <f t="shared" si="144"/>
        <v>0</v>
      </c>
      <c r="FD57" s="1">
        <v>43977</v>
      </c>
      <c r="FE57" s="3">
        <f t="shared" si="125"/>
        <v>8</v>
      </c>
      <c r="FF57" s="3">
        <f t="shared" si="132"/>
        <v>2</v>
      </c>
      <c r="FG57" s="3">
        <f t="shared" si="128"/>
        <v>0</v>
      </c>
      <c r="FH57" s="3">
        <f t="shared" si="129"/>
        <v>1</v>
      </c>
      <c r="FI57" s="3">
        <f t="shared" si="97"/>
        <v>0</v>
      </c>
      <c r="FJ57" s="3"/>
      <c r="FL57" s="1">
        <v>43977</v>
      </c>
      <c r="FM57" s="3">
        <f t="shared" si="133"/>
        <v>27</v>
      </c>
      <c r="FN57" s="3">
        <f t="shared" si="134"/>
        <v>15</v>
      </c>
      <c r="FO57" s="3">
        <f t="shared" si="135"/>
        <v>5</v>
      </c>
      <c r="FP57" s="3">
        <f t="shared" si="145"/>
        <v>0</v>
      </c>
      <c r="FQ57" s="3">
        <f t="shared" si="136"/>
        <v>0</v>
      </c>
      <c r="FR57" s="3"/>
    </row>
    <row r="58" spans="3:174" x14ac:dyDescent="0.2">
      <c r="C58" s="1">
        <v>43978</v>
      </c>
      <c r="D58" s="3">
        <v>165</v>
      </c>
      <c r="E58" s="3">
        <v>219</v>
      </c>
      <c r="F58" s="3">
        <v>60</v>
      </c>
      <c r="G58" s="3">
        <v>139</v>
      </c>
      <c r="H58" s="3">
        <v>59</v>
      </c>
      <c r="M58" s="1">
        <v>43978</v>
      </c>
      <c r="N58">
        <v>60</v>
      </c>
      <c r="O58">
        <v>36</v>
      </c>
      <c r="P58">
        <v>83</v>
      </c>
      <c r="Q58">
        <v>31</v>
      </c>
      <c r="R58">
        <v>47</v>
      </c>
      <c r="W58" s="1">
        <v>43978</v>
      </c>
      <c r="X58">
        <v>63</v>
      </c>
      <c r="Y58">
        <v>105</v>
      </c>
      <c r="Z58">
        <v>108</v>
      </c>
      <c r="AA58">
        <v>17</v>
      </c>
      <c r="AB58">
        <v>90</v>
      </c>
      <c r="AG58" s="1">
        <v>43978</v>
      </c>
      <c r="AH58">
        <v>73</v>
      </c>
      <c r="AI58">
        <v>20</v>
      </c>
      <c r="AJ58">
        <v>30</v>
      </c>
      <c r="AK58">
        <v>7</v>
      </c>
      <c r="AL58">
        <v>4</v>
      </c>
      <c r="AQ58" s="1">
        <v>43978</v>
      </c>
      <c r="AR58">
        <v>242</v>
      </c>
      <c r="AS58">
        <v>140</v>
      </c>
      <c r="AT58">
        <v>46</v>
      </c>
      <c r="AU58">
        <v>23</v>
      </c>
      <c r="AV58">
        <v>33</v>
      </c>
      <c r="BA58" s="1">
        <v>43978</v>
      </c>
      <c r="BB58">
        <v>951</v>
      </c>
      <c r="BC58">
        <v>101</v>
      </c>
      <c r="BD58">
        <v>239</v>
      </c>
      <c r="BE58">
        <v>21</v>
      </c>
      <c r="BF58">
        <v>198</v>
      </c>
      <c r="BJ58" s="1"/>
      <c r="CS58" s="1"/>
      <c r="DX58" s="1">
        <v>43978</v>
      </c>
      <c r="DY58" s="3">
        <f t="shared" si="137"/>
        <v>4</v>
      </c>
      <c r="DZ58" s="3">
        <f t="shared" si="138"/>
        <v>8</v>
      </c>
      <c r="EA58" s="3">
        <f t="shared" si="139"/>
        <v>3</v>
      </c>
      <c r="EB58" s="3">
        <f t="shared" si="147"/>
        <v>5</v>
      </c>
      <c r="EC58" s="3">
        <f t="shared" si="140"/>
        <v>10</v>
      </c>
      <c r="EF58" s="1">
        <v>43978</v>
      </c>
      <c r="EG58" s="3">
        <f t="shared" si="150"/>
        <v>19</v>
      </c>
      <c r="EH58" s="3">
        <f>SUM(M319-M318)</f>
        <v>15</v>
      </c>
      <c r="EI58" s="3">
        <f t="shared" si="151"/>
        <v>19</v>
      </c>
      <c r="EJ58" s="3">
        <f>SUM(O319-O318)</f>
        <v>12</v>
      </c>
      <c r="EK58" s="3">
        <f t="shared" si="113"/>
        <v>7</v>
      </c>
      <c r="EN58" s="1">
        <v>43978</v>
      </c>
      <c r="EO58" s="3">
        <f t="shared" si="146"/>
        <v>6</v>
      </c>
      <c r="EP58" s="3">
        <f t="shared" si="141"/>
        <v>14</v>
      </c>
      <c r="EQ58" s="3">
        <f t="shared" si="142"/>
        <v>8</v>
      </c>
      <c r="ER58" s="3">
        <f t="shared" si="143"/>
        <v>3</v>
      </c>
      <c r="ES58" s="3">
        <f t="shared" si="148"/>
        <v>16</v>
      </c>
      <c r="EV58" s="1">
        <v>43978</v>
      </c>
      <c r="EW58" s="3">
        <f t="shared" si="152"/>
        <v>38</v>
      </c>
      <c r="EX58" s="3">
        <f t="shared" si="149"/>
        <v>3</v>
      </c>
      <c r="EY58" s="3">
        <f t="shared" si="144"/>
        <v>5</v>
      </c>
      <c r="EZ58" s="3">
        <f t="shared" si="144"/>
        <v>2</v>
      </c>
      <c r="FA58" s="3">
        <f t="shared" si="144"/>
        <v>1</v>
      </c>
      <c r="FD58" s="1">
        <v>43978</v>
      </c>
      <c r="FE58" s="3">
        <f t="shared" si="125"/>
        <v>19</v>
      </c>
      <c r="FF58" s="3">
        <f t="shared" si="132"/>
        <v>27</v>
      </c>
      <c r="FG58" s="3">
        <f t="shared" si="128"/>
        <v>12</v>
      </c>
      <c r="FH58" s="3">
        <f t="shared" si="129"/>
        <v>5</v>
      </c>
      <c r="FI58" s="3">
        <f t="shared" ref="FI58:FI79" si="153">SUM(AE319-AE318)</f>
        <v>5</v>
      </c>
      <c r="FJ58" s="3"/>
      <c r="FL58" s="1">
        <v>43978</v>
      </c>
      <c r="FM58" s="3">
        <f t="shared" si="133"/>
        <v>52</v>
      </c>
      <c r="FN58" s="3">
        <f t="shared" si="134"/>
        <v>7</v>
      </c>
      <c r="FO58" s="3">
        <f t="shared" si="135"/>
        <v>6</v>
      </c>
      <c r="FP58" s="3">
        <f t="shared" si="145"/>
        <v>1</v>
      </c>
      <c r="FQ58" s="3">
        <f t="shared" si="136"/>
        <v>5</v>
      </c>
      <c r="FR58" s="3"/>
    </row>
    <row r="59" spans="3:174" x14ac:dyDescent="0.2">
      <c r="C59" s="1">
        <v>43979</v>
      </c>
      <c r="D59" s="3">
        <v>275</v>
      </c>
      <c r="E59" s="3">
        <v>368</v>
      </c>
      <c r="F59" s="3">
        <v>106</v>
      </c>
      <c r="G59" s="3">
        <v>250</v>
      </c>
      <c r="H59" s="3">
        <v>101</v>
      </c>
      <c r="M59" s="1">
        <v>43979</v>
      </c>
      <c r="N59">
        <v>135</v>
      </c>
      <c r="O59">
        <v>94</v>
      </c>
      <c r="P59">
        <v>112</v>
      </c>
      <c r="Q59" s="3">
        <v>151</v>
      </c>
      <c r="R59">
        <v>86</v>
      </c>
      <c r="W59" s="1">
        <v>43979</v>
      </c>
      <c r="X59">
        <v>102</v>
      </c>
      <c r="Y59">
        <v>151</v>
      </c>
      <c r="Z59">
        <v>121</v>
      </c>
      <c r="AA59" s="3">
        <v>39</v>
      </c>
      <c r="AB59">
        <v>66</v>
      </c>
      <c r="AG59" s="1">
        <v>43979</v>
      </c>
      <c r="AH59">
        <v>60</v>
      </c>
      <c r="AI59">
        <v>21</v>
      </c>
      <c r="AJ59">
        <v>28</v>
      </c>
      <c r="AK59">
        <v>12</v>
      </c>
      <c r="AL59">
        <v>8</v>
      </c>
      <c r="AQ59" s="1">
        <v>43979</v>
      </c>
      <c r="AR59">
        <v>133</v>
      </c>
      <c r="AS59">
        <v>73</v>
      </c>
      <c r="AT59">
        <v>48</v>
      </c>
      <c r="AU59">
        <v>20</v>
      </c>
      <c r="AV59">
        <v>21</v>
      </c>
      <c r="BA59" s="1">
        <v>43979</v>
      </c>
      <c r="BB59">
        <v>1150</v>
      </c>
      <c r="BC59">
        <v>117</v>
      </c>
      <c r="BD59">
        <v>84</v>
      </c>
      <c r="BE59">
        <v>18</v>
      </c>
      <c r="BF59">
        <v>196</v>
      </c>
      <c r="BJ59" s="1"/>
      <c r="CS59" s="1"/>
      <c r="DX59" s="1">
        <v>43979</v>
      </c>
      <c r="DY59" s="3">
        <f t="shared" si="137"/>
        <v>9</v>
      </c>
      <c r="DZ59" s="3">
        <f t="shared" si="138"/>
        <v>6</v>
      </c>
      <c r="EA59" s="3">
        <f t="shared" si="139"/>
        <v>4</v>
      </c>
      <c r="EB59" s="3">
        <f t="shared" si="147"/>
        <v>4</v>
      </c>
      <c r="EC59" s="3">
        <f t="shared" si="140"/>
        <v>10</v>
      </c>
      <c r="EF59" s="1">
        <v>43979</v>
      </c>
      <c r="EG59" s="3">
        <f t="shared" si="150"/>
        <v>6</v>
      </c>
      <c r="EH59" s="3">
        <f>SUM(M320-M319)</f>
        <v>3</v>
      </c>
      <c r="EI59" s="3">
        <f t="shared" si="151"/>
        <v>4</v>
      </c>
      <c r="EJ59" s="3">
        <f>SUM(O320-O319)</f>
        <v>5</v>
      </c>
      <c r="EK59" s="3">
        <f t="shared" si="113"/>
        <v>4</v>
      </c>
      <c r="EN59" s="1">
        <v>43979</v>
      </c>
      <c r="EO59" s="3">
        <f t="shared" si="146"/>
        <v>9</v>
      </c>
      <c r="EP59" s="3">
        <f t="shared" si="141"/>
        <v>15</v>
      </c>
      <c r="EQ59" s="3">
        <f t="shared" si="142"/>
        <v>17</v>
      </c>
      <c r="ER59" s="3">
        <f t="shared" si="143"/>
        <v>5</v>
      </c>
      <c r="ES59" s="3">
        <f t="shared" si="148"/>
        <v>22</v>
      </c>
      <c r="EV59" s="1">
        <v>43979</v>
      </c>
      <c r="EW59" s="3">
        <f t="shared" si="152"/>
        <v>4</v>
      </c>
      <c r="EX59" s="3">
        <f t="shared" si="149"/>
        <v>10</v>
      </c>
      <c r="EY59" s="3">
        <f t="shared" si="144"/>
        <v>3</v>
      </c>
      <c r="EZ59" s="3">
        <f t="shared" si="144"/>
        <v>2</v>
      </c>
      <c r="FA59" s="3">
        <f t="shared" si="144"/>
        <v>3</v>
      </c>
      <c r="FD59" s="1">
        <v>43979</v>
      </c>
      <c r="FE59" s="3">
        <f t="shared" si="125"/>
        <v>20</v>
      </c>
      <c r="FF59" s="3">
        <f t="shared" si="132"/>
        <v>13</v>
      </c>
      <c r="FG59" s="3">
        <f t="shared" si="128"/>
        <v>8</v>
      </c>
      <c r="FH59" s="3">
        <f t="shared" si="129"/>
        <v>3</v>
      </c>
      <c r="FI59" s="3">
        <f t="shared" si="153"/>
        <v>7</v>
      </c>
      <c r="FJ59" s="3"/>
      <c r="FL59" s="1">
        <v>43979</v>
      </c>
      <c r="FM59" s="3">
        <f t="shared" si="133"/>
        <v>46</v>
      </c>
      <c r="FN59" s="3">
        <f t="shared" si="134"/>
        <v>10</v>
      </c>
      <c r="FO59" s="3">
        <f t="shared" si="135"/>
        <v>11</v>
      </c>
      <c r="FP59" s="3">
        <f t="shared" si="145"/>
        <v>0</v>
      </c>
      <c r="FQ59" s="3">
        <f t="shared" si="136"/>
        <v>6</v>
      </c>
      <c r="FR59" s="3"/>
    </row>
    <row r="60" spans="3:174" x14ac:dyDescent="0.2">
      <c r="C60" s="1">
        <v>43980</v>
      </c>
      <c r="D60" s="3">
        <v>244</v>
      </c>
      <c r="E60" s="3">
        <v>299</v>
      </c>
      <c r="F60" s="3">
        <v>86</v>
      </c>
      <c r="G60" s="3">
        <v>221</v>
      </c>
      <c r="H60" s="3">
        <v>86</v>
      </c>
      <c r="M60" s="1">
        <v>43980</v>
      </c>
      <c r="N60">
        <v>65</v>
      </c>
      <c r="O60">
        <v>61</v>
      </c>
      <c r="P60">
        <v>96</v>
      </c>
      <c r="Q60" s="3">
        <v>135</v>
      </c>
      <c r="R60">
        <v>86</v>
      </c>
      <c r="W60" s="1">
        <v>43980</v>
      </c>
      <c r="X60">
        <v>88</v>
      </c>
      <c r="Y60">
        <v>115</v>
      </c>
      <c r="Z60">
        <v>95</v>
      </c>
      <c r="AA60" s="3">
        <v>40</v>
      </c>
      <c r="AB60">
        <v>103</v>
      </c>
      <c r="AG60" s="1">
        <v>43980</v>
      </c>
      <c r="AH60">
        <v>168</v>
      </c>
      <c r="AI60">
        <v>30</v>
      </c>
      <c r="AJ60">
        <v>30</v>
      </c>
      <c r="AK60">
        <v>15</v>
      </c>
      <c r="AL60">
        <v>5</v>
      </c>
      <c r="AQ60" s="1">
        <v>43980</v>
      </c>
      <c r="AR60">
        <v>184</v>
      </c>
      <c r="AS60">
        <v>95</v>
      </c>
      <c r="AT60">
        <v>42</v>
      </c>
      <c r="AU60">
        <v>19</v>
      </c>
      <c r="AV60">
        <v>15</v>
      </c>
      <c r="BA60" s="1">
        <v>43980</v>
      </c>
      <c r="BB60">
        <v>1717</v>
      </c>
      <c r="BC60">
        <v>140</v>
      </c>
      <c r="BD60">
        <v>136</v>
      </c>
      <c r="BE60">
        <v>9</v>
      </c>
      <c r="BF60">
        <v>131</v>
      </c>
      <c r="BJ60" s="1"/>
      <c r="CS60" s="1"/>
      <c r="DX60" s="1">
        <v>43980</v>
      </c>
      <c r="DY60" s="3">
        <f t="shared" si="137"/>
        <v>0</v>
      </c>
      <c r="DZ60" s="3">
        <f t="shared" si="138"/>
        <v>7</v>
      </c>
      <c r="EA60" s="3">
        <f t="shared" si="139"/>
        <v>3</v>
      </c>
      <c r="EB60" s="3">
        <f t="shared" si="147"/>
        <v>5</v>
      </c>
      <c r="EC60" s="3">
        <f t="shared" si="140"/>
        <v>8</v>
      </c>
      <c r="EF60" s="1">
        <v>43980</v>
      </c>
      <c r="EG60" s="3">
        <f t="shared" si="150"/>
        <v>14</v>
      </c>
      <c r="EH60" s="3">
        <f>SUM(M321-M320)</f>
        <v>7</v>
      </c>
      <c r="EI60" s="3">
        <f t="shared" si="151"/>
        <v>19</v>
      </c>
      <c r="EJ60" s="3">
        <f>SUM(O321-O320)</f>
        <v>13</v>
      </c>
      <c r="EK60" s="3">
        <f t="shared" si="113"/>
        <v>14</v>
      </c>
      <c r="EN60" s="1">
        <v>43980</v>
      </c>
      <c r="EO60" s="3">
        <f t="shared" si="146"/>
        <v>2</v>
      </c>
      <c r="EP60" s="3">
        <f t="shared" si="141"/>
        <v>19</v>
      </c>
      <c r="EQ60" s="3">
        <f t="shared" si="142"/>
        <v>11</v>
      </c>
      <c r="ER60" s="3">
        <f t="shared" si="143"/>
        <v>12</v>
      </c>
      <c r="ES60" s="3">
        <f t="shared" si="148"/>
        <v>8</v>
      </c>
      <c r="EV60" s="1">
        <v>43980</v>
      </c>
      <c r="EW60" s="3">
        <f t="shared" si="152"/>
        <v>15</v>
      </c>
      <c r="EX60" s="3">
        <f t="shared" si="149"/>
        <v>4</v>
      </c>
      <c r="EY60" s="3">
        <f t="shared" si="144"/>
        <v>6</v>
      </c>
      <c r="EZ60" s="3">
        <f t="shared" si="144"/>
        <v>1</v>
      </c>
      <c r="FA60" s="3">
        <f t="shared" si="144"/>
        <v>0</v>
      </c>
      <c r="FD60" s="1">
        <v>43980</v>
      </c>
      <c r="FE60" s="3">
        <f t="shared" si="125"/>
        <v>18</v>
      </c>
      <c r="FF60" s="3">
        <f t="shared" si="132"/>
        <v>2</v>
      </c>
      <c r="FG60" s="3">
        <f t="shared" si="128"/>
        <v>6</v>
      </c>
      <c r="FH60" s="3">
        <f t="shared" si="129"/>
        <v>4</v>
      </c>
      <c r="FI60" s="3">
        <f t="shared" si="153"/>
        <v>3</v>
      </c>
      <c r="FJ60" s="3"/>
      <c r="FL60" s="1">
        <v>43980</v>
      </c>
      <c r="FM60" s="3">
        <f t="shared" si="133"/>
        <v>49</v>
      </c>
      <c r="FN60" s="3">
        <f t="shared" si="134"/>
        <v>5</v>
      </c>
      <c r="FO60" s="3">
        <f t="shared" si="135"/>
        <v>8</v>
      </c>
      <c r="FP60" s="3">
        <f t="shared" si="145"/>
        <v>0</v>
      </c>
      <c r="FQ60" s="3">
        <f t="shared" si="136"/>
        <v>3</v>
      </c>
      <c r="FR60" s="3"/>
    </row>
    <row r="61" spans="3:174" x14ac:dyDescent="0.2">
      <c r="C61" s="1">
        <v>43981</v>
      </c>
      <c r="D61" s="3">
        <v>183</v>
      </c>
      <c r="E61" s="3">
        <v>281</v>
      </c>
      <c r="F61" s="3">
        <v>81</v>
      </c>
      <c r="G61" s="3">
        <v>142</v>
      </c>
      <c r="H61" s="3">
        <v>87</v>
      </c>
      <c r="M61" s="1">
        <v>43981</v>
      </c>
      <c r="O61">
        <v>56</v>
      </c>
      <c r="P61">
        <v>48</v>
      </c>
      <c r="R61">
        <v>54</v>
      </c>
      <c r="W61" s="1">
        <v>43981</v>
      </c>
      <c r="X61">
        <v>54</v>
      </c>
      <c r="Y61">
        <v>87</v>
      </c>
      <c r="Z61">
        <v>152</v>
      </c>
      <c r="AA61" s="3">
        <v>105</v>
      </c>
      <c r="AB61">
        <v>57</v>
      </c>
      <c r="AG61" s="1">
        <v>43981</v>
      </c>
      <c r="AH61">
        <v>27</v>
      </c>
      <c r="AI61">
        <v>8</v>
      </c>
      <c r="AJ61">
        <v>8</v>
      </c>
      <c r="AK61">
        <v>6</v>
      </c>
      <c r="AL61">
        <v>13</v>
      </c>
      <c r="AQ61" s="1">
        <v>43981</v>
      </c>
      <c r="AR61">
        <v>191</v>
      </c>
      <c r="AS61">
        <v>100</v>
      </c>
      <c r="AT61">
        <v>41</v>
      </c>
      <c r="AU61">
        <v>9</v>
      </c>
      <c r="AV61">
        <v>14</v>
      </c>
      <c r="BA61" s="1">
        <v>43981</v>
      </c>
      <c r="BB61">
        <v>2049</v>
      </c>
      <c r="BC61">
        <v>145</v>
      </c>
      <c r="BD61">
        <v>116</v>
      </c>
      <c r="BE61">
        <v>34</v>
      </c>
      <c r="BF61">
        <v>178</v>
      </c>
      <c r="BG61" s="3"/>
      <c r="BJ61" s="1"/>
      <c r="CS61" s="1"/>
      <c r="DX61" s="1">
        <v>43981</v>
      </c>
      <c r="DY61" s="3">
        <f t="shared" si="137"/>
        <v>2</v>
      </c>
      <c r="DZ61" s="3">
        <f t="shared" si="138"/>
        <v>8</v>
      </c>
      <c r="EA61" s="3">
        <f t="shared" si="139"/>
        <v>4</v>
      </c>
      <c r="EB61" s="3">
        <f t="shared" si="147"/>
        <v>4</v>
      </c>
      <c r="EC61" s="3">
        <f t="shared" si="140"/>
        <v>13</v>
      </c>
      <c r="EF61" s="1">
        <v>43981</v>
      </c>
      <c r="EG61" s="3">
        <f t="shared" si="150"/>
        <v>6</v>
      </c>
      <c r="EH61" s="3">
        <f>SUM(M322-M321)</f>
        <v>5</v>
      </c>
      <c r="EI61" s="3">
        <f t="shared" si="151"/>
        <v>10</v>
      </c>
      <c r="EJ61" s="3"/>
      <c r="EK61" s="3">
        <f t="shared" si="113"/>
        <v>8</v>
      </c>
      <c r="EN61" s="1">
        <v>43981</v>
      </c>
      <c r="EO61" s="3">
        <f t="shared" si="146"/>
        <v>7</v>
      </c>
      <c r="EP61" s="3">
        <f t="shared" si="141"/>
        <v>13</v>
      </c>
      <c r="EQ61" s="3">
        <f t="shared" si="142"/>
        <v>3</v>
      </c>
      <c r="ER61" s="3">
        <f t="shared" si="143"/>
        <v>4</v>
      </c>
      <c r="ES61" s="3">
        <f t="shared" si="148"/>
        <v>7</v>
      </c>
      <c r="EV61" s="1">
        <v>43981</v>
      </c>
      <c r="EW61" s="3">
        <f t="shared" si="152"/>
        <v>27</v>
      </c>
      <c r="EX61" s="3">
        <f t="shared" si="149"/>
        <v>8</v>
      </c>
      <c r="EY61" s="3">
        <f t="shared" ref="EY61:EY73" si="154">SUM(X322-X321)</f>
        <v>9</v>
      </c>
      <c r="EZ61" s="3">
        <f t="shared" ref="EZ61:EZ73" si="155">SUM(Y322-Y321)</f>
        <v>2</v>
      </c>
      <c r="FA61" s="3"/>
      <c r="FD61" s="1">
        <v>43981</v>
      </c>
      <c r="FE61" s="3">
        <f t="shared" si="125"/>
        <v>8</v>
      </c>
      <c r="FF61" s="3">
        <f t="shared" si="132"/>
        <v>5</v>
      </c>
      <c r="FG61" s="3">
        <f t="shared" si="128"/>
        <v>8</v>
      </c>
      <c r="FH61" s="3">
        <f t="shared" si="129"/>
        <v>6</v>
      </c>
      <c r="FI61" s="3">
        <f t="shared" si="153"/>
        <v>5</v>
      </c>
      <c r="FJ61" s="3"/>
      <c r="FL61" s="1">
        <v>43981</v>
      </c>
      <c r="FM61" s="3">
        <f t="shared" si="133"/>
        <v>48</v>
      </c>
      <c r="FN61" s="3">
        <f t="shared" si="134"/>
        <v>0</v>
      </c>
      <c r="FO61" s="3">
        <f t="shared" si="135"/>
        <v>0</v>
      </c>
      <c r="FP61" s="3">
        <f t="shared" si="145"/>
        <v>0</v>
      </c>
      <c r="FQ61" s="3">
        <f t="shared" si="136"/>
        <v>1</v>
      </c>
      <c r="FR61" s="3"/>
    </row>
    <row r="62" spans="3:174" x14ac:dyDescent="0.2">
      <c r="C62" s="1">
        <v>43982</v>
      </c>
      <c r="D62" s="3">
        <v>148</v>
      </c>
      <c r="E62" s="3">
        <v>173</v>
      </c>
      <c r="F62" s="3">
        <v>89</v>
      </c>
      <c r="G62" s="3">
        <v>173</v>
      </c>
      <c r="H62" s="3">
        <v>111</v>
      </c>
      <c r="M62" s="1">
        <v>43982</v>
      </c>
      <c r="O62">
        <v>76</v>
      </c>
      <c r="P62">
        <v>35</v>
      </c>
      <c r="R62">
        <v>71</v>
      </c>
      <c r="W62" s="1">
        <v>43982</v>
      </c>
      <c r="X62">
        <v>63</v>
      </c>
      <c r="Y62">
        <v>163</v>
      </c>
      <c r="Z62">
        <v>126</v>
      </c>
      <c r="AA62" s="3">
        <v>63</v>
      </c>
      <c r="AB62">
        <v>117</v>
      </c>
      <c r="AG62" s="1">
        <v>43982</v>
      </c>
      <c r="AH62">
        <v>161</v>
      </c>
      <c r="AI62">
        <v>77</v>
      </c>
      <c r="AJ62">
        <v>71</v>
      </c>
      <c r="AK62">
        <v>9</v>
      </c>
      <c r="AL62">
        <v>5</v>
      </c>
      <c r="AQ62" s="1">
        <v>43982</v>
      </c>
      <c r="AR62">
        <v>79</v>
      </c>
      <c r="AS62">
        <v>55</v>
      </c>
      <c r="AT62">
        <v>41</v>
      </c>
      <c r="AU62">
        <v>18</v>
      </c>
      <c r="AV62">
        <v>59</v>
      </c>
      <c r="BA62" s="1">
        <v>43982</v>
      </c>
      <c r="BB62">
        <v>1298</v>
      </c>
      <c r="BC62">
        <v>96</v>
      </c>
      <c r="BD62">
        <v>212</v>
      </c>
      <c r="BE62">
        <v>44</v>
      </c>
      <c r="BF62">
        <v>178</v>
      </c>
      <c r="BJ62" s="1"/>
      <c r="CS62" s="1"/>
      <c r="DX62" s="1">
        <v>43982</v>
      </c>
      <c r="DY62" s="3">
        <f t="shared" si="137"/>
        <v>9</v>
      </c>
      <c r="DZ62" s="3">
        <f t="shared" si="138"/>
        <v>3</v>
      </c>
      <c r="EA62" s="3">
        <f t="shared" si="139"/>
        <v>0</v>
      </c>
      <c r="EB62" s="3">
        <f t="shared" si="147"/>
        <v>4</v>
      </c>
      <c r="EC62" s="3">
        <f t="shared" si="140"/>
        <v>8</v>
      </c>
      <c r="EF62" s="1">
        <v>43982</v>
      </c>
      <c r="EG62" s="3">
        <f t="shared" si="150"/>
        <v>6</v>
      </c>
      <c r="EH62" s="3">
        <f>SUM(M323-M322)</f>
        <v>10</v>
      </c>
      <c r="EI62" s="3">
        <f t="shared" si="151"/>
        <v>7</v>
      </c>
      <c r="EJ62" s="3"/>
      <c r="EK62" s="3">
        <f t="shared" si="113"/>
        <v>3</v>
      </c>
      <c r="EN62" s="1">
        <v>43982</v>
      </c>
      <c r="EO62" s="3">
        <f t="shared" si="146"/>
        <v>3</v>
      </c>
      <c r="EP62" s="3">
        <f t="shared" si="141"/>
        <v>19</v>
      </c>
      <c r="EQ62" s="3">
        <f t="shared" si="142"/>
        <v>16</v>
      </c>
      <c r="ER62" s="3">
        <f t="shared" si="143"/>
        <v>6</v>
      </c>
      <c r="ES62" s="3">
        <f t="shared" si="148"/>
        <v>14</v>
      </c>
      <c r="EV62" s="1">
        <v>43982</v>
      </c>
      <c r="EW62" s="3">
        <f t="shared" si="152"/>
        <v>9</v>
      </c>
      <c r="EX62" s="3">
        <f t="shared" si="149"/>
        <v>5</v>
      </c>
      <c r="EY62" s="3">
        <f t="shared" si="154"/>
        <v>8</v>
      </c>
      <c r="EZ62" s="3">
        <f t="shared" si="155"/>
        <v>0</v>
      </c>
      <c r="FA62" s="3">
        <f t="shared" ref="FA62:FA79" si="156">SUM(Z323-Z322)</f>
        <v>0</v>
      </c>
      <c r="FD62" s="1">
        <v>43982</v>
      </c>
      <c r="FE62" s="3">
        <f t="shared" si="125"/>
        <v>8</v>
      </c>
      <c r="FF62" s="3">
        <f t="shared" si="132"/>
        <v>2</v>
      </c>
      <c r="FG62" s="3">
        <f t="shared" si="128"/>
        <v>0</v>
      </c>
      <c r="FH62" s="3">
        <f t="shared" si="129"/>
        <v>0</v>
      </c>
      <c r="FI62" s="3">
        <f t="shared" si="153"/>
        <v>1</v>
      </c>
      <c r="FJ62" s="3"/>
      <c r="FL62" s="1">
        <v>43982</v>
      </c>
      <c r="FM62" s="3">
        <f t="shared" si="133"/>
        <v>24</v>
      </c>
      <c r="FN62" s="3">
        <f t="shared" si="134"/>
        <v>0</v>
      </c>
      <c r="FO62" s="3">
        <f t="shared" si="135"/>
        <v>5</v>
      </c>
      <c r="FP62" s="3">
        <f t="shared" si="145"/>
        <v>3</v>
      </c>
      <c r="FQ62" s="3">
        <f t="shared" si="136"/>
        <v>1</v>
      </c>
      <c r="FR62" s="3"/>
    </row>
    <row r="63" spans="3:174" x14ac:dyDescent="0.2">
      <c r="C63" s="1">
        <v>43983</v>
      </c>
      <c r="D63" s="3">
        <v>119</v>
      </c>
      <c r="E63" s="3">
        <v>153</v>
      </c>
      <c r="F63" s="3">
        <v>83</v>
      </c>
      <c r="G63" s="3">
        <v>106</v>
      </c>
      <c r="H63" s="3">
        <v>62</v>
      </c>
      <c r="M63" s="1">
        <v>43983</v>
      </c>
      <c r="N63">
        <v>30</v>
      </c>
      <c r="O63">
        <v>9</v>
      </c>
      <c r="P63">
        <v>66</v>
      </c>
      <c r="Q63">
        <v>37</v>
      </c>
      <c r="R63">
        <v>30</v>
      </c>
      <c r="W63" s="1">
        <v>43983</v>
      </c>
      <c r="X63">
        <v>645</v>
      </c>
      <c r="Y63">
        <v>937</v>
      </c>
      <c r="Z63">
        <v>496</v>
      </c>
      <c r="AA63" s="3">
        <v>507</v>
      </c>
      <c r="AB63">
        <v>334</v>
      </c>
      <c r="AG63" s="1">
        <v>43983</v>
      </c>
      <c r="AH63">
        <v>31</v>
      </c>
      <c r="AI63">
        <v>11</v>
      </c>
      <c r="AJ63">
        <v>12</v>
      </c>
      <c r="AK63">
        <v>2</v>
      </c>
      <c r="AL63">
        <v>1</v>
      </c>
      <c r="AQ63" s="1">
        <v>43983</v>
      </c>
      <c r="AR63">
        <v>91</v>
      </c>
      <c r="AS63">
        <v>32</v>
      </c>
      <c r="AT63">
        <v>20</v>
      </c>
      <c r="AU63">
        <v>5</v>
      </c>
      <c r="AV63">
        <v>13</v>
      </c>
      <c r="BA63" s="1">
        <v>43983</v>
      </c>
      <c r="BB63">
        <v>974</v>
      </c>
      <c r="BC63">
        <v>73</v>
      </c>
      <c r="BD63">
        <v>217</v>
      </c>
      <c r="BE63">
        <v>12</v>
      </c>
      <c r="BF63">
        <v>108</v>
      </c>
      <c r="BJ63" s="1"/>
      <c r="CS63" s="1"/>
      <c r="DX63" s="1">
        <v>43983</v>
      </c>
      <c r="DY63" s="3">
        <f t="shared" si="137"/>
        <v>7</v>
      </c>
      <c r="DZ63" s="3">
        <f t="shared" si="138"/>
        <v>6</v>
      </c>
      <c r="EA63" s="3">
        <f t="shared" si="139"/>
        <v>4</v>
      </c>
      <c r="EB63" s="3">
        <f t="shared" si="147"/>
        <v>6</v>
      </c>
      <c r="EC63" s="3">
        <f t="shared" si="140"/>
        <v>5</v>
      </c>
      <c r="EF63" s="1">
        <v>43983</v>
      </c>
      <c r="EG63" s="3">
        <f t="shared" si="150"/>
        <v>1</v>
      </c>
      <c r="EH63" s="3"/>
      <c r="EI63" s="3">
        <f t="shared" si="151"/>
        <v>3</v>
      </c>
      <c r="EJ63" s="3">
        <f t="shared" ref="EJ63:EJ78" si="157">SUM(O324-O323)</f>
        <v>1</v>
      </c>
      <c r="EK63" s="3">
        <f t="shared" si="113"/>
        <v>1</v>
      </c>
      <c r="EN63" s="1">
        <v>43983</v>
      </c>
      <c r="EO63" s="3">
        <f t="shared" si="146"/>
        <v>25</v>
      </c>
      <c r="EP63" s="3">
        <f t="shared" si="141"/>
        <v>35</v>
      </c>
      <c r="EQ63" s="3">
        <f t="shared" si="142"/>
        <v>43</v>
      </c>
      <c r="ER63" s="3">
        <f t="shared" si="143"/>
        <v>20</v>
      </c>
      <c r="ES63" s="3">
        <f t="shared" si="148"/>
        <v>12</v>
      </c>
      <c r="EV63" s="1">
        <v>43983</v>
      </c>
      <c r="EW63" s="3">
        <f t="shared" si="152"/>
        <v>2</v>
      </c>
      <c r="EX63" s="3">
        <f t="shared" si="149"/>
        <v>4</v>
      </c>
      <c r="EY63" s="3">
        <f t="shared" si="154"/>
        <v>4</v>
      </c>
      <c r="EZ63" s="3">
        <f t="shared" si="155"/>
        <v>0</v>
      </c>
      <c r="FA63" s="3">
        <f t="shared" si="156"/>
        <v>0</v>
      </c>
      <c r="FD63" s="1">
        <v>43983</v>
      </c>
      <c r="FE63" s="3">
        <f t="shared" si="125"/>
        <v>4</v>
      </c>
      <c r="FF63" s="3">
        <f t="shared" si="132"/>
        <v>9</v>
      </c>
      <c r="FG63" s="3">
        <f t="shared" si="128"/>
        <v>1</v>
      </c>
      <c r="FH63" s="3">
        <f t="shared" si="129"/>
        <v>0</v>
      </c>
      <c r="FI63" s="3">
        <f t="shared" si="153"/>
        <v>0</v>
      </c>
      <c r="FJ63" s="3"/>
      <c r="FL63" s="1">
        <v>43983</v>
      </c>
      <c r="FM63" s="3">
        <f t="shared" si="133"/>
        <v>22</v>
      </c>
      <c r="FN63" s="3">
        <f t="shared" si="134"/>
        <v>0</v>
      </c>
      <c r="FO63" s="3">
        <f t="shared" si="135"/>
        <v>0</v>
      </c>
      <c r="FP63" s="3">
        <f t="shared" si="145"/>
        <v>0</v>
      </c>
      <c r="FQ63" s="3">
        <f t="shared" si="136"/>
        <v>0</v>
      </c>
      <c r="FR63" s="3"/>
    </row>
    <row r="64" spans="3:174" x14ac:dyDescent="0.2">
      <c r="C64" s="1">
        <v>43984</v>
      </c>
      <c r="D64" s="3">
        <v>199</v>
      </c>
      <c r="E64" s="3">
        <v>189</v>
      </c>
      <c r="F64" s="3">
        <v>93</v>
      </c>
      <c r="G64" s="3">
        <v>107</v>
      </c>
      <c r="H64" s="3">
        <v>275</v>
      </c>
      <c r="M64" s="1">
        <v>43984</v>
      </c>
      <c r="N64">
        <v>31</v>
      </c>
      <c r="O64">
        <v>27</v>
      </c>
      <c r="P64">
        <v>57</v>
      </c>
      <c r="Q64">
        <v>10</v>
      </c>
      <c r="R64">
        <v>34</v>
      </c>
      <c r="W64" s="1">
        <v>43984</v>
      </c>
      <c r="X64">
        <v>55</v>
      </c>
      <c r="Y64">
        <v>72</v>
      </c>
      <c r="Z64">
        <v>74</v>
      </c>
      <c r="AA64" s="3">
        <v>14</v>
      </c>
      <c r="AB64">
        <v>86</v>
      </c>
      <c r="AG64" s="1">
        <v>43984</v>
      </c>
      <c r="AH64">
        <v>22</v>
      </c>
      <c r="AI64">
        <v>5</v>
      </c>
      <c r="AJ64">
        <v>13</v>
      </c>
      <c r="AK64">
        <v>6</v>
      </c>
      <c r="AL64">
        <v>3</v>
      </c>
      <c r="AQ64" s="1">
        <v>43984</v>
      </c>
      <c r="AR64">
        <v>186</v>
      </c>
      <c r="AS64">
        <v>79</v>
      </c>
      <c r="AT64">
        <v>15</v>
      </c>
      <c r="AU64">
        <v>10</v>
      </c>
      <c r="AV64">
        <v>33</v>
      </c>
      <c r="BA64" s="1">
        <v>43984</v>
      </c>
      <c r="BB64">
        <v>1245</v>
      </c>
      <c r="BC64">
        <v>120</v>
      </c>
      <c r="BD64">
        <v>170</v>
      </c>
      <c r="BE64">
        <v>22</v>
      </c>
      <c r="BF64">
        <v>150</v>
      </c>
      <c r="BJ64" s="1"/>
      <c r="CS64" s="1"/>
      <c r="DX64" s="1">
        <v>43984</v>
      </c>
      <c r="DY64" s="3">
        <f t="shared" si="137"/>
        <v>6</v>
      </c>
      <c r="DZ64" s="3">
        <f t="shared" si="138"/>
        <v>5</v>
      </c>
      <c r="EA64" s="3">
        <f t="shared" si="139"/>
        <v>3</v>
      </c>
      <c r="EB64" s="3">
        <f t="shared" si="147"/>
        <v>4</v>
      </c>
      <c r="EC64" s="3">
        <f t="shared" si="140"/>
        <v>3</v>
      </c>
      <c r="EF64" s="1">
        <v>43984</v>
      </c>
      <c r="EG64" s="3">
        <f t="shared" si="150"/>
        <v>4</v>
      </c>
      <c r="EH64" s="3"/>
      <c r="EI64" s="3">
        <f t="shared" si="151"/>
        <v>5</v>
      </c>
      <c r="EJ64" s="3">
        <f t="shared" si="157"/>
        <v>4</v>
      </c>
      <c r="EK64" s="3">
        <f t="shared" si="113"/>
        <v>2</v>
      </c>
      <c r="EN64" s="1">
        <v>43984</v>
      </c>
      <c r="EO64" s="3">
        <f t="shared" si="146"/>
        <v>6</v>
      </c>
      <c r="EP64" s="3">
        <f t="shared" si="141"/>
        <v>13</v>
      </c>
      <c r="EQ64" s="3">
        <f t="shared" si="142"/>
        <v>3</v>
      </c>
      <c r="ER64" s="3">
        <f t="shared" si="143"/>
        <v>4</v>
      </c>
      <c r="ES64" s="3">
        <f t="shared" si="148"/>
        <v>11</v>
      </c>
      <c r="EV64" s="1">
        <v>43984</v>
      </c>
      <c r="EW64" s="3">
        <f t="shared" si="152"/>
        <v>12</v>
      </c>
      <c r="EX64" s="3">
        <f t="shared" si="149"/>
        <v>7</v>
      </c>
      <c r="EY64" s="3">
        <f t="shared" si="154"/>
        <v>4</v>
      </c>
      <c r="EZ64" s="3">
        <f t="shared" si="155"/>
        <v>0</v>
      </c>
      <c r="FA64" s="3">
        <f t="shared" si="156"/>
        <v>0</v>
      </c>
      <c r="FD64" s="1">
        <v>43984</v>
      </c>
      <c r="FE64" s="3">
        <f t="shared" si="125"/>
        <v>26</v>
      </c>
      <c r="FF64" s="3">
        <f t="shared" si="132"/>
        <v>6</v>
      </c>
      <c r="FG64" s="3">
        <f t="shared" si="128"/>
        <v>8</v>
      </c>
      <c r="FH64" s="3">
        <f t="shared" si="129"/>
        <v>7</v>
      </c>
      <c r="FI64" s="3">
        <f t="shared" si="153"/>
        <v>4</v>
      </c>
      <c r="FJ64" s="3"/>
      <c r="FL64" s="1">
        <v>43984</v>
      </c>
      <c r="FM64" s="3">
        <f t="shared" si="133"/>
        <v>59</v>
      </c>
      <c r="FN64" s="3">
        <f t="shared" si="134"/>
        <v>0</v>
      </c>
      <c r="FO64" s="3">
        <f t="shared" si="135"/>
        <v>0</v>
      </c>
      <c r="FP64" s="3">
        <f t="shared" si="145"/>
        <v>0</v>
      </c>
      <c r="FQ64" s="3">
        <f t="shared" si="136"/>
        <v>3</v>
      </c>
      <c r="FR64" s="3"/>
    </row>
    <row r="65" spans="3:174" x14ac:dyDescent="0.2">
      <c r="C65" s="1">
        <v>43985</v>
      </c>
      <c r="D65" s="3">
        <v>132</v>
      </c>
      <c r="E65" s="3">
        <v>163</v>
      </c>
      <c r="F65" s="3">
        <v>72</v>
      </c>
      <c r="G65" s="3">
        <v>105</v>
      </c>
      <c r="H65" s="3">
        <v>82</v>
      </c>
      <c r="M65" s="1">
        <v>43985</v>
      </c>
      <c r="N65">
        <v>43</v>
      </c>
      <c r="O65">
        <v>5</v>
      </c>
      <c r="P65">
        <v>59</v>
      </c>
      <c r="Q65">
        <v>43</v>
      </c>
      <c r="R65">
        <v>43</v>
      </c>
      <c r="W65" s="1">
        <v>43985</v>
      </c>
      <c r="X65">
        <v>97</v>
      </c>
      <c r="Y65">
        <v>107</v>
      </c>
      <c r="Z65">
        <v>62</v>
      </c>
      <c r="AA65" s="3">
        <v>13</v>
      </c>
      <c r="AB65">
        <v>27</v>
      </c>
      <c r="AG65" s="1">
        <v>43985</v>
      </c>
      <c r="AH65">
        <v>73</v>
      </c>
      <c r="AI65">
        <v>13</v>
      </c>
      <c r="AJ65">
        <v>49</v>
      </c>
      <c r="AK65">
        <v>28</v>
      </c>
      <c r="AL65">
        <v>1</v>
      </c>
      <c r="AQ65" s="1">
        <v>43985</v>
      </c>
      <c r="AR65">
        <v>82</v>
      </c>
      <c r="AS65">
        <v>70</v>
      </c>
      <c r="AT65">
        <v>52</v>
      </c>
      <c r="AU65">
        <v>22</v>
      </c>
      <c r="AV65">
        <v>45</v>
      </c>
      <c r="BA65" s="1">
        <v>43985</v>
      </c>
      <c r="BB65">
        <v>1022</v>
      </c>
      <c r="BC65">
        <v>124</v>
      </c>
      <c r="BD65">
        <v>117</v>
      </c>
      <c r="BE65">
        <v>17</v>
      </c>
      <c r="BF65">
        <v>149</v>
      </c>
      <c r="BJ65" s="1"/>
      <c r="CS65" s="1"/>
      <c r="DX65" s="1">
        <v>43985</v>
      </c>
      <c r="DY65" s="3">
        <f t="shared" si="137"/>
        <v>4</v>
      </c>
      <c r="DZ65" s="3">
        <f t="shared" si="138"/>
        <v>9</v>
      </c>
      <c r="EA65" s="3">
        <f t="shared" si="139"/>
        <v>4</v>
      </c>
      <c r="EB65" s="3">
        <f t="shared" si="147"/>
        <v>3</v>
      </c>
      <c r="EC65" s="3">
        <f t="shared" si="140"/>
        <v>6</v>
      </c>
      <c r="EF65" s="1">
        <v>43985</v>
      </c>
      <c r="EG65" s="3">
        <f t="shared" si="150"/>
        <v>11</v>
      </c>
      <c r="EH65" s="3">
        <f t="shared" ref="EH65:EH77" si="158">SUM(M326-M325)</f>
        <v>4</v>
      </c>
      <c r="EI65" s="3">
        <f t="shared" si="151"/>
        <v>15</v>
      </c>
      <c r="EJ65" s="3">
        <f t="shared" si="157"/>
        <v>8</v>
      </c>
      <c r="EK65" s="3">
        <f t="shared" si="113"/>
        <v>9</v>
      </c>
      <c r="EN65" s="1">
        <v>43985</v>
      </c>
      <c r="EO65" s="3">
        <f t="shared" si="146"/>
        <v>6</v>
      </c>
      <c r="EP65" s="3">
        <f t="shared" si="141"/>
        <v>13</v>
      </c>
      <c r="EQ65" s="3">
        <f t="shared" si="142"/>
        <v>8</v>
      </c>
      <c r="ER65" s="3">
        <f t="shared" si="143"/>
        <v>5</v>
      </c>
      <c r="ES65" s="3">
        <f t="shared" si="148"/>
        <v>14</v>
      </c>
      <c r="EV65" s="1">
        <v>43985</v>
      </c>
      <c r="EW65" s="3">
        <f t="shared" si="152"/>
        <v>4</v>
      </c>
      <c r="EX65" s="3">
        <f t="shared" si="149"/>
        <v>4</v>
      </c>
      <c r="EY65" s="3">
        <f t="shared" si="154"/>
        <v>8</v>
      </c>
      <c r="EZ65" s="3">
        <f t="shared" si="155"/>
        <v>0</v>
      </c>
      <c r="FA65" s="3">
        <f t="shared" si="156"/>
        <v>1</v>
      </c>
      <c r="FD65" s="1">
        <v>43985</v>
      </c>
      <c r="FE65" s="3">
        <f t="shared" si="125"/>
        <v>13</v>
      </c>
      <c r="FF65" s="3">
        <f t="shared" si="132"/>
        <v>3</v>
      </c>
      <c r="FG65" s="3">
        <f t="shared" si="128"/>
        <v>9</v>
      </c>
      <c r="FH65" s="3">
        <f t="shared" si="129"/>
        <v>4</v>
      </c>
      <c r="FI65" s="3">
        <f t="shared" si="153"/>
        <v>1</v>
      </c>
      <c r="FJ65" s="3"/>
      <c r="FL65" s="1">
        <v>43985</v>
      </c>
      <c r="FM65" s="3">
        <f t="shared" si="133"/>
        <v>46</v>
      </c>
      <c r="FN65" s="3">
        <f t="shared" si="134"/>
        <v>0</v>
      </c>
      <c r="FO65" s="3">
        <f t="shared" si="135"/>
        <v>1</v>
      </c>
      <c r="FP65" s="3">
        <f t="shared" si="145"/>
        <v>0</v>
      </c>
      <c r="FQ65" s="3">
        <f t="shared" si="136"/>
        <v>8</v>
      </c>
      <c r="FR65" s="3"/>
    </row>
    <row r="66" spans="3:174" x14ac:dyDescent="0.2">
      <c r="C66" s="1">
        <v>43986</v>
      </c>
      <c r="D66" s="3">
        <v>117</v>
      </c>
      <c r="E66" s="3">
        <v>182</v>
      </c>
      <c r="F66" s="3">
        <v>69</v>
      </c>
      <c r="G66" s="3">
        <v>117</v>
      </c>
      <c r="H66" s="3">
        <v>91</v>
      </c>
      <c r="M66" s="1">
        <v>43986</v>
      </c>
      <c r="N66">
        <v>32</v>
      </c>
      <c r="O66">
        <v>5</v>
      </c>
      <c r="P66">
        <v>101</v>
      </c>
      <c r="Q66">
        <v>42</v>
      </c>
      <c r="R66">
        <v>34</v>
      </c>
      <c r="W66" s="1">
        <v>43986</v>
      </c>
      <c r="X66">
        <v>57</v>
      </c>
      <c r="Y66">
        <v>82</v>
      </c>
      <c r="Z66">
        <v>112</v>
      </c>
      <c r="AA66" s="3">
        <v>12</v>
      </c>
      <c r="AB66">
        <v>64</v>
      </c>
      <c r="AG66" s="1">
        <v>43986</v>
      </c>
      <c r="AH66">
        <v>49</v>
      </c>
      <c r="AI66">
        <v>13</v>
      </c>
      <c r="AJ66">
        <v>21</v>
      </c>
      <c r="AL66">
        <v>6</v>
      </c>
      <c r="AQ66" s="1">
        <v>43986</v>
      </c>
      <c r="AR66">
        <v>103</v>
      </c>
      <c r="AS66">
        <v>109</v>
      </c>
      <c r="AT66">
        <v>39</v>
      </c>
      <c r="AU66">
        <v>15</v>
      </c>
      <c r="AV66">
        <v>0</v>
      </c>
      <c r="BA66" s="1">
        <v>43986</v>
      </c>
      <c r="BB66">
        <v>1430</v>
      </c>
      <c r="BC66">
        <v>142</v>
      </c>
      <c r="BD66">
        <v>265</v>
      </c>
      <c r="BE66">
        <v>35</v>
      </c>
      <c r="BF66">
        <v>253</v>
      </c>
      <c r="BJ66" s="1"/>
      <c r="CS66" s="1"/>
      <c r="DX66" s="1">
        <v>43986</v>
      </c>
      <c r="DY66" s="3">
        <f t="shared" si="137"/>
        <v>6</v>
      </c>
      <c r="DZ66" s="3">
        <f t="shared" si="138"/>
        <v>6</v>
      </c>
      <c r="EA66" s="3">
        <f t="shared" si="139"/>
        <v>3</v>
      </c>
      <c r="EB66" s="3">
        <f t="shared" si="147"/>
        <v>9</v>
      </c>
      <c r="EC66" s="3">
        <f t="shared" si="140"/>
        <v>0</v>
      </c>
      <c r="EF66" s="1">
        <v>43986</v>
      </c>
      <c r="EG66" s="3">
        <f t="shared" si="150"/>
        <v>8</v>
      </c>
      <c r="EH66" s="3">
        <f t="shared" si="158"/>
        <v>7</v>
      </c>
      <c r="EI66" s="3">
        <f t="shared" si="151"/>
        <v>7</v>
      </c>
      <c r="EJ66" s="3">
        <f t="shared" si="157"/>
        <v>2</v>
      </c>
      <c r="EK66" s="3">
        <f t="shared" si="113"/>
        <v>14</v>
      </c>
      <c r="EN66" s="1">
        <v>43986</v>
      </c>
      <c r="EO66" s="3">
        <f t="shared" si="146"/>
        <v>5</v>
      </c>
      <c r="EP66" s="3">
        <f t="shared" si="141"/>
        <v>13</v>
      </c>
      <c r="EQ66" s="3">
        <f t="shared" si="142"/>
        <v>7</v>
      </c>
      <c r="ER66" s="3">
        <f t="shared" si="143"/>
        <v>4</v>
      </c>
      <c r="ES66" s="3">
        <f t="shared" si="148"/>
        <v>4</v>
      </c>
      <c r="EV66" s="1">
        <v>43986</v>
      </c>
      <c r="EW66" s="3">
        <f t="shared" si="152"/>
        <v>13</v>
      </c>
      <c r="EX66" s="3">
        <f t="shared" si="149"/>
        <v>3</v>
      </c>
      <c r="EY66" s="3">
        <f t="shared" si="154"/>
        <v>2</v>
      </c>
      <c r="EZ66" s="3">
        <f t="shared" si="155"/>
        <v>1</v>
      </c>
      <c r="FA66" s="3">
        <f t="shared" si="156"/>
        <v>0</v>
      </c>
      <c r="FD66" s="1">
        <v>43986</v>
      </c>
      <c r="FE66" s="3">
        <f t="shared" si="125"/>
        <v>35</v>
      </c>
      <c r="FF66" s="3">
        <f t="shared" si="132"/>
        <v>11</v>
      </c>
      <c r="FG66" s="3">
        <f t="shared" si="128"/>
        <v>38</v>
      </c>
      <c r="FH66" s="3">
        <f t="shared" si="129"/>
        <v>3</v>
      </c>
      <c r="FI66" s="3">
        <f t="shared" si="153"/>
        <v>1</v>
      </c>
      <c r="FJ66" s="3"/>
      <c r="FL66" s="1">
        <v>43986</v>
      </c>
      <c r="FM66" s="3">
        <f t="shared" si="133"/>
        <v>42</v>
      </c>
      <c r="FN66" s="3">
        <f t="shared" si="134"/>
        <v>0</v>
      </c>
      <c r="FO66" s="3">
        <f t="shared" si="135"/>
        <v>0</v>
      </c>
      <c r="FP66" s="3">
        <f t="shared" si="145"/>
        <v>0</v>
      </c>
      <c r="FQ66" s="3">
        <f t="shared" si="136"/>
        <v>7</v>
      </c>
      <c r="FR66" s="3"/>
    </row>
    <row r="67" spans="3:174" x14ac:dyDescent="0.2">
      <c r="C67" s="1">
        <v>43987</v>
      </c>
      <c r="D67" s="3">
        <v>150</v>
      </c>
      <c r="E67" s="3">
        <v>183</v>
      </c>
      <c r="F67" s="3">
        <v>84</v>
      </c>
      <c r="G67" s="3">
        <v>90</v>
      </c>
      <c r="H67" s="3">
        <v>86</v>
      </c>
      <c r="M67" s="1">
        <v>43987</v>
      </c>
      <c r="N67">
        <v>55</v>
      </c>
      <c r="O67">
        <v>53</v>
      </c>
      <c r="P67">
        <v>107</v>
      </c>
      <c r="Q67">
        <v>85</v>
      </c>
      <c r="R67">
        <v>76</v>
      </c>
      <c r="W67" s="1">
        <v>43987</v>
      </c>
      <c r="X67">
        <v>68</v>
      </c>
      <c r="Y67">
        <v>98</v>
      </c>
      <c r="Z67">
        <v>95</v>
      </c>
      <c r="AA67" s="3">
        <v>21</v>
      </c>
      <c r="AB67">
        <v>71</v>
      </c>
      <c r="AG67" s="1">
        <v>43987</v>
      </c>
      <c r="AH67">
        <v>73</v>
      </c>
      <c r="AI67">
        <v>19</v>
      </c>
      <c r="AJ67">
        <v>25</v>
      </c>
      <c r="AL67">
        <v>1</v>
      </c>
      <c r="AQ67" s="1">
        <v>43987</v>
      </c>
      <c r="AR67">
        <v>89</v>
      </c>
      <c r="AS67">
        <v>65</v>
      </c>
      <c r="AT67">
        <v>21</v>
      </c>
      <c r="AU67">
        <v>12</v>
      </c>
      <c r="AV67">
        <v>15</v>
      </c>
      <c r="BA67" s="1">
        <v>43987</v>
      </c>
      <c r="BB67">
        <v>1359</v>
      </c>
      <c r="BC67">
        <v>240</v>
      </c>
      <c r="BD67">
        <v>227</v>
      </c>
      <c r="BE67">
        <v>31</v>
      </c>
      <c r="BF67">
        <v>199</v>
      </c>
      <c r="BJ67" s="1"/>
      <c r="CS67" s="1"/>
      <c r="DX67" s="1">
        <v>43987</v>
      </c>
      <c r="DY67" s="3">
        <f t="shared" si="137"/>
        <v>1</v>
      </c>
      <c r="DZ67" s="3">
        <f t="shared" si="138"/>
        <v>5</v>
      </c>
      <c r="EA67" s="3">
        <f t="shared" si="139"/>
        <v>2</v>
      </c>
      <c r="EB67" s="3">
        <f t="shared" si="147"/>
        <v>1</v>
      </c>
      <c r="EC67" s="3">
        <f t="shared" si="140"/>
        <v>2</v>
      </c>
      <c r="EF67" s="1">
        <v>43987</v>
      </c>
      <c r="EG67" s="3">
        <f t="shared" si="150"/>
        <v>8</v>
      </c>
      <c r="EH67" s="3">
        <f t="shared" si="158"/>
        <v>6</v>
      </c>
      <c r="EI67" s="3">
        <f t="shared" si="151"/>
        <v>8</v>
      </c>
      <c r="EJ67" s="3">
        <f t="shared" si="157"/>
        <v>4</v>
      </c>
      <c r="EK67" s="3">
        <f t="shared" si="113"/>
        <v>3</v>
      </c>
      <c r="EN67" s="1">
        <v>43987</v>
      </c>
      <c r="EO67" s="3">
        <f t="shared" si="146"/>
        <v>9</v>
      </c>
      <c r="EP67" s="3">
        <f t="shared" si="141"/>
        <v>6</v>
      </c>
      <c r="EQ67" s="3">
        <f t="shared" si="142"/>
        <v>4</v>
      </c>
      <c r="ER67" s="3">
        <f t="shared" si="143"/>
        <v>1</v>
      </c>
      <c r="ES67" s="3">
        <f t="shared" si="148"/>
        <v>5</v>
      </c>
      <c r="EV67" s="1">
        <v>43987</v>
      </c>
      <c r="EW67" s="3">
        <f t="shared" si="152"/>
        <v>6</v>
      </c>
      <c r="EX67" s="3">
        <f t="shared" si="149"/>
        <v>1</v>
      </c>
      <c r="EY67" s="3">
        <f t="shared" si="154"/>
        <v>0</v>
      </c>
      <c r="EZ67" s="3">
        <f t="shared" si="155"/>
        <v>1</v>
      </c>
      <c r="FA67" s="3">
        <f t="shared" si="156"/>
        <v>0</v>
      </c>
      <c r="FD67" s="1">
        <v>43987</v>
      </c>
      <c r="FE67" s="3">
        <f t="shared" si="125"/>
        <v>17</v>
      </c>
      <c r="FF67" s="3">
        <f t="shared" si="132"/>
        <v>8</v>
      </c>
      <c r="FG67" s="3">
        <f t="shared" si="128"/>
        <v>31</v>
      </c>
      <c r="FH67" s="3">
        <f t="shared" si="129"/>
        <v>3</v>
      </c>
      <c r="FI67" s="3">
        <f t="shared" si="153"/>
        <v>6</v>
      </c>
      <c r="FJ67" s="3"/>
      <c r="FL67" s="1">
        <v>43987</v>
      </c>
      <c r="FM67" s="3">
        <f t="shared" si="133"/>
        <v>34</v>
      </c>
      <c r="FN67" s="3">
        <f t="shared" si="134"/>
        <v>0</v>
      </c>
      <c r="FO67" s="3">
        <f t="shared" si="135"/>
        <v>10</v>
      </c>
      <c r="FP67" s="3">
        <f t="shared" si="145"/>
        <v>0</v>
      </c>
      <c r="FQ67" s="3">
        <f t="shared" si="136"/>
        <v>9</v>
      </c>
      <c r="FR67" s="3"/>
    </row>
    <row r="68" spans="3:174" x14ac:dyDescent="0.2">
      <c r="C68" s="1">
        <v>43988</v>
      </c>
      <c r="D68" s="3">
        <v>158</v>
      </c>
      <c r="E68" s="3">
        <v>196</v>
      </c>
      <c r="F68" s="3">
        <v>56</v>
      </c>
      <c r="G68" s="3">
        <v>104</v>
      </c>
      <c r="H68" s="3">
        <v>39</v>
      </c>
      <c r="M68" s="1">
        <v>43988</v>
      </c>
      <c r="N68">
        <v>29</v>
      </c>
      <c r="O68">
        <v>30</v>
      </c>
      <c r="P68">
        <v>47</v>
      </c>
      <c r="Q68">
        <v>78</v>
      </c>
      <c r="R68">
        <v>49</v>
      </c>
      <c r="W68" s="1">
        <v>43988</v>
      </c>
      <c r="X68">
        <v>97</v>
      </c>
      <c r="Y68">
        <v>103</v>
      </c>
      <c r="Z68">
        <v>106</v>
      </c>
      <c r="AA68" s="3">
        <v>43</v>
      </c>
      <c r="AB68">
        <v>96</v>
      </c>
      <c r="AG68" s="1">
        <v>43988</v>
      </c>
      <c r="AH68">
        <v>51</v>
      </c>
      <c r="AI68">
        <v>17</v>
      </c>
      <c r="AK68">
        <v>8</v>
      </c>
      <c r="AL68">
        <v>2</v>
      </c>
      <c r="AQ68" s="1">
        <v>43988</v>
      </c>
      <c r="AR68">
        <v>133</v>
      </c>
      <c r="AS68">
        <v>126</v>
      </c>
      <c r="AT68">
        <v>51</v>
      </c>
      <c r="AU68">
        <v>17</v>
      </c>
      <c r="AV68">
        <v>17</v>
      </c>
      <c r="BA68" s="1">
        <v>43988</v>
      </c>
      <c r="BB68">
        <v>1314</v>
      </c>
      <c r="BC68">
        <v>165</v>
      </c>
      <c r="BD68">
        <v>235</v>
      </c>
      <c r="BE68">
        <v>32</v>
      </c>
      <c r="BF68">
        <v>185</v>
      </c>
      <c r="BJ68" s="1"/>
      <c r="CS68" s="1"/>
      <c r="DX68" s="1">
        <v>43988</v>
      </c>
      <c r="DY68" s="3">
        <f t="shared" si="137"/>
        <v>4</v>
      </c>
      <c r="DZ68" s="3">
        <f t="shared" si="138"/>
        <v>2</v>
      </c>
      <c r="EA68" s="3">
        <f t="shared" si="139"/>
        <v>4</v>
      </c>
      <c r="EB68" s="3">
        <f t="shared" si="147"/>
        <v>1</v>
      </c>
      <c r="EC68" s="3">
        <f t="shared" si="140"/>
        <v>5</v>
      </c>
      <c r="EF68" s="1">
        <v>43988</v>
      </c>
      <c r="EG68" s="3">
        <f t="shared" si="150"/>
        <v>1</v>
      </c>
      <c r="EH68" s="3">
        <f t="shared" si="158"/>
        <v>5</v>
      </c>
      <c r="EI68" s="3"/>
      <c r="EJ68" s="3">
        <f t="shared" si="157"/>
        <v>3</v>
      </c>
      <c r="EK68" s="3">
        <f t="shared" si="113"/>
        <v>12</v>
      </c>
      <c r="EN68" s="1">
        <v>43988</v>
      </c>
      <c r="EO68" s="3">
        <f t="shared" si="146"/>
        <v>1</v>
      </c>
      <c r="EP68" s="3">
        <f t="shared" si="141"/>
        <v>6</v>
      </c>
      <c r="EQ68" s="3">
        <f t="shared" si="142"/>
        <v>8</v>
      </c>
      <c r="ER68" s="3">
        <f t="shared" si="143"/>
        <v>4</v>
      </c>
      <c r="ES68" s="3">
        <f t="shared" si="148"/>
        <v>7</v>
      </c>
      <c r="EV68" s="1">
        <v>43988</v>
      </c>
      <c r="EW68" s="3">
        <f t="shared" si="152"/>
        <v>15</v>
      </c>
      <c r="EX68" s="3">
        <f t="shared" si="149"/>
        <v>7</v>
      </c>
      <c r="EY68" s="3">
        <f t="shared" si="154"/>
        <v>5</v>
      </c>
      <c r="EZ68" s="3">
        <f t="shared" si="155"/>
        <v>1</v>
      </c>
      <c r="FA68" s="3">
        <f t="shared" si="156"/>
        <v>0</v>
      </c>
      <c r="FD68" s="1">
        <v>43988</v>
      </c>
      <c r="FE68" s="3">
        <f t="shared" si="125"/>
        <v>3</v>
      </c>
      <c r="FF68" s="3">
        <f t="shared" si="132"/>
        <v>3</v>
      </c>
      <c r="FG68" s="3">
        <f t="shared" si="128"/>
        <v>6</v>
      </c>
      <c r="FH68" s="3">
        <f t="shared" si="129"/>
        <v>3</v>
      </c>
      <c r="FI68" s="3">
        <f t="shared" si="153"/>
        <v>4</v>
      </c>
      <c r="FJ68" s="3"/>
      <c r="FL68" s="1">
        <v>43988</v>
      </c>
      <c r="FM68" s="3">
        <f t="shared" si="133"/>
        <v>55</v>
      </c>
      <c r="FN68" s="3">
        <f t="shared" si="134"/>
        <v>0</v>
      </c>
      <c r="FO68" s="3">
        <f t="shared" si="135"/>
        <v>0</v>
      </c>
      <c r="FP68" s="3">
        <f t="shared" si="145"/>
        <v>0</v>
      </c>
      <c r="FQ68" s="3">
        <f t="shared" si="136"/>
        <v>2</v>
      </c>
      <c r="FR68" s="3"/>
    </row>
    <row r="69" spans="3:174" x14ac:dyDescent="0.2">
      <c r="C69" s="1">
        <v>43989</v>
      </c>
      <c r="D69" s="3">
        <v>113</v>
      </c>
      <c r="E69" s="3">
        <v>165</v>
      </c>
      <c r="F69" s="3">
        <v>51</v>
      </c>
      <c r="G69" s="3">
        <v>98</v>
      </c>
      <c r="H69" s="3">
        <v>51</v>
      </c>
      <c r="M69" s="1">
        <v>43989</v>
      </c>
      <c r="N69">
        <v>20</v>
      </c>
      <c r="O69">
        <v>17</v>
      </c>
      <c r="P69">
        <v>11</v>
      </c>
      <c r="Q69">
        <v>70</v>
      </c>
      <c r="R69">
        <v>13</v>
      </c>
      <c r="W69" s="1">
        <v>43989</v>
      </c>
      <c r="X69">
        <v>46</v>
      </c>
      <c r="Y69">
        <v>68</v>
      </c>
      <c r="Z69">
        <v>47</v>
      </c>
      <c r="AA69" s="3">
        <v>24</v>
      </c>
      <c r="AB69">
        <v>36</v>
      </c>
      <c r="AG69" s="1">
        <v>43989</v>
      </c>
      <c r="AH69">
        <v>31</v>
      </c>
      <c r="AI69">
        <v>7</v>
      </c>
      <c r="AK69">
        <v>4</v>
      </c>
      <c r="AL69">
        <v>1</v>
      </c>
      <c r="AQ69" s="1">
        <v>43989</v>
      </c>
      <c r="AR69">
        <v>103</v>
      </c>
      <c r="AS69">
        <v>40</v>
      </c>
      <c r="AT69">
        <v>29</v>
      </c>
      <c r="AU69">
        <v>12</v>
      </c>
      <c r="AV69">
        <v>17</v>
      </c>
      <c r="BA69" s="1">
        <v>43989</v>
      </c>
      <c r="BB69">
        <v>1481</v>
      </c>
      <c r="BC69">
        <v>131</v>
      </c>
      <c r="BD69">
        <v>170</v>
      </c>
      <c r="BE69">
        <v>13</v>
      </c>
      <c r="BF69">
        <v>67</v>
      </c>
      <c r="BJ69" s="1"/>
      <c r="CS69" s="1"/>
      <c r="DX69" s="1">
        <v>43989</v>
      </c>
      <c r="DY69" s="3">
        <f t="shared" si="137"/>
        <v>1</v>
      </c>
      <c r="DZ69" s="3">
        <f t="shared" si="138"/>
        <v>3</v>
      </c>
      <c r="EA69" s="3">
        <f t="shared" si="139"/>
        <v>7</v>
      </c>
      <c r="EB69" s="3">
        <f t="shared" si="147"/>
        <v>6</v>
      </c>
      <c r="EC69" s="3">
        <f t="shared" si="140"/>
        <v>8</v>
      </c>
      <c r="EF69" s="1">
        <v>43989</v>
      </c>
      <c r="EG69" s="3">
        <f t="shared" si="150"/>
        <v>6</v>
      </c>
      <c r="EH69" s="3">
        <f t="shared" si="158"/>
        <v>8</v>
      </c>
      <c r="EI69" s="3"/>
      <c r="EJ69" s="3">
        <f t="shared" si="157"/>
        <v>3</v>
      </c>
      <c r="EK69" s="3">
        <f t="shared" si="113"/>
        <v>3</v>
      </c>
      <c r="EN69" s="1">
        <v>43989</v>
      </c>
      <c r="EO69" s="3">
        <f t="shared" si="146"/>
        <v>1</v>
      </c>
      <c r="EP69" s="3">
        <f t="shared" si="141"/>
        <v>4</v>
      </c>
      <c r="EQ69" s="3">
        <f t="shared" si="142"/>
        <v>5</v>
      </c>
      <c r="ER69" s="3">
        <f t="shared" si="143"/>
        <v>4</v>
      </c>
      <c r="ES69" s="3">
        <f t="shared" si="148"/>
        <v>3</v>
      </c>
      <c r="EV69" s="1">
        <v>43989</v>
      </c>
      <c r="EW69" s="3">
        <f t="shared" si="152"/>
        <v>1</v>
      </c>
      <c r="EX69" s="3">
        <f t="shared" si="149"/>
        <v>0</v>
      </c>
      <c r="EY69" s="3">
        <f t="shared" si="154"/>
        <v>0</v>
      </c>
      <c r="EZ69" s="3">
        <f t="shared" si="155"/>
        <v>0</v>
      </c>
      <c r="FA69" s="3">
        <f t="shared" si="156"/>
        <v>0</v>
      </c>
      <c r="FD69" s="1">
        <v>43989</v>
      </c>
      <c r="FE69" s="3">
        <f t="shared" si="125"/>
        <v>6</v>
      </c>
      <c r="FF69" s="3">
        <f t="shared" si="132"/>
        <v>1</v>
      </c>
      <c r="FG69" s="3">
        <f t="shared" si="128"/>
        <v>0</v>
      </c>
      <c r="FH69" s="3">
        <f t="shared" si="129"/>
        <v>0</v>
      </c>
      <c r="FI69" s="3">
        <f t="shared" si="153"/>
        <v>0</v>
      </c>
      <c r="FJ69" s="3"/>
      <c r="FL69" s="1">
        <v>43989</v>
      </c>
      <c r="FM69" s="3">
        <f t="shared" si="133"/>
        <v>25</v>
      </c>
      <c r="FN69" s="3">
        <f t="shared" si="134"/>
        <v>0</v>
      </c>
      <c r="FO69" s="3">
        <f t="shared" si="135"/>
        <v>0</v>
      </c>
      <c r="FP69" s="3">
        <f t="shared" si="145"/>
        <v>0</v>
      </c>
      <c r="FQ69" s="3">
        <f t="shared" si="136"/>
        <v>1</v>
      </c>
      <c r="FR69" s="3"/>
    </row>
    <row r="70" spans="3:174" x14ac:dyDescent="0.2">
      <c r="C70" s="1">
        <v>43990</v>
      </c>
      <c r="D70" s="3">
        <v>134</v>
      </c>
      <c r="E70" s="3">
        <v>129</v>
      </c>
      <c r="F70" s="3">
        <v>43</v>
      </c>
      <c r="G70" s="3">
        <v>72</v>
      </c>
      <c r="H70" s="3">
        <v>48</v>
      </c>
      <c r="M70" s="1">
        <v>43990</v>
      </c>
      <c r="N70">
        <v>26</v>
      </c>
      <c r="O70">
        <v>19</v>
      </c>
      <c r="P70">
        <v>40</v>
      </c>
      <c r="Q70">
        <v>55</v>
      </c>
      <c r="R70">
        <v>12</v>
      </c>
      <c r="W70" s="1">
        <v>43990</v>
      </c>
      <c r="X70">
        <v>27</v>
      </c>
      <c r="Y70">
        <v>58</v>
      </c>
      <c r="Z70">
        <v>19</v>
      </c>
      <c r="AA70" s="3">
        <v>2</v>
      </c>
      <c r="AB70">
        <v>26</v>
      </c>
      <c r="AG70" s="1">
        <v>43990</v>
      </c>
      <c r="AH70">
        <v>35</v>
      </c>
      <c r="AI70">
        <v>7</v>
      </c>
      <c r="AK70">
        <v>2</v>
      </c>
      <c r="AL70">
        <v>0</v>
      </c>
      <c r="AQ70" s="1">
        <v>43990</v>
      </c>
      <c r="AR70">
        <v>82</v>
      </c>
      <c r="AS70">
        <v>28</v>
      </c>
      <c r="AT70">
        <v>10</v>
      </c>
      <c r="AU70">
        <v>13</v>
      </c>
      <c r="AV70">
        <v>17</v>
      </c>
      <c r="BA70" s="1">
        <v>43990</v>
      </c>
      <c r="BB70">
        <v>884</v>
      </c>
      <c r="BC70">
        <v>143</v>
      </c>
      <c r="BD70">
        <v>141</v>
      </c>
      <c r="BE70">
        <v>24</v>
      </c>
      <c r="BF70">
        <v>143</v>
      </c>
      <c r="BJ70" s="1"/>
      <c r="CS70" s="1"/>
      <c r="DX70" s="1">
        <v>43990</v>
      </c>
      <c r="DY70" s="3">
        <f t="shared" si="137"/>
        <v>5</v>
      </c>
      <c r="DZ70" s="3">
        <f t="shared" si="138"/>
        <v>6</v>
      </c>
      <c r="EA70" s="3">
        <f t="shared" si="139"/>
        <v>3</v>
      </c>
      <c r="EB70" s="3">
        <f t="shared" si="147"/>
        <v>4</v>
      </c>
      <c r="EC70" s="3">
        <f t="shared" si="140"/>
        <v>5</v>
      </c>
      <c r="EF70" s="1">
        <v>43990</v>
      </c>
      <c r="EG70" s="3">
        <f t="shared" si="150"/>
        <v>3</v>
      </c>
      <c r="EH70" s="3">
        <f t="shared" si="158"/>
        <v>8</v>
      </c>
      <c r="EI70" s="3">
        <f t="shared" ref="EI70:EI79" si="159">SUM(N331-N330)</f>
        <v>3</v>
      </c>
      <c r="EJ70" s="3">
        <f t="shared" si="157"/>
        <v>2</v>
      </c>
      <c r="EK70" s="3">
        <f t="shared" si="113"/>
        <v>3</v>
      </c>
      <c r="EN70" s="1">
        <v>43990</v>
      </c>
      <c r="EO70" s="3">
        <f t="shared" si="146"/>
        <v>7</v>
      </c>
      <c r="EP70" s="3">
        <f t="shared" si="141"/>
        <v>6</v>
      </c>
      <c r="EQ70" s="3">
        <f t="shared" si="142"/>
        <v>3</v>
      </c>
      <c r="ER70" s="3">
        <f t="shared" si="143"/>
        <v>3</v>
      </c>
      <c r="ES70" s="3">
        <f t="shared" si="148"/>
        <v>4</v>
      </c>
      <c r="EV70" s="1">
        <v>43990</v>
      </c>
      <c r="EW70" s="3">
        <f t="shared" si="152"/>
        <v>5</v>
      </c>
      <c r="EX70" s="3">
        <f t="shared" si="149"/>
        <v>1</v>
      </c>
      <c r="EY70" s="3">
        <f t="shared" si="154"/>
        <v>0</v>
      </c>
      <c r="EZ70" s="3">
        <f t="shared" si="155"/>
        <v>0</v>
      </c>
      <c r="FA70" s="3">
        <f t="shared" si="156"/>
        <v>1</v>
      </c>
      <c r="FD70" s="1">
        <v>43990</v>
      </c>
      <c r="FE70" s="3">
        <f t="shared" si="125"/>
        <v>1</v>
      </c>
      <c r="FF70" s="3">
        <f t="shared" si="132"/>
        <v>2</v>
      </c>
      <c r="FG70" s="3">
        <f t="shared" si="128"/>
        <v>0</v>
      </c>
      <c r="FH70" s="3">
        <f t="shared" si="129"/>
        <v>1</v>
      </c>
      <c r="FI70" s="3">
        <f t="shared" si="153"/>
        <v>1</v>
      </c>
      <c r="FJ70" s="3"/>
      <c r="FL70" s="1">
        <v>43990</v>
      </c>
      <c r="FM70" s="3">
        <f t="shared" si="133"/>
        <v>10</v>
      </c>
      <c r="FN70" s="3">
        <f t="shared" si="134"/>
        <v>0</v>
      </c>
      <c r="FO70" s="3">
        <f t="shared" si="135"/>
        <v>9</v>
      </c>
      <c r="FP70" s="3">
        <f t="shared" si="145"/>
        <v>5</v>
      </c>
      <c r="FQ70" s="3">
        <f t="shared" si="136"/>
        <v>0</v>
      </c>
      <c r="FR70" s="3"/>
    </row>
    <row r="71" spans="3:174" x14ac:dyDescent="0.2">
      <c r="C71" s="1">
        <v>43991</v>
      </c>
      <c r="D71" s="3">
        <v>97</v>
      </c>
      <c r="E71" s="3">
        <v>107</v>
      </c>
      <c r="F71" s="3">
        <v>33</v>
      </c>
      <c r="G71" s="3">
        <v>75</v>
      </c>
      <c r="H71" s="3">
        <v>49</v>
      </c>
      <c r="M71" s="1">
        <v>43991</v>
      </c>
      <c r="N71">
        <v>35</v>
      </c>
      <c r="O71">
        <v>23</v>
      </c>
      <c r="P71">
        <v>34</v>
      </c>
      <c r="Q71">
        <v>61</v>
      </c>
      <c r="R71">
        <v>31</v>
      </c>
      <c r="W71" s="1">
        <v>43991</v>
      </c>
      <c r="X71">
        <v>39</v>
      </c>
      <c r="Y71">
        <v>33</v>
      </c>
      <c r="Z71">
        <v>35</v>
      </c>
      <c r="AA71" s="3">
        <v>38</v>
      </c>
      <c r="AB71">
        <v>45</v>
      </c>
      <c r="AG71" s="1">
        <v>43991</v>
      </c>
      <c r="AH71">
        <v>49</v>
      </c>
      <c r="AI71">
        <v>7</v>
      </c>
      <c r="AK71">
        <v>4</v>
      </c>
      <c r="AL71">
        <v>2</v>
      </c>
      <c r="AP71" s="1"/>
      <c r="AQ71" s="1">
        <v>43991</v>
      </c>
      <c r="AR71">
        <v>93</v>
      </c>
      <c r="AS71">
        <v>62</v>
      </c>
      <c r="AT71">
        <v>35</v>
      </c>
      <c r="AU71">
        <v>19</v>
      </c>
      <c r="AV71">
        <v>18</v>
      </c>
      <c r="BA71" s="1">
        <v>43991</v>
      </c>
      <c r="BB71">
        <v>1193</v>
      </c>
      <c r="BC71">
        <v>110</v>
      </c>
      <c r="BD71">
        <v>265</v>
      </c>
      <c r="BE71">
        <v>35</v>
      </c>
      <c r="BF71">
        <v>205</v>
      </c>
      <c r="BJ71" s="1"/>
      <c r="CS71" s="1"/>
      <c r="DX71" s="1">
        <v>43991</v>
      </c>
      <c r="DY71" s="3">
        <f t="shared" si="137"/>
        <v>7</v>
      </c>
      <c r="DZ71" s="3">
        <f t="shared" si="138"/>
        <v>5</v>
      </c>
      <c r="EA71" s="3">
        <f t="shared" si="139"/>
        <v>5</v>
      </c>
      <c r="EB71" s="3">
        <f t="shared" si="147"/>
        <v>3</v>
      </c>
      <c r="EC71" s="3">
        <f t="shared" si="140"/>
        <v>5</v>
      </c>
      <c r="EF71" s="1">
        <v>43991</v>
      </c>
      <c r="EG71" s="3">
        <f t="shared" si="150"/>
        <v>7</v>
      </c>
      <c r="EH71" s="3">
        <f t="shared" si="158"/>
        <v>9</v>
      </c>
      <c r="EI71" s="3">
        <f t="shared" si="159"/>
        <v>12</v>
      </c>
      <c r="EJ71" s="3">
        <f t="shared" si="157"/>
        <v>0</v>
      </c>
      <c r="EK71" s="3">
        <f t="shared" si="113"/>
        <v>2</v>
      </c>
      <c r="EN71" s="1">
        <v>43991</v>
      </c>
      <c r="EO71" s="3">
        <f t="shared" si="146"/>
        <v>4</v>
      </c>
      <c r="EP71" s="3">
        <f t="shared" si="141"/>
        <v>9</v>
      </c>
      <c r="EQ71" s="3">
        <f t="shared" si="142"/>
        <v>10</v>
      </c>
      <c r="ER71" s="3">
        <f t="shared" si="143"/>
        <v>4</v>
      </c>
      <c r="ES71" s="3">
        <f t="shared" si="148"/>
        <v>7</v>
      </c>
      <c r="EV71" s="1">
        <v>43991</v>
      </c>
      <c r="EW71" s="3">
        <f t="shared" si="152"/>
        <v>13</v>
      </c>
      <c r="EX71" s="3">
        <f t="shared" si="149"/>
        <v>0</v>
      </c>
      <c r="EY71" s="3">
        <f t="shared" si="154"/>
        <v>2</v>
      </c>
      <c r="EZ71" s="3">
        <f t="shared" si="155"/>
        <v>1</v>
      </c>
      <c r="FA71" s="3">
        <f t="shared" si="156"/>
        <v>0</v>
      </c>
      <c r="FD71" s="1">
        <v>43991</v>
      </c>
      <c r="FE71" s="3">
        <f t="shared" si="125"/>
        <v>15</v>
      </c>
      <c r="FF71" s="3">
        <f t="shared" si="132"/>
        <v>13</v>
      </c>
      <c r="FG71" s="3">
        <f t="shared" si="128"/>
        <v>1</v>
      </c>
      <c r="FH71" s="3">
        <f t="shared" si="129"/>
        <v>4</v>
      </c>
      <c r="FI71" s="3">
        <f t="shared" si="153"/>
        <v>0</v>
      </c>
      <c r="FJ71" s="3"/>
      <c r="FL71" s="1">
        <v>43991</v>
      </c>
      <c r="FM71" s="3">
        <f t="shared" si="133"/>
        <v>52</v>
      </c>
      <c r="FN71" s="3">
        <f t="shared" si="134"/>
        <v>0</v>
      </c>
      <c r="FO71" s="3">
        <f t="shared" si="135"/>
        <v>1</v>
      </c>
      <c r="FP71" s="3">
        <f t="shared" si="145"/>
        <v>0</v>
      </c>
      <c r="FQ71" s="3">
        <f t="shared" si="136"/>
        <v>8</v>
      </c>
      <c r="FR71" s="3"/>
    </row>
    <row r="72" spans="3:174" x14ac:dyDescent="0.2">
      <c r="C72" s="1">
        <v>43992</v>
      </c>
      <c r="D72" s="3">
        <v>132</v>
      </c>
      <c r="E72" s="3">
        <v>117</v>
      </c>
      <c r="F72" s="3">
        <v>35</v>
      </c>
      <c r="G72" s="3">
        <v>96</v>
      </c>
      <c r="H72" s="3">
        <v>38</v>
      </c>
      <c r="I72" s="3"/>
      <c r="M72" s="1">
        <v>43992</v>
      </c>
      <c r="N72">
        <v>94</v>
      </c>
      <c r="O72">
        <v>40</v>
      </c>
      <c r="P72">
        <v>55</v>
      </c>
      <c r="Q72">
        <v>15</v>
      </c>
      <c r="R72">
        <v>32</v>
      </c>
      <c r="W72" s="1">
        <v>43992</v>
      </c>
      <c r="X72">
        <v>32</v>
      </c>
      <c r="Y72">
        <v>44</v>
      </c>
      <c r="Z72">
        <v>94</v>
      </c>
      <c r="AA72" s="3">
        <v>21</v>
      </c>
      <c r="AB72">
        <v>17</v>
      </c>
      <c r="AG72" s="1">
        <v>43992</v>
      </c>
      <c r="AH72">
        <v>38</v>
      </c>
      <c r="AI72">
        <v>9</v>
      </c>
      <c r="AJ72">
        <v>1</v>
      </c>
      <c r="AK72">
        <v>5</v>
      </c>
      <c r="AL72">
        <v>5</v>
      </c>
      <c r="AQ72" s="1">
        <v>43992</v>
      </c>
      <c r="AR72">
        <v>93</v>
      </c>
      <c r="AS72">
        <v>37</v>
      </c>
      <c r="AT72">
        <v>21</v>
      </c>
      <c r="AU72">
        <v>5</v>
      </c>
      <c r="AV72">
        <v>15</v>
      </c>
      <c r="BA72" s="1">
        <v>43992</v>
      </c>
      <c r="BB72">
        <v>1191</v>
      </c>
      <c r="BC72">
        <v>108</v>
      </c>
      <c r="BD72">
        <v>346</v>
      </c>
      <c r="BE72">
        <v>26</v>
      </c>
      <c r="BF72">
        <v>231</v>
      </c>
      <c r="BJ72" s="1"/>
      <c r="CS72" s="1"/>
      <c r="DX72" s="1">
        <v>43992</v>
      </c>
      <c r="DY72" s="3">
        <f t="shared" si="137"/>
        <v>9</v>
      </c>
      <c r="DZ72" s="3">
        <f t="shared" si="138"/>
        <v>9</v>
      </c>
      <c r="EA72" s="3">
        <f t="shared" si="139"/>
        <v>3</v>
      </c>
      <c r="EB72" s="3">
        <f t="shared" si="147"/>
        <v>6</v>
      </c>
      <c r="EC72" s="3">
        <f t="shared" si="140"/>
        <v>2</v>
      </c>
      <c r="EF72" s="1">
        <v>43992</v>
      </c>
      <c r="EG72" s="3">
        <f t="shared" si="150"/>
        <v>7</v>
      </c>
      <c r="EH72" s="3">
        <f t="shared" si="158"/>
        <v>7</v>
      </c>
      <c r="EI72" s="3">
        <f t="shared" si="159"/>
        <v>1</v>
      </c>
      <c r="EJ72" s="3">
        <f t="shared" si="157"/>
        <v>3</v>
      </c>
      <c r="EK72" s="3">
        <f t="shared" si="113"/>
        <v>5</v>
      </c>
      <c r="EN72" s="1">
        <v>43992</v>
      </c>
      <c r="EO72" s="3">
        <f t="shared" si="146"/>
        <v>1</v>
      </c>
      <c r="EP72" s="3">
        <f t="shared" si="141"/>
        <v>5</v>
      </c>
      <c r="EQ72" s="3">
        <f t="shared" si="142"/>
        <v>8</v>
      </c>
      <c r="ER72" s="3">
        <f t="shared" si="143"/>
        <v>3</v>
      </c>
      <c r="ES72" s="3">
        <f t="shared" si="148"/>
        <v>10</v>
      </c>
      <c r="EV72" s="1">
        <v>43992</v>
      </c>
      <c r="EW72" s="3">
        <f t="shared" si="152"/>
        <v>3</v>
      </c>
      <c r="EX72" s="3">
        <f t="shared" si="149"/>
        <v>2</v>
      </c>
      <c r="EY72" s="3">
        <f t="shared" si="154"/>
        <v>3</v>
      </c>
      <c r="EZ72" s="3">
        <f t="shared" si="155"/>
        <v>1</v>
      </c>
      <c r="FA72" s="3">
        <f t="shared" si="156"/>
        <v>0</v>
      </c>
      <c r="FD72" s="1">
        <v>43992</v>
      </c>
      <c r="FE72" s="3">
        <f t="shared" si="125"/>
        <v>18</v>
      </c>
      <c r="FF72" s="3">
        <f t="shared" si="132"/>
        <v>22</v>
      </c>
      <c r="FG72" s="3">
        <f t="shared" si="128"/>
        <v>10</v>
      </c>
      <c r="FH72" s="3">
        <f t="shared" si="129"/>
        <v>6</v>
      </c>
      <c r="FI72" s="3">
        <f t="shared" si="153"/>
        <v>0</v>
      </c>
      <c r="FJ72" s="3"/>
      <c r="FL72" s="1">
        <v>43992</v>
      </c>
      <c r="FM72" s="3">
        <f t="shared" si="133"/>
        <v>61</v>
      </c>
      <c r="FN72" s="3">
        <f t="shared" si="134"/>
        <v>0</v>
      </c>
      <c r="FO72" s="3">
        <f t="shared" si="135"/>
        <v>15</v>
      </c>
      <c r="FP72" s="3">
        <f t="shared" si="145"/>
        <v>0</v>
      </c>
      <c r="FQ72" s="3">
        <f t="shared" si="136"/>
        <v>13</v>
      </c>
      <c r="FR72" s="3"/>
    </row>
    <row r="73" spans="3:174" x14ac:dyDescent="0.2">
      <c r="C73" s="1">
        <v>43993</v>
      </c>
      <c r="D73" s="3">
        <v>106</v>
      </c>
      <c r="E73" s="3">
        <v>121</v>
      </c>
      <c r="F73" s="3">
        <v>45</v>
      </c>
      <c r="G73" s="3">
        <v>93</v>
      </c>
      <c r="H73" s="3">
        <v>48</v>
      </c>
      <c r="M73" s="1">
        <v>43993</v>
      </c>
      <c r="N73">
        <v>52</v>
      </c>
      <c r="O73">
        <v>28</v>
      </c>
      <c r="P73">
        <v>28</v>
      </c>
      <c r="Q73">
        <v>20</v>
      </c>
      <c r="R73">
        <v>31</v>
      </c>
      <c r="W73" s="1">
        <v>43993</v>
      </c>
      <c r="X73">
        <v>96</v>
      </c>
      <c r="Y73">
        <v>107</v>
      </c>
      <c r="Z73">
        <v>100</v>
      </c>
      <c r="AA73" s="3">
        <v>35</v>
      </c>
      <c r="AB73">
        <v>65</v>
      </c>
      <c r="AG73" s="1">
        <v>43993</v>
      </c>
      <c r="AH73">
        <v>49</v>
      </c>
      <c r="AI73">
        <v>14</v>
      </c>
      <c r="AJ73">
        <v>7</v>
      </c>
      <c r="AK73">
        <v>4</v>
      </c>
      <c r="AL73">
        <v>8</v>
      </c>
      <c r="AQ73" s="1">
        <v>43993</v>
      </c>
      <c r="AR73">
        <v>91</v>
      </c>
      <c r="AS73">
        <v>45</v>
      </c>
      <c r="AT73">
        <v>51</v>
      </c>
      <c r="AU73">
        <v>12</v>
      </c>
      <c r="AV73">
        <v>11</v>
      </c>
      <c r="BA73" s="1">
        <v>43993</v>
      </c>
      <c r="BB73">
        <v>1789</v>
      </c>
      <c r="BC73">
        <v>161</v>
      </c>
      <c r="BD73">
        <v>157</v>
      </c>
      <c r="BE73">
        <v>17</v>
      </c>
      <c r="BF73">
        <v>82</v>
      </c>
      <c r="BJ73" s="1"/>
      <c r="CS73" s="1"/>
      <c r="DX73" s="1">
        <v>43993</v>
      </c>
      <c r="DY73" s="3">
        <f t="shared" si="137"/>
        <v>4</v>
      </c>
      <c r="DZ73" s="3">
        <f t="shared" si="138"/>
        <v>4</v>
      </c>
      <c r="EA73" s="3">
        <f t="shared" si="139"/>
        <v>1</v>
      </c>
      <c r="EB73" s="3">
        <f t="shared" si="147"/>
        <v>3</v>
      </c>
      <c r="EC73" s="3">
        <f t="shared" si="140"/>
        <v>4</v>
      </c>
      <c r="EF73" s="1">
        <v>43993</v>
      </c>
      <c r="EG73" s="3">
        <f t="shared" si="150"/>
        <v>11</v>
      </c>
      <c r="EH73" s="3">
        <f t="shared" si="158"/>
        <v>0</v>
      </c>
      <c r="EI73" s="3">
        <f t="shared" si="159"/>
        <v>0</v>
      </c>
      <c r="EJ73" s="3">
        <f t="shared" si="157"/>
        <v>1</v>
      </c>
      <c r="EK73" s="3">
        <f t="shared" si="113"/>
        <v>2</v>
      </c>
      <c r="EN73" s="1">
        <v>43993</v>
      </c>
      <c r="EO73" s="3">
        <f t="shared" si="146"/>
        <v>2</v>
      </c>
      <c r="EP73" s="3">
        <f t="shared" si="141"/>
        <v>8</v>
      </c>
      <c r="EQ73" s="3">
        <f t="shared" si="142"/>
        <v>7</v>
      </c>
      <c r="ER73" s="3">
        <f t="shared" si="143"/>
        <v>3</v>
      </c>
      <c r="ES73" s="3">
        <f t="shared" si="148"/>
        <v>5</v>
      </c>
      <c r="EV73" s="1">
        <v>43993</v>
      </c>
      <c r="EW73" s="3">
        <f t="shared" si="152"/>
        <v>8</v>
      </c>
      <c r="EX73" s="3">
        <f t="shared" si="149"/>
        <v>3</v>
      </c>
      <c r="EY73" s="3">
        <f t="shared" si="154"/>
        <v>4</v>
      </c>
      <c r="EZ73" s="3">
        <f t="shared" si="155"/>
        <v>1</v>
      </c>
      <c r="FA73" s="3">
        <f t="shared" si="156"/>
        <v>0</v>
      </c>
      <c r="FD73" s="1">
        <v>43993</v>
      </c>
      <c r="FE73" s="3">
        <f t="shared" si="125"/>
        <v>17</v>
      </c>
      <c r="FF73" s="3">
        <f t="shared" si="132"/>
        <v>3</v>
      </c>
      <c r="FG73" s="3">
        <f t="shared" si="128"/>
        <v>0</v>
      </c>
      <c r="FH73" s="3">
        <f t="shared" si="129"/>
        <v>4</v>
      </c>
      <c r="FI73" s="3">
        <f t="shared" si="153"/>
        <v>1</v>
      </c>
      <c r="FJ73" s="3"/>
      <c r="FL73" s="1">
        <v>43993</v>
      </c>
      <c r="FM73" s="3">
        <f t="shared" si="133"/>
        <v>45</v>
      </c>
      <c r="FN73" s="3">
        <f t="shared" si="134"/>
        <v>0</v>
      </c>
      <c r="FO73" s="3">
        <f t="shared" si="135"/>
        <v>0</v>
      </c>
      <c r="FP73" s="3">
        <f t="shared" si="145"/>
        <v>0</v>
      </c>
      <c r="FQ73" s="3">
        <f t="shared" si="136"/>
        <v>4</v>
      </c>
      <c r="FR73" s="3"/>
    </row>
    <row r="74" spans="3:174" x14ac:dyDescent="0.2">
      <c r="C74" s="1">
        <v>43994</v>
      </c>
      <c r="D74" s="3">
        <v>141</v>
      </c>
      <c r="E74" s="3">
        <v>128</v>
      </c>
      <c r="F74" s="3">
        <v>54</v>
      </c>
      <c r="G74" s="3">
        <v>80</v>
      </c>
      <c r="H74" s="3">
        <v>47</v>
      </c>
      <c r="M74" s="1">
        <v>43994</v>
      </c>
      <c r="N74">
        <v>24</v>
      </c>
      <c r="O74">
        <v>18</v>
      </c>
      <c r="P74">
        <v>61</v>
      </c>
      <c r="Q74">
        <v>14</v>
      </c>
      <c r="R74">
        <v>26</v>
      </c>
      <c r="W74" s="1">
        <v>43994</v>
      </c>
      <c r="X74">
        <v>54</v>
      </c>
      <c r="Y74">
        <v>79</v>
      </c>
      <c r="Z74">
        <v>53</v>
      </c>
      <c r="AA74" s="3">
        <v>33</v>
      </c>
      <c r="AB74">
        <v>52</v>
      </c>
      <c r="AG74" s="1">
        <v>43994</v>
      </c>
      <c r="AH74">
        <v>32</v>
      </c>
      <c r="AI74">
        <v>15</v>
      </c>
      <c r="AJ74">
        <v>10</v>
      </c>
      <c r="AK74">
        <v>1</v>
      </c>
      <c r="AL74">
        <v>1</v>
      </c>
      <c r="AQ74" s="1">
        <v>43994</v>
      </c>
      <c r="AR74">
        <v>174</v>
      </c>
      <c r="AS74">
        <v>80</v>
      </c>
      <c r="AT74">
        <v>32</v>
      </c>
      <c r="AU74">
        <v>19</v>
      </c>
      <c r="AV74">
        <v>19</v>
      </c>
      <c r="BA74" s="1">
        <v>43994</v>
      </c>
      <c r="BB74">
        <v>1578</v>
      </c>
      <c r="BC74">
        <v>132</v>
      </c>
      <c r="BD74">
        <v>602</v>
      </c>
      <c r="BE74">
        <v>50</v>
      </c>
      <c r="BF74">
        <v>136</v>
      </c>
      <c r="BJ74" s="1"/>
      <c r="CS74" s="1"/>
      <c r="DX74" s="1">
        <v>43994</v>
      </c>
      <c r="DY74" s="3">
        <f t="shared" si="137"/>
        <v>5</v>
      </c>
      <c r="DZ74" s="3">
        <f t="shared" si="138"/>
        <v>8</v>
      </c>
      <c r="EA74" s="3">
        <f t="shared" si="139"/>
        <v>13</v>
      </c>
      <c r="EB74" s="3">
        <f t="shared" si="147"/>
        <v>7</v>
      </c>
      <c r="EC74" s="3">
        <f t="shared" si="140"/>
        <v>0</v>
      </c>
      <c r="EF74" s="1">
        <v>43994</v>
      </c>
      <c r="EG74" s="3">
        <f t="shared" si="150"/>
        <v>3</v>
      </c>
      <c r="EH74" s="3">
        <f t="shared" si="158"/>
        <v>4</v>
      </c>
      <c r="EI74" s="3">
        <f t="shared" si="159"/>
        <v>5</v>
      </c>
      <c r="EJ74" s="3">
        <f t="shared" si="157"/>
        <v>8</v>
      </c>
      <c r="EK74" s="3">
        <f t="shared" si="113"/>
        <v>4</v>
      </c>
      <c r="EN74" s="1">
        <v>43994</v>
      </c>
      <c r="EO74" s="3">
        <f t="shared" si="146"/>
        <v>3</v>
      </c>
      <c r="EP74" s="3">
        <f t="shared" si="141"/>
        <v>11</v>
      </c>
      <c r="EQ74" s="3">
        <f t="shared" si="142"/>
        <v>4</v>
      </c>
      <c r="ER74" s="3">
        <f t="shared" si="143"/>
        <v>6</v>
      </c>
      <c r="ES74" s="3">
        <f t="shared" si="148"/>
        <v>7</v>
      </c>
      <c r="EV74" s="1">
        <v>43994</v>
      </c>
      <c r="EW74" s="3">
        <f t="shared" si="152"/>
        <v>4</v>
      </c>
      <c r="EX74" s="3">
        <f t="shared" si="149"/>
        <v>1</v>
      </c>
      <c r="EY74" s="3">
        <f t="shared" ref="EY74:EY79" si="160">SUM(X335-X334)</f>
        <v>2</v>
      </c>
      <c r="EZ74" s="3"/>
      <c r="FA74" s="3">
        <f t="shared" si="156"/>
        <v>0</v>
      </c>
      <c r="FD74" s="1">
        <v>43994</v>
      </c>
      <c r="FE74" s="3">
        <f t="shared" si="125"/>
        <v>16</v>
      </c>
      <c r="FF74" s="3">
        <f t="shared" si="132"/>
        <v>3</v>
      </c>
      <c r="FG74" s="3">
        <f t="shared" si="128"/>
        <v>2</v>
      </c>
      <c r="FH74" s="3">
        <f t="shared" si="129"/>
        <v>1</v>
      </c>
      <c r="FI74" s="3">
        <f t="shared" si="153"/>
        <v>3</v>
      </c>
      <c r="FJ74" s="3"/>
      <c r="FL74" s="1">
        <v>43994</v>
      </c>
      <c r="FM74" s="3">
        <f t="shared" si="133"/>
        <v>21</v>
      </c>
      <c r="FN74" s="3">
        <f t="shared" si="134"/>
        <v>0</v>
      </c>
      <c r="FO74" s="3">
        <f t="shared" si="135"/>
        <v>3</v>
      </c>
      <c r="FP74" s="3">
        <f t="shared" si="145"/>
        <v>1</v>
      </c>
      <c r="FQ74" s="3">
        <f t="shared" si="136"/>
        <v>8</v>
      </c>
      <c r="FR74" s="3"/>
    </row>
    <row r="75" spans="3:174" x14ac:dyDescent="0.2">
      <c r="C75" s="1">
        <v>43995</v>
      </c>
      <c r="D75" s="3">
        <v>154</v>
      </c>
      <c r="E75" s="3">
        <v>186</v>
      </c>
      <c r="F75" s="3">
        <v>58</v>
      </c>
      <c r="G75" s="3">
        <v>105</v>
      </c>
      <c r="H75" s="3">
        <v>56</v>
      </c>
      <c r="M75" s="1">
        <v>43995</v>
      </c>
      <c r="N75">
        <v>62</v>
      </c>
      <c r="O75">
        <v>24</v>
      </c>
      <c r="P75">
        <v>41</v>
      </c>
      <c r="R75">
        <v>31</v>
      </c>
      <c r="W75" s="1">
        <v>43995</v>
      </c>
      <c r="X75">
        <v>50</v>
      </c>
      <c r="Y75">
        <v>81</v>
      </c>
      <c r="Z75">
        <v>55</v>
      </c>
      <c r="AA75" s="3">
        <v>18</v>
      </c>
      <c r="AB75">
        <v>24</v>
      </c>
      <c r="AG75" s="1">
        <v>43995</v>
      </c>
      <c r="AH75">
        <v>55</v>
      </c>
      <c r="AI75">
        <v>19</v>
      </c>
      <c r="AJ75">
        <v>20</v>
      </c>
      <c r="AK75">
        <v>6</v>
      </c>
      <c r="AL75">
        <v>0</v>
      </c>
      <c r="AQ75" s="1">
        <v>43995</v>
      </c>
      <c r="AR75">
        <v>110</v>
      </c>
      <c r="AS75">
        <v>31</v>
      </c>
      <c r="AT75">
        <v>31</v>
      </c>
      <c r="AU75">
        <v>13</v>
      </c>
      <c r="AV75">
        <v>22</v>
      </c>
      <c r="BA75" s="1">
        <v>43995</v>
      </c>
      <c r="BB75">
        <v>1553</v>
      </c>
      <c r="BC75">
        <v>184</v>
      </c>
      <c r="BD75">
        <v>315</v>
      </c>
      <c r="BE75">
        <v>42</v>
      </c>
      <c r="BF75">
        <v>141</v>
      </c>
      <c r="BJ75" s="1"/>
      <c r="CS75" s="1"/>
      <c r="DX75" s="1">
        <v>43995</v>
      </c>
      <c r="DY75" s="3">
        <f t="shared" si="137"/>
        <v>1</v>
      </c>
      <c r="DZ75" s="3">
        <f t="shared" si="138"/>
        <v>6</v>
      </c>
      <c r="EA75" s="3">
        <f t="shared" si="139"/>
        <v>1</v>
      </c>
      <c r="EB75" s="3">
        <f t="shared" si="147"/>
        <v>0</v>
      </c>
      <c r="EC75" s="3">
        <f t="shared" si="140"/>
        <v>2</v>
      </c>
      <c r="EF75" s="1">
        <v>43995</v>
      </c>
      <c r="EG75" s="3">
        <f t="shared" si="150"/>
        <v>15</v>
      </c>
      <c r="EH75" s="3">
        <f t="shared" si="158"/>
        <v>7</v>
      </c>
      <c r="EI75" s="3">
        <f t="shared" si="159"/>
        <v>13</v>
      </c>
      <c r="EJ75" s="3">
        <f t="shared" si="157"/>
        <v>9</v>
      </c>
      <c r="EK75" s="3">
        <f t="shared" si="113"/>
        <v>9</v>
      </c>
      <c r="EN75" s="1">
        <v>43995</v>
      </c>
      <c r="EO75" s="3">
        <f t="shared" si="146"/>
        <v>2</v>
      </c>
      <c r="EP75" s="3">
        <f t="shared" si="141"/>
        <v>4</v>
      </c>
      <c r="EQ75" s="3">
        <f t="shared" si="142"/>
        <v>6</v>
      </c>
      <c r="ER75" s="3">
        <f t="shared" si="143"/>
        <v>0</v>
      </c>
      <c r="ES75" s="3">
        <f t="shared" si="148"/>
        <v>7</v>
      </c>
      <c r="EV75" s="1">
        <v>43995</v>
      </c>
      <c r="EW75" s="3">
        <f t="shared" si="152"/>
        <v>4</v>
      </c>
      <c r="EX75" s="3">
        <f t="shared" si="149"/>
        <v>4</v>
      </c>
      <c r="EY75" s="3">
        <f t="shared" si="160"/>
        <v>8</v>
      </c>
      <c r="EZ75" s="3">
        <f>SUM(Y336-Y335)</f>
        <v>2</v>
      </c>
      <c r="FA75" s="3">
        <f t="shared" si="156"/>
        <v>0</v>
      </c>
      <c r="FD75" s="1">
        <v>43995</v>
      </c>
      <c r="FE75" s="3">
        <f t="shared" si="125"/>
        <v>15</v>
      </c>
      <c r="FF75" s="3">
        <f t="shared" si="132"/>
        <v>0</v>
      </c>
      <c r="FG75" s="3">
        <f t="shared" si="128"/>
        <v>0</v>
      </c>
      <c r="FH75" s="3">
        <f t="shared" si="129"/>
        <v>3</v>
      </c>
      <c r="FI75" s="3">
        <f t="shared" si="153"/>
        <v>0</v>
      </c>
      <c r="FJ75" s="3"/>
      <c r="FL75" s="1">
        <v>43995</v>
      </c>
      <c r="FM75" s="3">
        <f t="shared" si="133"/>
        <v>56</v>
      </c>
      <c r="FN75" s="3">
        <f t="shared" si="134"/>
        <v>8</v>
      </c>
      <c r="FO75" s="3">
        <f t="shared" si="135"/>
        <v>0</v>
      </c>
      <c r="FP75" s="3">
        <f t="shared" si="145"/>
        <v>0</v>
      </c>
      <c r="FQ75" s="3">
        <f t="shared" si="136"/>
        <v>7</v>
      </c>
      <c r="FR75" s="3"/>
    </row>
    <row r="76" spans="3:174" x14ac:dyDescent="0.2">
      <c r="C76" s="1">
        <v>43996</v>
      </c>
      <c r="D76" s="3">
        <v>95</v>
      </c>
      <c r="E76" s="3">
        <v>140</v>
      </c>
      <c r="F76" s="3">
        <v>32</v>
      </c>
      <c r="G76" s="3">
        <v>66</v>
      </c>
      <c r="H76" s="3">
        <v>44</v>
      </c>
      <c r="M76" s="1">
        <v>43996</v>
      </c>
      <c r="N76">
        <v>13</v>
      </c>
      <c r="O76">
        <v>29</v>
      </c>
      <c r="P76">
        <v>28</v>
      </c>
      <c r="R76">
        <v>15</v>
      </c>
      <c r="W76" s="1">
        <v>43996</v>
      </c>
      <c r="X76">
        <v>36</v>
      </c>
      <c r="Y76">
        <v>39</v>
      </c>
      <c r="Z76">
        <v>31</v>
      </c>
      <c r="AA76" s="3">
        <v>6</v>
      </c>
      <c r="AB76">
        <v>14</v>
      </c>
      <c r="AG76" s="1">
        <v>43996</v>
      </c>
      <c r="AH76">
        <v>20</v>
      </c>
      <c r="AI76">
        <v>7</v>
      </c>
      <c r="AJ76">
        <v>9</v>
      </c>
      <c r="AK76">
        <v>0</v>
      </c>
      <c r="AL76">
        <v>6</v>
      </c>
      <c r="AQ76" s="1">
        <v>43996</v>
      </c>
      <c r="AR76">
        <v>77</v>
      </c>
      <c r="AS76">
        <v>33</v>
      </c>
      <c r="AT76">
        <v>20</v>
      </c>
      <c r="AU76">
        <v>14</v>
      </c>
      <c r="AV76">
        <v>16</v>
      </c>
      <c r="BA76" s="1">
        <v>43996</v>
      </c>
      <c r="BB76">
        <v>994</v>
      </c>
      <c r="BC76">
        <v>126</v>
      </c>
      <c r="BD76">
        <v>287</v>
      </c>
      <c r="BE76">
        <v>37</v>
      </c>
      <c r="BF76">
        <v>163</v>
      </c>
      <c r="BJ76" s="1"/>
      <c r="CS76" s="1"/>
      <c r="DX76" s="1">
        <v>43996</v>
      </c>
      <c r="DY76" s="3">
        <f t="shared" si="137"/>
        <v>2</v>
      </c>
      <c r="DZ76" s="3">
        <f t="shared" si="138"/>
        <v>3</v>
      </c>
      <c r="EA76" s="3">
        <f t="shared" si="139"/>
        <v>2</v>
      </c>
      <c r="EB76" s="3">
        <f t="shared" si="147"/>
        <v>2</v>
      </c>
      <c r="EC76" s="3">
        <f t="shared" si="140"/>
        <v>1</v>
      </c>
      <c r="EF76" s="1">
        <v>43996</v>
      </c>
      <c r="EG76" s="3">
        <f t="shared" si="150"/>
        <v>-2</v>
      </c>
      <c r="EH76" s="3">
        <f t="shared" si="158"/>
        <v>1</v>
      </c>
      <c r="EI76" s="3">
        <f t="shared" si="159"/>
        <v>4</v>
      </c>
      <c r="EJ76" s="3">
        <f t="shared" si="157"/>
        <v>5</v>
      </c>
      <c r="EK76" s="3">
        <f t="shared" si="113"/>
        <v>2</v>
      </c>
      <c r="EN76" s="1">
        <v>43996</v>
      </c>
      <c r="EO76" s="3">
        <f t="shared" si="146"/>
        <v>7</v>
      </c>
      <c r="EP76" s="3">
        <f t="shared" si="141"/>
        <v>8</v>
      </c>
      <c r="EQ76" s="3">
        <f t="shared" si="142"/>
        <v>5</v>
      </c>
      <c r="ER76" s="3">
        <f t="shared" si="143"/>
        <v>6</v>
      </c>
      <c r="ES76" s="3">
        <f t="shared" si="148"/>
        <v>7</v>
      </c>
      <c r="EV76" s="1">
        <v>43996</v>
      </c>
      <c r="EW76" s="3">
        <f t="shared" si="152"/>
        <v>1</v>
      </c>
      <c r="EX76" s="3">
        <f t="shared" si="149"/>
        <v>0</v>
      </c>
      <c r="EY76" s="3">
        <f t="shared" si="160"/>
        <v>0</v>
      </c>
      <c r="EZ76" s="3"/>
      <c r="FA76" s="3">
        <f t="shared" si="156"/>
        <v>0</v>
      </c>
      <c r="FD76" s="1">
        <v>43996</v>
      </c>
      <c r="FE76" s="3">
        <f t="shared" si="125"/>
        <v>3</v>
      </c>
      <c r="FF76" s="3">
        <f t="shared" si="132"/>
        <v>0</v>
      </c>
      <c r="FG76" s="3">
        <f t="shared" si="128"/>
        <v>7</v>
      </c>
      <c r="FH76" s="3">
        <f t="shared" si="129"/>
        <v>0</v>
      </c>
      <c r="FI76" s="3">
        <f t="shared" si="153"/>
        <v>0</v>
      </c>
      <c r="FJ76" s="3"/>
      <c r="FL76" s="1">
        <v>43996</v>
      </c>
      <c r="FM76" s="3">
        <f t="shared" si="133"/>
        <v>17</v>
      </c>
      <c r="FN76" s="3">
        <f t="shared" si="134"/>
        <v>0</v>
      </c>
      <c r="FO76" s="3">
        <f t="shared" si="135"/>
        <v>0</v>
      </c>
      <c r="FP76" s="3">
        <f t="shared" si="145"/>
        <v>1</v>
      </c>
      <c r="FQ76" s="3">
        <f t="shared" si="136"/>
        <v>4</v>
      </c>
      <c r="FR76" s="3"/>
    </row>
    <row r="77" spans="3:174" x14ac:dyDescent="0.2">
      <c r="C77" s="1">
        <v>43997</v>
      </c>
      <c r="D77" s="3">
        <v>110</v>
      </c>
      <c r="E77" s="3">
        <v>118</v>
      </c>
      <c r="F77" s="3">
        <v>36</v>
      </c>
      <c r="G77" s="3">
        <v>78</v>
      </c>
      <c r="H77" s="3">
        <v>33</v>
      </c>
      <c r="M77" s="1">
        <v>43997</v>
      </c>
      <c r="N77">
        <v>30</v>
      </c>
      <c r="O77">
        <v>19</v>
      </c>
      <c r="P77">
        <v>11</v>
      </c>
      <c r="R77">
        <v>22</v>
      </c>
      <c r="W77" s="1">
        <v>43997</v>
      </c>
      <c r="Y77">
        <v>32</v>
      </c>
      <c r="Z77">
        <v>23</v>
      </c>
      <c r="AA77" s="3">
        <v>6</v>
      </c>
      <c r="AB77">
        <v>16</v>
      </c>
      <c r="AG77" s="1">
        <v>43997</v>
      </c>
      <c r="AH77">
        <v>38</v>
      </c>
      <c r="AI77">
        <v>5</v>
      </c>
      <c r="AJ77">
        <v>9</v>
      </c>
      <c r="AK77">
        <v>2</v>
      </c>
      <c r="AL77">
        <v>2</v>
      </c>
      <c r="AQ77" s="1">
        <v>43997</v>
      </c>
      <c r="AR77">
        <v>74</v>
      </c>
      <c r="AS77">
        <v>32</v>
      </c>
      <c r="AT77">
        <v>33</v>
      </c>
      <c r="AU77">
        <v>4</v>
      </c>
      <c r="AV77">
        <v>5</v>
      </c>
      <c r="BA77" s="1">
        <v>43997</v>
      </c>
      <c r="BB77">
        <v>773</v>
      </c>
      <c r="BC77">
        <v>170</v>
      </c>
      <c r="BD77">
        <v>158</v>
      </c>
      <c r="BE77">
        <v>26</v>
      </c>
      <c r="BF77">
        <v>200</v>
      </c>
      <c r="BJ77" s="1"/>
      <c r="CS77" s="1"/>
      <c r="DX77" s="1">
        <v>43997</v>
      </c>
      <c r="DY77" s="3">
        <f t="shared" si="137"/>
        <v>1</v>
      </c>
      <c r="DZ77" s="3">
        <f t="shared" si="138"/>
        <v>5</v>
      </c>
      <c r="EA77" s="3">
        <f t="shared" si="139"/>
        <v>2</v>
      </c>
      <c r="EB77" s="3">
        <f t="shared" si="147"/>
        <v>3</v>
      </c>
      <c r="EC77" s="3">
        <f t="shared" si="140"/>
        <v>7</v>
      </c>
      <c r="EF77" s="1">
        <v>43997</v>
      </c>
      <c r="EG77" s="3">
        <f t="shared" si="150"/>
        <v>2</v>
      </c>
      <c r="EH77" s="3">
        <f t="shared" si="158"/>
        <v>2</v>
      </c>
      <c r="EI77" s="3">
        <f t="shared" si="159"/>
        <v>6</v>
      </c>
      <c r="EJ77" s="3">
        <f t="shared" si="157"/>
        <v>2</v>
      </c>
      <c r="EK77" s="3">
        <f t="shared" si="113"/>
        <v>2</v>
      </c>
      <c r="EN77" s="1">
        <v>43997</v>
      </c>
      <c r="EO77" s="3">
        <f t="shared" si="146"/>
        <v>1</v>
      </c>
      <c r="EP77" s="3">
        <f t="shared" si="141"/>
        <v>7</v>
      </c>
      <c r="EQ77" s="3">
        <f t="shared" si="142"/>
        <v>5</v>
      </c>
      <c r="ER77" s="3">
        <f t="shared" si="143"/>
        <v>2</v>
      </c>
      <c r="ES77" s="3">
        <f t="shared" si="148"/>
        <v>1</v>
      </c>
      <c r="EV77" s="1">
        <v>43997</v>
      </c>
      <c r="EW77" s="3">
        <f t="shared" si="152"/>
        <v>0</v>
      </c>
      <c r="EX77" s="3">
        <f t="shared" si="149"/>
        <v>0</v>
      </c>
      <c r="EY77" s="3">
        <f t="shared" si="160"/>
        <v>0</v>
      </c>
      <c r="EZ77" s="3">
        <f>SUM(Y338-Y337)</f>
        <v>0</v>
      </c>
      <c r="FA77" s="3">
        <f t="shared" si="156"/>
        <v>0</v>
      </c>
      <c r="FD77" s="1">
        <v>43997</v>
      </c>
      <c r="FE77" s="3">
        <f t="shared" si="125"/>
        <v>4</v>
      </c>
      <c r="FF77" s="3">
        <f t="shared" si="132"/>
        <v>9</v>
      </c>
      <c r="FG77" s="3">
        <f t="shared" si="128"/>
        <v>0</v>
      </c>
      <c r="FH77" s="3">
        <f t="shared" si="129"/>
        <v>2</v>
      </c>
      <c r="FI77" s="3">
        <f t="shared" si="153"/>
        <v>0</v>
      </c>
      <c r="FJ77" s="3"/>
      <c r="FL77" s="1">
        <v>43997</v>
      </c>
      <c r="FM77" s="3">
        <f t="shared" si="133"/>
        <v>19</v>
      </c>
      <c r="FN77" s="3">
        <f t="shared" si="134"/>
        <v>0</v>
      </c>
      <c r="FO77" s="3">
        <f t="shared" si="135"/>
        <v>1</v>
      </c>
      <c r="FP77" s="3">
        <f t="shared" si="145"/>
        <v>1</v>
      </c>
      <c r="FQ77" s="3">
        <f t="shared" si="136"/>
        <v>0</v>
      </c>
      <c r="FR77" s="3"/>
    </row>
    <row r="78" spans="3:174" x14ac:dyDescent="0.2">
      <c r="C78" s="1">
        <v>43998</v>
      </c>
      <c r="D78" s="3">
        <v>110</v>
      </c>
      <c r="E78" s="3">
        <v>97</v>
      </c>
      <c r="F78" s="3">
        <v>50</v>
      </c>
      <c r="G78" s="3">
        <v>65</v>
      </c>
      <c r="H78" s="3">
        <v>46</v>
      </c>
      <c r="M78" s="1">
        <v>43998</v>
      </c>
      <c r="N78">
        <v>53</v>
      </c>
      <c r="P78">
        <v>13</v>
      </c>
      <c r="Q78">
        <v>12</v>
      </c>
      <c r="R78">
        <v>15</v>
      </c>
      <c r="W78" s="1">
        <v>43998</v>
      </c>
      <c r="X78">
        <v>33</v>
      </c>
      <c r="Y78">
        <v>42</v>
      </c>
      <c r="Z78">
        <v>40</v>
      </c>
      <c r="AA78" s="3">
        <v>20</v>
      </c>
      <c r="AB78">
        <v>23</v>
      </c>
      <c r="AG78" s="1">
        <v>43998</v>
      </c>
      <c r="AI78">
        <v>31</v>
      </c>
      <c r="AJ78">
        <v>31</v>
      </c>
      <c r="AK78">
        <v>5</v>
      </c>
      <c r="AL78">
        <v>7</v>
      </c>
      <c r="AQ78" s="1">
        <v>43998</v>
      </c>
      <c r="AR78">
        <v>89</v>
      </c>
      <c r="AS78">
        <v>20</v>
      </c>
      <c r="AT78">
        <v>15</v>
      </c>
      <c r="AU78">
        <v>16</v>
      </c>
      <c r="AV78">
        <v>17</v>
      </c>
      <c r="BA78" s="1">
        <v>43998</v>
      </c>
      <c r="BB78">
        <v>1346</v>
      </c>
      <c r="BC78">
        <v>120</v>
      </c>
      <c r="BD78">
        <v>262</v>
      </c>
      <c r="BE78">
        <v>24</v>
      </c>
      <c r="BF78">
        <v>219</v>
      </c>
      <c r="BJ78" s="1"/>
      <c r="CS78" s="1"/>
      <c r="DX78" s="1">
        <v>43998</v>
      </c>
      <c r="DY78" s="3">
        <f t="shared" si="137"/>
        <v>0</v>
      </c>
      <c r="DZ78" s="3">
        <f t="shared" si="138"/>
        <v>2</v>
      </c>
      <c r="EA78" s="3">
        <f t="shared" si="139"/>
        <v>4</v>
      </c>
      <c r="EB78" s="3">
        <f t="shared" si="147"/>
        <v>4</v>
      </c>
      <c r="EC78" s="3">
        <f t="shared" si="140"/>
        <v>1</v>
      </c>
      <c r="EF78" s="1">
        <v>43998</v>
      </c>
      <c r="EG78" s="3">
        <f t="shared" si="150"/>
        <v>9</v>
      </c>
      <c r="EH78" s="3"/>
      <c r="EI78" s="3">
        <f t="shared" si="159"/>
        <v>0</v>
      </c>
      <c r="EJ78" s="3">
        <f t="shared" si="157"/>
        <v>2</v>
      </c>
      <c r="EK78" s="3">
        <f t="shared" si="113"/>
        <v>5</v>
      </c>
      <c r="EN78" s="1">
        <v>43998</v>
      </c>
      <c r="EO78" s="3">
        <f t="shared" si="146"/>
        <v>1</v>
      </c>
      <c r="EP78" s="3">
        <f t="shared" si="141"/>
        <v>2</v>
      </c>
      <c r="EQ78" s="3">
        <f t="shared" si="142"/>
        <v>1</v>
      </c>
      <c r="ER78" s="3">
        <f t="shared" si="143"/>
        <v>1</v>
      </c>
      <c r="ES78" s="3">
        <f t="shared" si="148"/>
        <v>6</v>
      </c>
      <c r="EV78" s="1">
        <v>43998</v>
      </c>
      <c r="EW78" s="3">
        <f t="shared" si="152"/>
        <v>6</v>
      </c>
      <c r="EX78" s="3">
        <f t="shared" si="149"/>
        <v>3</v>
      </c>
      <c r="EY78" s="3">
        <f t="shared" si="160"/>
        <v>2</v>
      </c>
      <c r="EZ78" s="3">
        <f>SUM(Y339-Y338)</f>
        <v>1</v>
      </c>
      <c r="FA78" s="3">
        <f t="shared" si="156"/>
        <v>0</v>
      </c>
      <c r="FD78" s="1">
        <v>43998</v>
      </c>
      <c r="FE78" s="3">
        <f t="shared" si="125"/>
        <v>9</v>
      </c>
      <c r="FF78" s="3">
        <f t="shared" si="132"/>
        <v>1</v>
      </c>
      <c r="FG78" s="3">
        <f t="shared" si="128"/>
        <v>3</v>
      </c>
      <c r="FH78" s="3">
        <f t="shared" si="129"/>
        <v>2</v>
      </c>
      <c r="FI78" s="3">
        <f t="shared" si="153"/>
        <v>0</v>
      </c>
      <c r="FJ78" s="3"/>
      <c r="FL78" s="1">
        <v>43998</v>
      </c>
      <c r="FM78" s="3">
        <f t="shared" si="133"/>
        <v>33</v>
      </c>
      <c r="FN78" s="3">
        <f t="shared" si="134"/>
        <v>3</v>
      </c>
      <c r="FO78" s="3">
        <f t="shared" si="135"/>
        <v>11</v>
      </c>
      <c r="FP78" s="3">
        <f t="shared" si="145"/>
        <v>0</v>
      </c>
      <c r="FQ78" s="3">
        <f t="shared" si="136"/>
        <v>12</v>
      </c>
      <c r="FR78" s="3"/>
    </row>
    <row r="79" spans="3:174" x14ac:dyDescent="0.2">
      <c r="C79" s="1">
        <v>43999</v>
      </c>
      <c r="D79" s="3">
        <v>134</v>
      </c>
      <c r="E79" s="3">
        <v>112</v>
      </c>
      <c r="F79" s="3">
        <v>30</v>
      </c>
      <c r="G79" s="3">
        <v>68</v>
      </c>
      <c r="H79" s="3">
        <v>32</v>
      </c>
      <c r="M79" s="1">
        <v>43999</v>
      </c>
      <c r="N79">
        <v>27</v>
      </c>
      <c r="O79">
        <v>11</v>
      </c>
      <c r="P79">
        <v>33</v>
      </c>
      <c r="R79">
        <v>19</v>
      </c>
      <c r="W79" s="1">
        <v>43999</v>
      </c>
      <c r="X79">
        <v>67</v>
      </c>
      <c r="Y79">
        <v>77</v>
      </c>
      <c r="Z79">
        <v>36</v>
      </c>
      <c r="AA79" s="3">
        <v>16</v>
      </c>
      <c r="AB79">
        <v>18</v>
      </c>
      <c r="AG79" s="1">
        <v>43999</v>
      </c>
      <c r="AH79">
        <v>78</v>
      </c>
      <c r="AI79">
        <v>97</v>
      </c>
      <c r="AJ79">
        <v>11</v>
      </c>
      <c r="AK79">
        <v>6</v>
      </c>
      <c r="AL79">
        <v>7</v>
      </c>
      <c r="AQ79" s="1">
        <v>43999</v>
      </c>
      <c r="AR79">
        <v>88</v>
      </c>
      <c r="AS79">
        <v>40</v>
      </c>
      <c r="AT79">
        <v>31</v>
      </c>
      <c r="AU79">
        <v>5</v>
      </c>
      <c r="AV79">
        <v>9</v>
      </c>
      <c r="BA79" s="1">
        <v>43999</v>
      </c>
      <c r="BB79">
        <v>2115</v>
      </c>
      <c r="BC79">
        <v>124</v>
      </c>
      <c r="BD79">
        <v>221</v>
      </c>
      <c r="BE79">
        <v>36</v>
      </c>
      <c r="BF79">
        <v>115</v>
      </c>
      <c r="DX79" s="1">
        <v>43999</v>
      </c>
      <c r="DY79" s="3">
        <f t="shared" si="137"/>
        <v>1</v>
      </c>
      <c r="DZ79" s="3">
        <f t="shared" si="138"/>
        <v>2</v>
      </c>
      <c r="EA79" s="3">
        <f t="shared" si="139"/>
        <v>1</v>
      </c>
      <c r="EB79" s="3">
        <f t="shared" si="147"/>
        <v>2</v>
      </c>
      <c r="EC79" s="3">
        <f t="shared" si="140"/>
        <v>1</v>
      </c>
      <c r="EF79" s="1">
        <v>43999</v>
      </c>
      <c r="EG79" s="3">
        <f t="shared" si="150"/>
        <v>8</v>
      </c>
      <c r="EH79" s="3">
        <f>SUM(M340-M339)</f>
        <v>2</v>
      </c>
      <c r="EI79" s="3">
        <f t="shared" si="159"/>
        <v>4</v>
      </c>
      <c r="EJ79" s="3"/>
      <c r="EK79" s="3">
        <f t="shared" si="113"/>
        <v>1</v>
      </c>
      <c r="EN79" s="1">
        <v>43999</v>
      </c>
      <c r="EO79" s="3">
        <f t="shared" si="146"/>
        <v>7</v>
      </c>
      <c r="EP79" s="3">
        <f t="shared" si="141"/>
        <v>16</v>
      </c>
      <c r="EQ79" s="3">
        <f t="shared" si="142"/>
        <v>5</v>
      </c>
      <c r="ER79" s="3">
        <f t="shared" si="143"/>
        <v>12</v>
      </c>
      <c r="ES79" s="3">
        <f t="shared" si="148"/>
        <v>11</v>
      </c>
      <c r="EV79" s="1">
        <v>43999</v>
      </c>
      <c r="EW79" s="3">
        <f t="shared" si="152"/>
        <v>1</v>
      </c>
      <c r="EX79" s="3">
        <f t="shared" si="149"/>
        <v>0</v>
      </c>
      <c r="EY79" s="3">
        <f t="shared" si="160"/>
        <v>1</v>
      </c>
      <c r="EZ79" s="3">
        <f>SUM(Y340-Y339)</f>
        <v>0</v>
      </c>
      <c r="FA79" s="3">
        <f t="shared" si="156"/>
        <v>0</v>
      </c>
      <c r="FD79" s="1">
        <v>43999</v>
      </c>
      <c r="FE79" s="3">
        <f t="shared" si="125"/>
        <v>10</v>
      </c>
      <c r="FF79" s="3">
        <f t="shared" si="132"/>
        <v>0</v>
      </c>
      <c r="FG79" s="3">
        <f t="shared" si="128"/>
        <v>4</v>
      </c>
      <c r="FH79" s="3">
        <f t="shared" si="129"/>
        <v>2</v>
      </c>
      <c r="FI79" s="3">
        <f t="shared" si="153"/>
        <v>2</v>
      </c>
      <c r="FJ79" s="3"/>
      <c r="FL79" s="1">
        <v>43999</v>
      </c>
      <c r="FM79" s="3">
        <f t="shared" si="133"/>
        <v>32</v>
      </c>
      <c r="FN79" s="3">
        <f t="shared" si="134"/>
        <v>4</v>
      </c>
      <c r="FO79" s="3">
        <f t="shared" si="135"/>
        <v>4</v>
      </c>
      <c r="FP79" s="3">
        <f t="shared" si="145"/>
        <v>0</v>
      </c>
      <c r="FQ79" s="3">
        <f t="shared" si="136"/>
        <v>11</v>
      </c>
      <c r="FR79" s="3"/>
    </row>
    <row r="80" spans="3:174" x14ac:dyDescent="0.2">
      <c r="C80" s="1">
        <v>44000</v>
      </c>
      <c r="D80" s="3">
        <v>92</v>
      </c>
      <c r="E80" s="3">
        <v>116</v>
      </c>
      <c r="F80" s="3">
        <v>29</v>
      </c>
      <c r="G80" s="3">
        <v>52</v>
      </c>
      <c r="H80" s="3">
        <v>40</v>
      </c>
      <c r="M80" s="1">
        <v>44000</v>
      </c>
      <c r="N80">
        <v>21</v>
      </c>
      <c r="P80">
        <v>78</v>
      </c>
      <c r="R80">
        <v>23</v>
      </c>
      <c r="W80" s="1">
        <v>44000</v>
      </c>
      <c r="X80">
        <v>43</v>
      </c>
      <c r="Y80">
        <v>61</v>
      </c>
      <c r="Z80">
        <v>36</v>
      </c>
      <c r="AA80" s="3">
        <v>27</v>
      </c>
      <c r="AB80">
        <v>18</v>
      </c>
      <c r="AG80" s="1">
        <v>44000</v>
      </c>
      <c r="AH80">
        <v>40</v>
      </c>
      <c r="AJ80">
        <v>6</v>
      </c>
      <c r="AK80">
        <v>5</v>
      </c>
      <c r="AL80">
        <v>5</v>
      </c>
      <c r="AQ80" s="1">
        <v>44000</v>
      </c>
      <c r="AR80">
        <v>92</v>
      </c>
      <c r="AS80">
        <v>24</v>
      </c>
      <c r="AT80">
        <v>14</v>
      </c>
      <c r="AU80">
        <v>19</v>
      </c>
      <c r="AV80">
        <v>9</v>
      </c>
      <c r="BA80" s="1">
        <v>44000</v>
      </c>
      <c r="BB80">
        <v>1078</v>
      </c>
      <c r="BC80">
        <v>238</v>
      </c>
      <c r="BD80">
        <v>551</v>
      </c>
      <c r="BE80">
        <v>74</v>
      </c>
      <c r="BF80">
        <v>319</v>
      </c>
      <c r="DX80" s="1"/>
      <c r="DY80" s="3"/>
      <c r="DZ80" s="3"/>
      <c r="EA80" s="3"/>
      <c r="EB80" s="3"/>
      <c r="EC80" s="3"/>
      <c r="EF80" s="1"/>
      <c r="EG80" s="3"/>
      <c r="EH80" s="3"/>
      <c r="EI80" s="3"/>
      <c r="EJ80" s="3"/>
      <c r="EK80" s="3"/>
      <c r="EN80" s="1"/>
      <c r="EO80" s="3"/>
      <c r="EP80" s="3"/>
      <c r="EQ80" s="3"/>
      <c r="ER80" s="3"/>
      <c r="ES80" s="3"/>
      <c r="EV80" s="1"/>
      <c r="EW80" s="3"/>
      <c r="EX80" s="3"/>
      <c r="EY80" s="3"/>
      <c r="EZ80" s="3"/>
      <c r="FA80" s="3"/>
      <c r="FD80" s="1"/>
      <c r="FE80" s="3"/>
      <c r="FF80" s="3"/>
      <c r="FG80" s="3"/>
      <c r="FH80" s="3"/>
      <c r="FI80" s="3"/>
      <c r="FJ80" s="3"/>
      <c r="FL80" s="1"/>
      <c r="FM80" s="3"/>
      <c r="FN80" s="3"/>
      <c r="FO80" s="3"/>
      <c r="FP80" s="3"/>
      <c r="FQ80" s="3"/>
      <c r="FR80" s="3"/>
    </row>
    <row r="81" spans="3:174" x14ac:dyDescent="0.2">
      <c r="C81" s="1">
        <v>44001</v>
      </c>
      <c r="D81" s="3">
        <v>112</v>
      </c>
      <c r="E81" s="3">
        <v>132</v>
      </c>
      <c r="F81" s="3">
        <v>38</v>
      </c>
      <c r="G81" s="3">
        <v>85</v>
      </c>
      <c r="H81" s="3">
        <v>54</v>
      </c>
      <c r="M81" s="1">
        <v>44001</v>
      </c>
      <c r="N81">
        <v>18</v>
      </c>
      <c r="O81">
        <v>8</v>
      </c>
      <c r="P81">
        <v>34</v>
      </c>
      <c r="R81">
        <v>19</v>
      </c>
      <c r="W81" s="1">
        <v>44001</v>
      </c>
      <c r="X81">
        <v>16</v>
      </c>
      <c r="Y81">
        <v>57</v>
      </c>
      <c r="Z81">
        <v>39</v>
      </c>
      <c r="AA81" s="3">
        <v>27</v>
      </c>
      <c r="AB81">
        <v>35</v>
      </c>
      <c r="AG81" s="1">
        <v>44001</v>
      </c>
      <c r="AH81">
        <v>40</v>
      </c>
      <c r="AI81">
        <v>12</v>
      </c>
      <c r="AJ81">
        <v>12</v>
      </c>
      <c r="AK81">
        <v>9</v>
      </c>
      <c r="AL81">
        <v>3</v>
      </c>
      <c r="AQ81" s="1">
        <v>44001</v>
      </c>
      <c r="AR81">
        <v>128</v>
      </c>
      <c r="AS81">
        <v>32</v>
      </c>
      <c r="AT81">
        <v>22</v>
      </c>
      <c r="AU81">
        <v>27</v>
      </c>
      <c r="AV81">
        <v>15</v>
      </c>
      <c r="BA81" s="1">
        <v>44001</v>
      </c>
      <c r="BB81">
        <v>1328</v>
      </c>
      <c r="BC81">
        <v>258</v>
      </c>
      <c r="BD81">
        <v>300</v>
      </c>
      <c r="BE81">
        <v>38</v>
      </c>
      <c r="BF81">
        <v>375</v>
      </c>
      <c r="DX81" s="1"/>
      <c r="DY81" s="3"/>
      <c r="DZ81" s="3"/>
      <c r="EA81" s="3"/>
      <c r="EB81" s="3"/>
      <c r="EC81" s="3"/>
      <c r="EF81" s="1"/>
      <c r="EG81" s="3"/>
      <c r="EH81" s="3"/>
      <c r="EI81" s="3"/>
      <c r="EJ81" s="3"/>
      <c r="EK81" s="3"/>
      <c r="EN81" s="1"/>
      <c r="EO81" s="3"/>
      <c r="EP81" s="3"/>
      <c r="EQ81" s="3"/>
      <c r="ER81" s="3"/>
      <c r="ES81" s="3"/>
      <c r="EV81" s="1"/>
      <c r="EW81" s="3"/>
      <c r="EX81" s="3"/>
      <c r="EY81" s="3"/>
      <c r="EZ81" s="3"/>
      <c r="FA81" s="3"/>
      <c r="FD81" s="1"/>
      <c r="FE81" s="3"/>
      <c r="FF81" s="3"/>
      <c r="FG81" s="3"/>
      <c r="FH81" s="3"/>
      <c r="FI81" s="3"/>
      <c r="FJ81" s="3"/>
      <c r="FL81" s="1"/>
      <c r="FM81" s="3"/>
      <c r="FN81" s="3"/>
      <c r="FO81" s="3"/>
      <c r="FP81" s="3"/>
      <c r="FQ81" s="3"/>
      <c r="FR81" s="3"/>
    </row>
    <row r="82" spans="3:174" x14ac:dyDescent="0.2">
      <c r="C82" s="1">
        <v>44002</v>
      </c>
      <c r="D82" s="3">
        <v>106</v>
      </c>
      <c r="E82" s="3">
        <v>127</v>
      </c>
      <c r="F82" s="3">
        <v>56</v>
      </c>
      <c r="G82" s="3">
        <v>64</v>
      </c>
      <c r="H82" s="3">
        <v>44</v>
      </c>
      <c r="M82" s="1">
        <v>44002</v>
      </c>
      <c r="N82">
        <v>29</v>
      </c>
      <c r="O82">
        <v>14</v>
      </c>
      <c r="Q82">
        <v>7</v>
      </c>
      <c r="R82">
        <v>10</v>
      </c>
      <c r="W82" s="1">
        <v>44002</v>
      </c>
      <c r="X82">
        <v>35</v>
      </c>
      <c r="Y82">
        <v>80</v>
      </c>
      <c r="Z82">
        <v>39</v>
      </c>
      <c r="AA82" s="3">
        <v>21</v>
      </c>
      <c r="AB82">
        <v>37</v>
      </c>
      <c r="AG82" s="1">
        <v>44002</v>
      </c>
      <c r="AH82">
        <v>75</v>
      </c>
      <c r="AI82">
        <v>19</v>
      </c>
      <c r="AJ82">
        <v>17</v>
      </c>
      <c r="AK82">
        <v>4</v>
      </c>
      <c r="AL82">
        <v>7</v>
      </c>
      <c r="AQ82" s="1">
        <v>44002</v>
      </c>
      <c r="AR82">
        <v>113</v>
      </c>
      <c r="AS82">
        <v>30</v>
      </c>
      <c r="AT82">
        <v>20</v>
      </c>
      <c r="AU82">
        <v>48</v>
      </c>
      <c r="AV82">
        <v>14</v>
      </c>
      <c r="BA82" s="1">
        <v>44002</v>
      </c>
      <c r="BB82">
        <v>2032</v>
      </c>
      <c r="BC82">
        <v>134</v>
      </c>
      <c r="BD82">
        <v>311</v>
      </c>
      <c r="BE82">
        <v>59</v>
      </c>
      <c r="BF82">
        <v>312</v>
      </c>
      <c r="DX82" s="1"/>
      <c r="DY82" s="3"/>
      <c r="DZ82" s="3"/>
      <c r="EA82" s="3"/>
      <c r="EB82" s="3"/>
      <c r="EC82" s="3"/>
      <c r="EF82" s="1"/>
      <c r="EG82" s="3"/>
      <c r="EH82" s="3"/>
      <c r="EI82" s="3"/>
      <c r="EJ82" s="3"/>
      <c r="EK82" s="3"/>
      <c r="EN82" s="1"/>
      <c r="EO82" s="3"/>
      <c r="EP82" s="3"/>
      <c r="EQ82" s="3"/>
      <c r="ER82" s="3"/>
      <c r="ES82" s="3"/>
      <c r="EV82" s="1"/>
      <c r="EW82" s="3"/>
      <c r="EX82" s="3"/>
      <c r="EY82" s="3"/>
      <c r="EZ82" s="3"/>
      <c r="FA82" s="3"/>
      <c r="FD82" s="1"/>
      <c r="FE82" s="3"/>
      <c r="FF82" s="3"/>
      <c r="FG82" s="3"/>
      <c r="FH82" s="3"/>
      <c r="FI82" s="3"/>
      <c r="FJ82" s="3"/>
      <c r="FL82" s="1"/>
      <c r="FM82" s="3"/>
      <c r="FN82" s="3"/>
      <c r="FO82" s="3"/>
      <c r="FP82" s="3"/>
      <c r="FQ82" s="3"/>
      <c r="FR82" s="3"/>
    </row>
    <row r="83" spans="3:174" x14ac:dyDescent="0.2">
      <c r="C83" s="1">
        <v>44003</v>
      </c>
      <c r="D83" s="3">
        <v>135</v>
      </c>
      <c r="E83" s="3">
        <v>113</v>
      </c>
      <c r="F83" s="3">
        <v>36</v>
      </c>
      <c r="G83" s="3">
        <v>48</v>
      </c>
      <c r="H83" s="3">
        <v>64</v>
      </c>
      <c r="M83" s="1">
        <v>44003</v>
      </c>
      <c r="N83">
        <v>23</v>
      </c>
      <c r="P83">
        <v>36</v>
      </c>
      <c r="Q83">
        <v>24</v>
      </c>
      <c r="R83">
        <v>34</v>
      </c>
      <c r="W83" s="1">
        <v>44003</v>
      </c>
      <c r="X83">
        <v>23</v>
      </c>
      <c r="Y83">
        <v>30</v>
      </c>
      <c r="Z83">
        <v>12</v>
      </c>
      <c r="AA83" s="3">
        <v>11</v>
      </c>
      <c r="AB83">
        <v>8</v>
      </c>
      <c r="AG83" s="1">
        <v>44003</v>
      </c>
      <c r="AH83">
        <v>43</v>
      </c>
      <c r="AI83">
        <v>19</v>
      </c>
      <c r="AJ83">
        <v>6</v>
      </c>
      <c r="AK83">
        <v>2</v>
      </c>
      <c r="AL83">
        <v>4</v>
      </c>
      <c r="AQ83" s="1">
        <v>44003</v>
      </c>
      <c r="AR83">
        <v>119</v>
      </c>
      <c r="AS83">
        <v>27</v>
      </c>
      <c r="AT83">
        <v>15</v>
      </c>
      <c r="AU83">
        <v>13</v>
      </c>
      <c r="AV83">
        <v>19</v>
      </c>
      <c r="BA83" s="1">
        <v>44003</v>
      </c>
      <c r="BB83">
        <v>1779</v>
      </c>
      <c r="BC83">
        <v>310</v>
      </c>
      <c r="BD83">
        <v>507</v>
      </c>
      <c r="BE83">
        <v>79</v>
      </c>
      <c r="BF83">
        <v>279</v>
      </c>
      <c r="DX83" s="1"/>
      <c r="DY83" s="3"/>
      <c r="DZ83" s="3"/>
      <c r="EA83" s="3"/>
      <c r="EB83" s="3"/>
      <c r="EC83" s="3"/>
      <c r="EF83" s="1"/>
      <c r="EG83" s="3"/>
      <c r="EH83" s="3"/>
      <c r="EI83" s="3"/>
      <c r="EJ83" s="3"/>
      <c r="EK83" s="3"/>
      <c r="EN83" s="1"/>
      <c r="EO83" s="3"/>
      <c r="EP83" s="3"/>
      <c r="EQ83" s="3"/>
      <c r="ER83" s="3"/>
      <c r="ES83" s="3"/>
      <c r="EV83" s="1"/>
      <c r="EW83" s="3"/>
      <c r="EX83" s="3"/>
      <c r="EY83" s="3"/>
      <c r="EZ83" s="3"/>
      <c r="FA83" s="3"/>
      <c r="FD83" s="1"/>
      <c r="FE83" s="3"/>
      <c r="FF83" s="3"/>
      <c r="FG83" s="3"/>
      <c r="FH83" s="3"/>
      <c r="FI83" s="3"/>
      <c r="FJ83" s="3"/>
      <c r="FL83" s="1"/>
      <c r="FM83" s="3"/>
      <c r="FN83" s="3"/>
      <c r="FO83" s="3"/>
      <c r="FP83" s="3"/>
      <c r="FQ83" s="3"/>
      <c r="FR83" s="3"/>
    </row>
    <row r="84" spans="3:174" x14ac:dyDescent="0.2">
      <c r="C84" s="1">
        <v>44004</v>
      </c>
      <c r="D84" s="3">
        <v>91</v>
      </c>
      <c r="E84" s="3">
        <v>75</v>
      </c>
      <c r="F84" s="3">
        <v>34</v>
      </c>
      <c r="G84" s="3">
        <v>65</v>
      </c>
      <c r="H84" s="3">
        <v>38</v>
      </c>
      <c r="I84" s="3"/>
      <c r="M84" s="1">
        <v>44004</v>
      </c>
      <c r="N84">
        <v>18</v>
      </c>
      <c r="O84">
        <v>11</v>
      </c>
      <c r="P84">
        <v>27</v>
      </c>
      <c r="Q84">
        <v>18</v>
      </c>
      <c r="R84">
        <v>3</v>
      </c>
      <c r="W84" s="1">
        <v>44004</v>
      </c>
      <c r="X84">
        <v>16</v>
      </c>
      <c r="Y84">
        <v>35</v>
      </c>
      <c r="Z84">
        <v>22</v>
      </c>
      <c r="AA84" s="3">
        <v>16</v>
      </c>
      <c r="AB84">
        <v>13</v>
      </c>
      <c r="AG84" s="1">
        <v>44004</v>
      </c>
      <c r="AH84">
        <v>36</v>
      </c>
      <c r="AI84">
        <v>7</v>
      </c>
      <c r="AJ84">
        <v>5</v>
      </c>
      <c r="AK84">
        <v>4</v>
      </c>
      <c r="AL84">
        <v>6</v>
      </c>
      <c r="AQ84" s="1">
        <v>44004</v>
      </c>
      <c r="AR84">
        <v>90</v>
      </c>
      <c r="AS84">
        <v>20</v>
      </c>
      <c r="AT84">
        <v>13</v>
      </c>
      <c r="AU84">
        <v>6</v>
      </c>
      <c r="AV84">
        <v>12</v>
      </c>
      <c r="BA84" s="1">
        <v>44004</v>
      </c>
      <c r="BB84">
        <v>2542</v>
      </c>
      <c r="BC84">
        <v>302</v>
      </c>
      <c r="BD84">
        <v>420</v>
      </c>
      <c r="BE84">
        <v>66</v>
      </c>
      <c r="BF84">
        <v>148</v>
      </c>
    </row>
    <row r="85" spans="3:174" x14ac:dyDescent="0.2">
      <c r="C85" s="1">
        <v>44005</v>
      </c>
      <c r="D85" s="3">
        <v>85</v>
      </c>
      <c r="E85" s="3">
        <v>98</v>
      </c>
      <c r="F85" s="3">
        <v>31</v>
      </c>
      <c r="G85" s="3">
        <v>62</v>
      </c>
      <c r="H85" s="3">
        <v>46</v>
      </c>
      <c r="M85" s="1">
        <v>44005</v>
      </c>
      <c r="N85">
        <v>32</v>
      </c>
      <c r="O85">
        <v>18</v>
      </c>
      <c r="P85">
        <v>14</v>
      </c>
      <c r="Q85">
        <v>1</v>
      </c>
      <c r="R85">
        <v>22</v>
      </c>
      <c r="W85" s="1">
        <v>44005</v>
      </c>
      <c r="X85">
        <v>34</v>
      </c>
      <c r="Y85">
        <v>38</v>
      </c>
      <c r="Z85">
        <v>34</v>
      </c>
      <c r="AA85" s="3">
        <v>32</v>
      </c>
      <c r="AB85">
        <v>49</v>
      </c>
      <c r="AG85" s="1">
        <v>44005</v>
      </c>
      <c r="AH85">
        <v>62</v>
      </c>
      <c r="AI85">
        <v>9</v>
      </c>
      <c r="AJ85">
        <v>13</v>
      </c>
      <c r="AK85">
        <v>5</v>
      </c>
      <c r="AL85">
        <v>5</v>
      </c>
      <c r="AQ85" s="1">
        <v>44005</v>
      </c>
      <c r="AR85">
        <v>97</v>
      </c>
      <c r="AS85">
        <v>36</v>
      </c>
      <c r="AT85">
        <v>14</v>
      </c>
      <c r="AU85">
        <v>18</v>
      </c>
      <c r="AV85">
        <v>25</v>
      </c>
      <c r="BA85" s="1">
        <v>44005</v>
      </c>
      <c r="BB85">
        <v>2508</v>
      </c>
      <c r="BC85">
        <v>198</v>
      </c>
      <c r="BD85">
        <v>521</v>
      </c>
      <c r="BE85">
        <v>120</v>
      </c>
      <c r="BF85">
        <v>360</v>
      </c>
    </row>
    <row r="86" spans="3:174" x14ac:dyDescent="0.2">
      <c r="C86" s="1">
        <v>44006</v>
      </c>
      <c r="D86" s="3">
        <v>84</v>
      </c>
      <c r="E86" s="3">
        <v>64</v>
      </c>
      <c r="F86" s="3">
        <v>41</v>
      </c>
      <c r="G86" s="3">
        <v>76</v>
      </c>
      <c r="H86" s="3">
        <v>45</v>
      </c>
      <c r="M86" s="1">
        <v>44006</v>
      </c>
      <c r="N86">
        <v>28</v>
      </c>
      <c r="P86">
        <v>25</v>
      </c>
      <c r="W86" s="1">
        <v>44006</v>
      </c>
      <c r="X86">
        <v>27</v>
      </c>
      <c r="Y86">
        <v>50</v>
      </c>
      <c r="Z86">
        <v>35</v>
      </c>
      <c r="AA86" s="3">
        <v>14</v>
      </c>
      <c r="AB86">
        <v>15</v>
      </c>
      <c r="AG86" s="1">
        <v>44006</v>
      </c>
      <c r="AH86">
        <v>78</v>
      </c>
      <c r="AI86">
        <v>22</v>
      </c>
      <c r="AJ86">
        <v>21</v>
      </c>
      <c r="AK86">
        <v>7</v>
      </c>
      <c r="AL86">
        <v>6</v>
      </c>
      <c r="AQ86" s="1">
        <v>44006</v>
      </c>
      <c r="AR86">
        <v>126</v>
      </c>
      <c r="AS86">
        <v>29</v>
      </c>
      <c r="AT86">
        <v>14</v>
      </c>
      <c r="AU86">
        <v>21</v>
      </c>
      <c r="AV86">
        <v>9</v>
      </c>
      <c r="BA86" s="1">
        <v>44006</v>
      </c>
      <c r="BB86">
        <v>1133</v>
      </c>
      <c r="BC86">
        <v>332</v>
      </c>
      <c r="BD86">
        <v>477</v>
      </c>
      <c r="BE86">
        <v>112</v>
      </c>
      <c r="BF86">
        <v>733</v>
      </c>
      <c r="DA86" s="3"/>
    </row>
    <row r="87" spans="3:174" x14ac:dyDescent="0.2">
      <c r="C87" s="1"/>
      <c r="D87" s="3"/>
      <c r="E87" s="3"/>
      <c r="F87" s="3"/>
      <c r="G87" s="3"/>
      <c r="H87" s="3"/>
      <c r="M87" s="1"/>
      <c r="W87" s="1"/>
      <c r="AA87" s="3"/>
      <c r="AG87" s="1"/>
      <c r="AQ87" s="1"/>
      <c r="BA87" s="1"/>
      <c r="DA87" s="3"/>
    </row>
    <row r="88" spans="3:174" x14ac:dyDescent="0.2">
      <c r="C88" s="1"/>
      <c r="D88" s="3"/>
      <c r="E88" s="3"/>
      <c r="F88" s="3"/>
      <c r="G88" s="3"/>
      <c r="H88" s="3"/>
      <c r="M88" s="1"/>
      <c r="W88" s="1"/>
      <c r="AA88" s="3"/>
      <c r="AG88" s="1"/>
      <c r="AQ88" s="1"/>
      <c r="BA88" s="1"/>
      <c r="DA88" s="3"/>
    </row>
    <row r="89" spans="3:174" x14ac:dyDescent="0.2">
      <c r="C89" s="1"/>
      <c r="DA89" s="3"/>
    </row>
    <row r="90" spans="3:174" x14ac:dyDescent="0.2">
      <c r="DA90" s="3"/>
    </row>
    <row r="91" spans="3:174" x14ac:dyDescent="0.2">
      <c r="DA91" s="3"/>
    </row>
    <row r="92" spans="3:174" x14ac:dyDescent="0.2">
      <c r="DA92" s="3"/>
    </row>
    <row r="93" spans="3:174" x14ac:dyDescent="0.2">
      <c r="DA93" s="3"/>
    </row>
    <row r="130" spans="11:46" x14ac:dyDescent="0.2">
      <c r="AQ130" s="3"/>
      <c r="AR130" s="3"/>
      <c r="AS130" s="3"/>
      <c r="AT130" s="3"/>
    </row>
    <row r="131" spans="11:46" x14ac:dyDescent="0.2">
      <c r="AQ131" s="3"/>
      <c r="AR131" s="3"/>
      <c r="AS131" s="3"/>
      <c r="AT131" s="3"/>
    </row>
    <row r="132" spans="11:46" x14ac:dyDescent="0.2">
      <c r="AQ132" s="3"/>
      <c r="AR132" s="3"/>
      <c r="AS132" s="3"/>
      <c r="AT132" s="3"/>
    </row>
    <row r="133" spans="11:46" x14ac:dyDescent="0.2">
      <c r="AQ133" s="3"/>
      <c r="AR133" s="3"/>
      <c r="AS133" s="3"/>
      <c r="AT133" s="3"/>
    </row>
    <row r="134" spans="11:46" x14ac:dyDescent="0.2">
      <c r="AQ134" s="3"/>
      <c r="AR134" s="3"/>
      <c r="AS134" s="3"/>
      <c r="AT134" s="3"/>
    </row>
    <row r="135" spans="11:46" x14ac:dyDescent="0.2">
      <c r="AQ135" s="3"/>
      <c r="AR135" s="3"/>
      <c r="AS135" s="3"/>
      <c r="AT135" s="3"/>
    </row>
    <row r="136" spans="11:46" x14ac:dyDescent="0.2">
      <c r="AQ136" s="3"/>
      <c r="AR136" s="3"/>
      <c r="AS136" s="3"/>
      <c r="AT136" s="3"/>
    </row>
    <row r="137" spans="11:46" x14ac:dyDescent="0.2">
      <c r="AQ137" s="3"/>
      <c r="AR137" s="3"/>
      <c r="AS137" s="3"/>
      <c r="AT137" s="3"/>
    </row>
    <row r="138" spans="11:46" x14ac:dyDescent="0.2">
      <c r="AQ138" s="3"/>
      <c r="AR138" s="3"/>
      <c r="AS138" s="3"/>
      <c r="AT138" s="3"/>
    </row>
    <row r="139" spans="11:46" ht="16" customHeight="1" x14ac:dyDescent="0.2">
      <c r="AQ139" s="3"/>
      <c r="AR139" s="3"/>
      <c r="AS139" s="3"/>
      <c r="AT139" s="3"/>
    </row>
    <row r="140" spans="11:46" x14ac:dyDescent="0.2">
      <c r="AQ140" s="3"/>
      <c r="AR140" s="3"/>
      <c r="AS140" s="3"/>
      <c r="AT140" s="3"/>
    </row>
    <row r="141" spans="11:46" x14ac:dyDescent="0.2">
      <c r="AQ141" s="3"/>
      <c r="AR141" s="3"/>
      <c r="AS141" s="3"/>
      <c r="AT141" s="3"/>
    </row>
    <row r="142" spans="11:46" x14ac:dyDescent="0.2">
      <c r="AQ142" s="3"/>
      <c r="AR142" s="3"/>
      <c r="AS142" s="3"/>
      <c r="AT142" s="3"/>
    </row>
    <row r="143" spans="11:46" x14ac:dyDescent="0.2">
      <c r="K143" s="3">
        <v>2262</v>
      </c>
      <c r="AQ143" s="3"/>
      <c r="AR143" s="3"/>
      <c r="AS143" s="3"/>
      <c r="AT143" s="3"/>
    </row>
    <row r="144" spans="11:46" x14ac:dyDescent="0.2">
      <c r="K144" s="3">
        <v>2617</v>
      </c>
      <c r="AQ144" s="3"/>
      <c r="AR144" s="3"/>
      <c r="AS144" s="3"/>
      <c r="AT144" s="3"/>
    </row>
    <row r="145" spans="4:65" x14ac:dyDescent="0.2">
      <c r="K145" s="3">
        <v>3067</v>
      </c>
      <c r="AQ145" s="3"/>
      <c r="AR145" s="3"/>
      <c r="AS145" s="3"/>
      <c r="AT145" s="3"/>
    </row>
    <row r="146" spans="4:65" x14ac:dyDescent="0.2">
      <c r="K146" s="3">
        <v>3584</v>
      </c>
      <c r="AR146" s="3"/>
      <c r="AS146" s="3"/>
      <c r="AT146" s="3"/>
    </row>
    <row r="147" spans="4:65" x14ac:dyDescent="0.2">
      <c r="H147" s="3">
        <v>1910</v>
      </c>
      <c r="I147" s="3"/>
      <c r="J147" s="3"/>
      <c r="K147" s="3">
        <v>4082</v>
      </c>
      <c r="N147" s="3">
        <v>1624</v>
      </c>
      <c r="AR147" s="3"/>
      <c r="AS147" s="3"/>
      <c r="AT147" s="3"/>
    </row>
    <row r="148" spans="4:65" x14ac:dyDescent="0.2">
      <c r="H148" s="3">
        <v>2270</v>
      </c>
      <c r="I148" s="3"/>
      <c r="J148" s="3"/>
      <c r="K148" s="3">
        <v>4493</v>
      </c>
      <c r="L148" s="3">
        <v>1661</v>
      </c>
      <c r="N148" s="3">
        <v>1896</v>
      </c>
      <c r="AR148" s="3"/>
      <c r="AS148" s="3"/>
      <c r="AT148" s="3"/>
    </row>
    <row r="149" spans="4:65" x14ac:dyDescent="0.2">
      <c r="G149" s="3">
        <v>3494</v>
      </c>
      <c r="H149" s="3">
        <v>2835</v>
      </c>
      <c r="I149" s="3"/>
      <c r="J149" s="3"/>
      <c r="K149" s="3">
        <v>5078</v>
      </c>
      <c r="L149" s="3">
        <v>2010</v>
      </c>
      <c r="M149" s="3">
        <v>1494</v>
      </c>
      <c r="N149" s="3">
        <v>2183</v>
      </c>
      <c r="AR149" s="3"/>
      <c r="AS149" s="3"/>
      <c r="AT149" s="3"/>
    </row>
    <row r="150" spans="4:65" x14ac:dyDescent="0.2">
      <c r="G150" s="3">
        <v>4099</v>
      </c>
      <c r="H150" s="3">
        <v>3491</v>
      </c>
      <c r="I150" s="3"/>
      <c r="J150" s="3"/>
      <c r="K150" s="3">
        <v>5598</v>
      </c>
      <c r="L150" s="3">
        <v>2487</v>
      </c>
      <c r="M150" s="3">
        <v>1750</v>
      </c>
      <c r="N150" s="3">
        <v>2429</v>
      </c>
      <c r="R150" s="3">
        <v>563</v>
      </c>
      <c r="S150" s="3"/>
      <c r="T150" s="3"/>
      <c r="AR150" s="3"/>
      <c r="AS150" s="3"/>
      <c r="AT150" s="3"/>
      <c r="AU150" s="3"/>
      <c r="AV150" s="3"/>
      <c r="AW150" s="3"/>
      <c r="AX150" s="3"/>
      <c r="AZ150" s="3"/>
      <c r="BA150" s="3"/>
      <c r="BB150" s="3"/>
      <c r="BC150" s="3"/>
      <c r="BJ150" s="3"/>
      <c r="BK150" s="3"/>
      <c r="BL150" s="3"/>
      <c r="BM150" s="3"/>
    </row>
    <row r="151" spans="4:65" x14ac:dyDescent="0.2">
      <c r="G151" s="3">
        <v>4866</v>
      </c>
      <c r="H151" s="3">
        <v>3924</v>
      </c>
      <c r="I151" s="3"/>
      <c r="J151" s="3"/>
      <c r="K151" s="3">
        <v>6069</v>
      </c>
      <c r="L151" s="3">
        <v>2916</v>
      </c>
      <c r="M151" s="3">
        <v>2216</v>
      </c>
      <c r="N151" s="3">
        <v>2658</v>
      </c>
      <c r="R151" s="3">
        <v>667</v>
      </c>
      <c r="S151" s="3"/>
      <c r="T151" s="3"/>
      <c r="AR151" s="3"/>
      <c r="AT151" s="3"/>
      <c r="AU151" s="3"/>
      <c r="AV151" s="3"/>
      <c r="AW151" s="3"/>
      <c r="AZ151" s="3"/>
      <c r="BA151" s="3"/>
      <c r="BB151" s="3"/>
      <c r="BJ151" s="3"/>
      <c r="BK151" s="3"/>
      <c r="BL151" s="3"/>
    </row>
    <row r="152" spans="4:65" x14ac:dyDescent="0.2">
      <c r="G152" s="3">
        <v>5760</v>
      </c>
      <c r="H152" s="3">
        <v>4395</v>
      </c>
      <c r="I152" s="3"/>
      <c r="J152" s="3"/>
      <c r="K152" s="3">
        <v>6580</v>
      </c>
      <c r="L152" s="3">
        <v>3216</v>
      </c>
      <c r="M152" s="3">
        <v>2856</v>
      </c>
      <c r="N152" s="3">
        <v>2929</v>
      </c>
      <c r="R152" s="3">
        <v>825</v>
      </c>
      <c r="S152" s="3"/>
      <c r="T152" s="3"/>
      <c r="AO152" s="3"/>
      <c r="AP152" s="3"/>
      <c r="AQ152" s="3"/>
      <c r="AR152" s="3"/>
      <c r="AT152" s="3"/>
      <c r="AU152" s="3"/>
      <c r="AV152" s="3"/>
      <c r="AW152" s="3"/>
      <c r="AZ152" s="3"/>
      <c r="BA152" s="3"/>
      <c r="BB152" s="3"/>
      <c r="BJ152" s="3"/>
      <c r="BK152" s="3"/>
      <c r="BL152" s="3"/>
    </row>
    <row r="153" spans="4:65" x14ac:dyDescent="0.2">
      <c r="G153" s="3">
        <v>6187</v>
      </c>
      <c r="H153" s="3">
        <v>4949</v>
      </c>
      <c r="I153" s="3"/>
      <c r="J153" s="3"/>
      <c r="K153" s="3">
        <v>6851</v>
      </c>
      <c r="L153" s="3">
        <v>3685</v>
      </c>
      <c r="M153" s="3">
        <v>3227</v>
      </c>
      <c r="N153" s="3">
        <v>3245</v>
      </c>
      <c r="R153" s="3">
        <v>915</v>
      </c>
      <c r="S153" s="3"/>
      <c r="T153" s="3"/>
      <c r="AO153" s="3"/>
      <c r="AP153" s="3"/>
      <c r="AQ153" s="3"/>
      <c r="AR153" s="3"/>
      <c r="AT153" s="3"/>
      <c r="AU153" s="3"/>
      <c r="AV153" s="3"/>
      <c r="AW153" s="3"/>
      <c r="AZ153" s="3"/>
      <c r="BA153" s="3"/>
      <c r="BB153" s="3"/>
      <c r="BJ153" s="3"/>
      <c r="BK153" s="3"/>
      <c r="BL153" s="3"/>
    </row>
    <row r="154" spans="4:65" x14ac:dyDescent="0.2">
      <c r="F154" s="3">
        <v>7605</v>
      </c>
      <c r="G154" s="3">
        <v>6862</v>
      </c>
      <c r="H154" s="3">
        <v>5437</v>
      </c>
      <c r="I154" s="3"/>
      <c r="J154" s="3"/>
      <c r="K154" s="3">
        <v>7410</v>
      </c>
      <c r="L154" s="3">
        <v>4358</v>
      </c>
      <c r="M154" s="3">
        <v>3756</v>
      </c>
      <c r="N154" s="3">
        <v>3600</v>
      </c>
      <c r="R154" s="3">
        <v>978</v>
      </c>
      <c r="S154" s="3"/>
      <c r="T154" s="3"/>
      <c r="AO154" s="3"/>
      <c r="AP154" s="3"/>
      <c r="AQ154" s="3"/>
      <c r="AR154" s="3"/>
      <c r="AT154" s="3"/>
      <c r="AU154" s="3"/>
      <c r="AV154" s="3"/>
      <c r="AW154" s="3"/>
      <c r="AZ154" s="3"/>
      <c r="BA154" s="3"/>
      <c r="BB154" s="3"/>
      <c r="BJ154" s="3"/>
      <c r="BK154" s="3"/>
      <c r="BL154" s="3"/>
    </row>
    <row r="155" spans="4:65" x14ac:dyDescent="0.2">
      <c r="F155" s="3">
        <v>8746</v>
      </c>
      <c r="G155" s="3">
        <v>7533</v>
      </c>
      <c r="H155" s="3">
        <v>5879</v>
      </c>
      <c r="I155" s="3"/>
      <c r="J155" s="3"/>
      <c r="K155" s="3">
        <v>7634</v>
      </c>
      <c r="L155" s="3">
        <v>4831</v>
      </c>
      <c r="M155" s="3">
        <v>4101</v>
      </c>
      <c r="N155" s="3">
        <v>4041</v>
      </c>
      <c r="R155" s="3">
        <v>1077</v>
      </c>
      <c r="S155" s="3"/>
      <c r="T155" s="3"/>
      <c r="AO155" s="3"/>
      <c r="AP155" s="3"/>
      <c r="AQ155" s="3"/>
      <c r="AR155" s="3"/>
      <c r="AT155" s="3"/>
      <c r="AU155" s="3"/>
      <c r="AV155" s="3"/>
      <c r="AW155" s="3"/>
      <c r="AZ155" s="3"/>
      <c r="BA155" s="3"/>
      <c r="BB155" s="3"/>
      <c r="BJ155" s="3"/>
      <c r="BK155" s="3"/>
      <c r="BL155" s="3"/>
    </row>
    <row r="156" spans="4:65" x14ac:dyDescent="0.2">
      <c r="D156" s="3">
        <v>8544</v>
      </c>
      <c r="F156" s="3">
        <v>10154</v>
      </c>
      <c r="G156" s="3">
        <v>7874</v>
      </c>
      <c r="H156" s="3">
        <v>6411</v>
      </c>
      <c r="I156" s="3"/>
      <c r="J156" s="3"/>
      <c r="K156" s="3">
        <v>8212</v>
      </c>
      <c r="L156" s="3">
        <v>5203</v>
      </c>
      <c r="M156" s="3">
        <v>4372</v>
      </c>
      <c r="N156" s="3">
        <v>4534</v>
      </c>
      <c r="R156" s="3">
        <v>1172</v>
      </c>
      <c r="S156" s="3"/>
      <c r="T156" s="3"/>
      <c r="U156" s="3">
        <v>4470</v>
      </c>
      <c r="V156" s="3">
        <v>1591</v>
      </c>
      <c r="W156" s="3">
        <v>853</v>
      </c>
      <c r="X156" s="3">
        <v>249</v>
      </c>
      <c r="Y156" s="3">
        <v>401</v>
      </c>
      <c r="AO156" s="3"/>
      <c r="AP156" s="3"/>
      <c r="AQ156" s="3"/>
      <c r="AR156" s="3"/>
      <c r="AT156" s="3"/>
      <c r="AU156" s="3"/>
      <c r="AV156" s="3"/>
      <c r="AW156" s="3"/>
      <c r="AZ156" s="3"/>
      <c r="BA156" s="3"/>
      <c r="BB156" s="3"/>
      <c r="BJ156" s="3"/>
      <c r="BK156" s="3"/>
      <c r="BL156" s="3"/>
    </row>
    <row r="157" spans="4:65" x14ac:dyDescent="0.2">
      <c r="D157" s="3">
        <v>9555</v>
      </c>
      <c r="F157" s="3">
        <v>12328</v>
      </c>
      <c r="G157" s="3">
        <v>8343</v>
      </c>
      <c r="H157" s="3">
        <v>7007</v>
      </c>
      <c r="I157" s="3"/>
      <c r="J157" s="3"/>
      <c r="K157" s="3">
        <v>8579</v>
      </c>
      <c r="L157" s="3">
        <v>5575</v>
      </c>
      <c r="M157" s="3">
        <v>4690</v>
      </c>
      <c r="N157" s="3">
        <v>4926</v>
      </c>
      <c r="R157" s="3">
        <v>1296</v>
      </c>
      <c r="S157" s="3"/>
      <c r="T157" s="3"/>
      <c r="U157" s="3">
        <v>5069</v>
      </c>
      <c r="V157" s="3">
        <v>2183</v>
      </c>
      <c r="W157" s="3">
        <v>1332</v>
      </c>
      <c r="X157" s="3">
        <v>349</v>
      </c>
      <c r="Y157" s="3">
        <v>438</v>
      </c>
      <c r="AO157" s="3"/>
      <c r="AP157" s="3"/>
      <c r="AQ157" s="3"/>
      <c r="AR157" s="3"/>
      <c r="AT157" s="3"/>
      <c r="AU157" s="3"/>
      <c r="AV157" s="3"/>
      <c r="AW157" s="3"/>
      <c r="AZ157" s="3"/>
      <c r="BA157" s="3"/>
      <c r="BB157" s="3"/>
      <c r="BJ157" s="3"/>
      <c r="BK157" s="3"/>
      <c r="BL157" s="3"/>
    </row>
    <row r="158" spans="4:65" x14ac:dyDescent="0.2">
      <c r="D158" s="3">
        <v>10587</v>
      </c>
      <c r="E158" s="3">
        <v>8607</v>
      </c>
      <c r="F158" s="3">
        <v>12933</v>
      </c>
      <c r="G158" s="3">
        <v>8928</v>
      </c>
      <c r="H158" s="3">
        <v>7469</v>
      </c>
      <c r="I158" s="3"/>
      <c r="J158" s="3"/>
      <c r="K158" s="3"/>
      <c r="L158" s="3">
        <v>5865</v>
      </c>
      <c r="M158" s="3">
        <v>5017</v>
      </c>
      <c r="N158" s="3">
        <v>5359</v>
      </c>
      <c r="R158" s="3">
        <v>1461</v>
      </c>
      <c r="S158" s="3"/>
      <c r="T158" s="3"/>
      <c r="U158" s="3">
        <v>6096</v>
      </c>
      <c r="V158" s="3">
        <v>2540</v>
      </c>
      <c r="W158" s="3">
        <v>1560</v>
      </c>
      <c r="X158" s="3">
        <v>422</v>
      </c>
      <c r="Y158" s="3">
        <v>477</v>
      </c>
      <c r="AO158" s="3"/>
      <c r="AP158" s="3"/>
      <c r="AQ158" s="3"/>
      <c r="AR158" s="3"/>
      <c r="AT158" s="3"/>
      <c r="AU158" s="3"/>
      <c r="AV158" s="3"/>
      <c r="AW158" s="3"/>
      <c r="AZ158" s="3"/>
      <c r="BA158" s="3"/>
      <c r="BB158" s="3"/>
      <c r="BJ158" s="3"/>
      <c r="BK158" s="3"/>
      <c r="BL158" s="3"/>
    </row>
    <row r="159" spans="4:65" x14ac:dyDescent="0.2">
      <c r="D159" s="3">
        <v>13346</v>
      </c>
      <c r="E159" s="3">
        <v>9343</v>
      </c>
      <c r="F159" s="3">
        <v>14473</v>
      </c>
      <c r="G159" s="3">
        <v>9362</v>
      </c>
      <c r="H159" s="3">
        <v>7879</v>
      </c>
      <c r="I159" s="3"/>
      <c r="J159" s="3"/>
      <c r="K159" s="3">
        <v>7409</v>
      </c>
      <c r="L159" s="3">
        <v>6180</v>
      </c>
      <c r="M159" s="3">
        <v>5295</v>
      </c>
      <c r="N159" s="3">
        <v>5579</v>
      </c>
      <c r="R159" s="3">
        <v>1678</v>
      </c>
      <c r="S159" s="3"/>
      <c r="T159" s="3"/>
      <c r="U159" s="3">
        <v>6762</v>
      </c>
      <c r="V159" s="3">
        <v>3035</v>
      </c>
      <c r="W159" s="3">
        <v>2003</v>
      </c>
      <c r="X159" s="3">
        <v>464</v>
      </c>
      <c r="Y159" s="3">
        <v>501</v>
      </c>
      <c r="AO159" s="3"/>
      <c r="AP159" s="3"/>
      <c r="AQ159" s="3"/>
      <c r="AR159" s="3"/>
      <c r="AT159" s="3"/>
      <c r="AU159" s="3"/>
      <c r="AV159" s="3"/>
      <c r="AW159" s="3"/>
      <c r="AZ159" s="3"/>
      <c r="BA159" s="3"/>
      <c r="BB159" s="3"/>
      <c r="BJ159" s="3"/>
      <c r="BK159" s="3"/>
      <c r="BL159" s="3"/>
    </row>
    <row r="160" spans="4:65" x14ac:dyDescent="0.2">
      <c r="D160" s="3">
        <v>14398</v>
      </c>
      <c r="E160" s="3">
        <v>10765</v>
      </c>
      <c r="F160" s="3">
        <v>15561</v>
      </c>
      <c r="G160" s="3">
        <v>9784</v>
      </c>
      <c r="H160" s="3">
        <v>8242</v>
      </c>
      <c r="I160" s="3"/>
      <c r="J160" s="3"/>
      <c r="K160" s="3">
        <v>7749</v>
      </c>
      <c r="L160" s="3">
        <v>6636</v>
      </c>
      <c r="M160" s="3">
        <v>5590</v>
      </c>
      <c r="N160" s="3">
        <v>5872</v>
      </c>
      <c r="R160" s="3">
        <v>1822</v>
      </c>
      <c r="S160" s="3"/>
      <c r="T160" s="3"/>
      <c r="U160" s="3">
        <v>7518</v>
      </c>
      <c r="V160" s="3">
        <v>3074</v>
      </c>
      <c r="W160" s="3">
        <v>2003</v>
      </c>
      <c r="X160" s="3">
        <v>504</v>
      </c>
      <c r="Y160" s="3">
        <v>521</v>
      </c>
      <c r="AO160" s="3"/>
      <c r="AP160" s="3"/>
      <c r="AQ160" s="3"/>
      <c r="AR160" s="3"/>
      <c r="AT160" s="3"/>
      <c r="AU160" s="3"/>
      <c r="AV160" s="3"/>
      <c r="AW160" s="3"/>
      <c r="AZ160" s="3"/>
      <c r="BA160" s="3"/>
      <c r="BB160" s="3"/>
      <c r="BJ160" s="3"/>
      <c r="BK160" s="3"/>
      <c r="BL160" s="3"/>
    </row>
    <row r="161" spans="2:64" x14ac:dyDescent="0.2">
      <c r="C161" s="3">
        <v>12274</v>
      </c>
      <c r="D161" s="3">
        <v>14398</v>
      </c>
      <c r="E161" s="3">
        <v>11820</v>
      </c>
      <c r="F161" s="3">
        <v>15844</v>
      </c>
      <c r="G161" s="3">
        <v>10092</v>
      </c>
      <c r="H161" s="3">
        <v>8511</v>
      </c>
      <c r="I161" s="3"/>
      <c r="J161" s="3"/>
      <c r="K161" s="3">
        <v>8333</v>
      </c>
      <c r="L161" s="3">
        <v>7265</v>
      </c>
      <c r="M161" s="3">
        <v>5950</v>
      </c>
      <c r="N161" s="3">
        <v>6279</v>
      </c>
      <c r="O161" s="3">
        <v>1582</v>
      </c>
      <c r="P161" s="3">
        <v>885</v>
      </c>
      <c r="R161" s="3">
        <v>2032</v>
      </c>
      <c r="S161" s="3"/>
      <c r="T161" s="3"/>
      <c r="U161" s="3">
        <v>8270</v>
      </c>
      <c r="V161" s="3">
        <v>3380</v>
      </c>
      <c r="W161" s="3">
        <v>2159</v>
      </c>
      <c r="X161" s="3">
        <v>568</v>
      </c>
      <c r="Y161" s="3">
        <v>543</v>
      </c>
      <c r="AO161" s="3"/>
      <c r="AP161" s="3"/>
      <c r="AQ161" s="3"/>
      <c r="AR161" s="3"/>
      <c r="AT161" s="3"/>
      <c r="AU161" s="3"/>
      <c r="AV161" s="3"/>
      <c r="AW161" s="3"/>
      <c r="AZ161" s="3"/>
      <c r="BA161" s="3"/>
      <c r="BB161" s="3"/>
      <c r="BJ161" s="3"/>
      <c r="BK161" s="3"/>
      <c r="BL161" s="3"/>
    </row>
    <row r="162" spans="2:64" x14ac:dyDescent="0.2">
      <c r="C162" s="3">
        <v>12390</v>
      </c>
      <c r="D162" s="3">
        <v>16610</v>
      </c>
      <c r="E162" s="3">
        <v>12738</v>
      </c>
      <c r="F162" s="3">
        <v>17413</v>
      </c>
      <c r="G162" s="3">
        <v>10426</v>
      </c>
      <c r="H162" s="3">
        <v>9165</v>
      </c>
      <c r="I162" s="3"/>
      <c r="J162" s="3"/>
      <c r="K162" s="3">
        <v>10729</v>
      </c>
      <c r="L162" s="3">
        <v>7438</v>
      </c>
      <c r="M162" s="3">
        <v>6438</v>
      </c>
      <c r="N162" s="3">
        <v>6820</v>
      </c>
      <c r="O162" s="3">
        <v>1870</v>
      </c>
      <c r="P162" s="3">
        <v>1039</v>
      </c>
      <c r="Q162" s="3">
        <v>829</v>
      </c>
      <c r="R162" s="3">
        <v>2128</v>
      </c>
      <c r="S162" s="3"/>
      <c r="T162" s="3"/>
      <c r="U162" s="3">
        <f>SUM(9045)</f>
        <v>9045</v>
      </c>
      <c r="V162" s="3">
        <v>3736</v>
      </c>
      <c r="W162" s="3">
        <v>2414</v>
      </c>
      <c r="X162" s="3">
        <v>638</v>
      </c>
      <c r="Y162" s="3">
        <v>561</v>
      </c>
      <c r="AO162" s="3"/>
      <c r="AP162" s="3"/>
      <c r="AQ162" s="3"/>
      <c r="AR162" s="3"/>
      <c r="AT162" s="3"/>
      <c r="AU162" s="3"/>
      <c r="AV162" s="3"/>
      <c r="AW162" s="3"/>
      <c r="AZ162" s="3"/>
      <c r="BA162" s="3"/>
      <c r="BB162" s="3"/>
      <c r="BJ162" s="3"/>
      <c r="BK162" s="3"/>
      <c r="BL162" s="3"/>
    </row>
    <row r="163" spans="2:64" x14ac:dyDescent="0.2">
      <c r="C163" s="3">
        <v>15327</v>
      </c>
      <c r="D163" s="3">
        <v>18548</v>
      </c>
      <c r="E163" s="3">
        <v>13680</v>
      </c>
      <c r="F163" s="3">
        <v>18692</v>
      </c>
      <c r="G163" s="3">
        <v>10848</v>
      </c>
      <c r="H163" s="3">
        <v>9636</v>
      </c>
      <c r="I163" s="3"/>
      <c r="J163" s="3"/>
      <c r="K163" s="3">
        <v>11128</v>
      </c>
      <c r="L163" s="3">
        <v>7904</v>
      </c>
      <c r="M163" s="3">
        <v>6750</v>
      </c>
      <c r="N163" s="3">
        <v>7272</v>
      </c>
      <c r="O163" s="3">
        <v>2202</v>
      </c>
      <c r="P163" s="3">
        <v>1238</v>
      </c>
      <c r="Q163" s="3">
        <v>938</v>
      </c>
      <c r="R163" s="3">
        <v>2246</v>
      </c>
      <c r="S163" s="3"/>
      <c r="T163" s="3"/>
      <c r="U163" s="3">
        <v>9626</v>
      </c>
      <c r="V163" s="3">
        <v>4007</v>
      </c>
      <c r="W163" s="3">
        <v>2626</v>
      </c>
      <c r="X163" s="3">
        <v>713</v>
      </c>
      <c r="Y163" s="3">
        <v>610</v>
      </c>
      <c r="AO163" s="3"/>
      <c r="AP163" s="3"/>
      <c r="AQ163" s="3"/>
      <c r="AR163" s="3"/>
      <c r="AT163" s="3"/>
      <c r="AU163" s="3"/>
      <c r="AV163" s="3"/>
      <c r="AW163" s="3"/>
      <c r="AZ163" s="3"/>
      <c r="BA163" s="3"/>
      <c r="BB163" s="3"/>
      <c r="BJ163" s="3"/>
      <c r="BK163" s="3"/>
      <c r="BL163" s="3"/>
    </row>
    <row r="164" spans="2:64" x14ac:dyDescent="0.2">
      <c r="C164" s="3">
        <v>16488</v>
      </c>
      <c r="D164" s="3">
        <v>20140</v>
      </c>
      <c r="E164" s="3">
        <v>14941</v>
      </c>
      <c r="F164" s="3">
        <v>19883</v>
      </c>
      <c r="G164" s="3">
        <v>11409</v>
      </c>
      <c r="H164" s="3">
        <v>9956</v>
      </c>
      <c r="I164" s="3"/>
      <c r="J164" s="3"/>
      <c r="K164" s="3">
        <v>11387</v>
      </c>
      <c r="L164" s="3">
        <v>8429</v>
      </c>
      <c r="M164" s="3">
        <v>7317</v>
      </c>
      <c r="N164" s="3">
        <v>7696</v>
      </c>
      <c r="O164" s="3">
        <v>2468</v>
      </c>
      <c r="P164" s="3">
        <v>1400</v>
      </c>
      <c r="Q164" s="3">
        <v>1045</v>
      </c>
      <c r="R164" s="3">
        <v>2350</v>
      </c>
      <c r="S164" s="3"/>
      <c r="T164" s="3"/>
      <c r="U164" s="3">
        <v>10093</v>
      </c>
      <c r="V164" s="3">
        <v>4247</v>
      </c>
      <c r="W164" s="3">
        <v>2783</v>
      </c>
      <c r="X164" s="3">
        <v>755</v>
      </c>
      <c r="Y164" s="3">
        <v>637</v>
      </c>
      <c r="AO164" s="3"/>
      <c r="AP164" s="3"/>
      <c r="AQ164" s="3"/>
      <c r="AR164" s="3"/>
      <c r="AT164" s="3"/>
      <c r="AU164" s="3"/>
      <c r="AV164" s="3"/>
      <c r="AW164" s="3"/>
      <c r="AZ164" s="3"/>
      <c r="BA164" s="3"/>
      <c r="BB164" s="3"/>
      <c r="BJ164" s="3"/>
      <c r="BK164" s="3"/>
      <c r="BL164" s="3"/>
    </row>
    <row r="165" spans="2:64" x14ac:dyDescent="0.2">
      <c r="C165" s="3">
        <v>17520</v>
      </c>
      <c r="D165" s="3">
        <v>21512</v>
      </c>
      <c r="E165" s="3">
        <v>16419</v>
      </c>
      <c r="F165" s="3">
        <v>20816</v>
      </c>
      <c r="G165" s="3">
        <v>11863</v>
      </c>
      <c r="H165" s="3">
        <v>10486</v>
      </c>
      <c r="I165" s="3"/>
      <c r="J165" s="3"/>
      <c r="K165" s="3">
        <v>11811</v>
      </c>
      <c r="L165" s="3">
        <v>8959</v>
      </c>
      <c r="M165" s="3">
        <v>7604</v>
      </c>
      <c r="N165" s="3">
        <v>8074</v>
      </c>
      <c r="O165" s="3">
        <v>2632</v>
      </c>
      <c r="P165" s="3">
        <v>1506</v>
      </c>
      <c r="Q165" s="3">
        <v>1199</v>
      </c>
      <c r="R165" s="4">
        <v>2503</v>
      </c>
      <c r="S165" s="4"/>
      <c r="T165" s="4"/>
      <c r="U165" s="3">
        <v>10539</v>
      </c>
      <c r="V165" s="3">
        <v>4511</v>
      </c>
      <c r="W165" s="3">
        <v>2973</v>
      </c>
      <c r="X165" s="3">
        <v>828</v>
      </c>
      <c r="Y165" s="3">
        <v>659</v>
      </c>
      <c r="AG165" s="3">
        <v>3502</v>
      </c>
      <c r="AH165" s="3">
        <v>851</v>
      </c>
      <c r="AI165" s="3">
        <v>306</v>
      </c>
      <c r="AJ165" s="3">
        <v>956</v>
      </c>
      <c r="AK165" s="3">
        <v>606</v>
      </c>
      <c r="AO165" s="3"/>
      <c r="AP165" s="3"/>
      <c r="AQ165" s="3"/>
      <c r="AR165" s="3"/>
      <c r="AT165" s="3"/>
      <c r="AU165" s="3"/>
      <c r="AV165" s="3"/>
      <c r="AW165" s="3"/>
      <c r="AZ165" s="3"/>
      <c r="BA165" s="3"/>
      <c r="BB165" s="3"/>
      <c r="BJ165" s="3"/>
      <c r="BK165" s="3"/>
      <c r="BL165" s="3"/>
    </row>
    <row r="166" spans="2:64" x14ac:dyDescent="0.2">
      <c r="C166" s="3">
        <v>18434</v>
      </c>
      <c r="D166" s="3"/>
      <c r="E166" s="3">
        <v>18736</v>
      </c>
      <c r="F166" s="3">
        <v>21643</v>
      </c>
      <c r="G166" s="3">
        <v>12163</v>
      </c>
      <c r="H166" s="3">
        <v>11150</v>
      </c>
      <c r="I166" s="3"/>
      <c r="J166" s="3"/>
      <c r="K166">
        <v>12110</v>
      </c>
      <c r="L166" s="3">
        <v>9609</v>
      </c>
      <c r="M166" s="3">
        <v>7936</v>
      </c>
      <c r="N166" s="3">
        <v>8314</v>
      </c>
      <c r="O166" s="3">
        <v>2950</v>
      </c>
      <c r="P166" s="3">
        <v>1653</v>
      </c>
      <c r="Q166" s="3">
        <v>1271</v>
      </c>
      <c r="R166" s="4">
        <v>2765</v>
      </c>
      <c r="S166" s="4"/>
      <c r="T166" s="4"/>
      <c r="U166" s="3">
        <v>10951</v>
      </c>
      <c r="V166" s="3">
        <v>4802</v>
      </c>
      <c r="W166" s="3">
        <v>3164</v>
      </c>
      <c r="X166" s="3">
        <v>919</v>
      </c>
      <c r="Y166" s="3">
        <v>685</v>
      </c>
      <c r="AG166" s="3">
        <v>4040</v>
      </c>
      <c r="AH166" s="3">
        <v>968</v>
      </c>
      <c r="AI166" s="3">
        <v>438</v>
      </c>
      <c r="AJ166" s="3">
        <v>1019</v>
      </c>
      <c r="AK166" s="3">
        <v>656</v>
      </c>
      <c r="AO166" s="3"/>
      <c r="AP166" s="3"/>
      <c r="AQ166" s="3"/>
      <c r="AR166" s="3"/>
      <c r="AT166" s="3"/>
      <c r="AU166" s="3"/>
      <c r="AV166" s="3"/>
      <c r="AW166" s="3"/>
      <c r="AZ166" s="3"/>
      <c r="BA166" s="3"/>
      <c r="BB166" s="3"/>
      <c r="BJ166" s="3"/>
      <c r="BK166" s="3"/>
      <c r="BL166" s="3"/>
    </row>
    <row r="167" spans="2:64" x14ac:dyDescent="0.2">
      <c r="C167" s="3">
        <v>20235</v>
      </c>
      <c r="D167" s="3">
        <v>22584</v>
      </c>
      <c r="E167" s="3">
        <v>20543</v>
      </c>
      <c r="F167" s="3">
        <v>22462</v>
      </c>
      <c r="G167" s="3">
        <v>12639</v>
      </c>
      <c r="H167" s="3">
        <v>11636</v>
      </c>
      <c r="I167" s="3"/>
      <c r="J167" s="3"/>
      <c r="K167" s="3">
        <v>12520</v>
      </c>
      <c r="L167" s="3">
        <v>9972</v>
      </c>
      <c r="M167" s="3">
        <v>8288</v>
      </c>
      <c r="N167" s="3">
        <v>8669</v>
      </c>
      <c r="O167" s="3">
        <v>3187</v>
      </c>
      <c r="P167" s="3">
        <v>1841</v>
      </c>
      <c r="Q167" s="3">
        <v>1382</v>
      </c>
      <c r="R167" s="4">
        <v>2952</v>
      </c>
      <c r="S167" s="4"/>
      <c r="T167" s="4"/>
      <c r="U167" s="3">
        <v>11164</v>
      </c>
      <c r="V167" s="3">
        <v>4915</v>
      </c>
      <c r="W167" s="3">
        <v>3254</v>
      </c>
      <c r="X167" s="3">
        <v>955</v>
      </c>
      <c r="Y167" s="3">
        <v>716</v>
      </c>
      <c r="AG167" s="3">
        <v>4566</v>
      </c>
      <c r="AH167" s="3">
        <v>1114</v>
      </c>
      <c r="AI167" s="3">
        <v>540</v>
      </c>
      <c r="AJ167" s="3">
        <v>1094</v>
      </c>
      <c r="AK167" s="3">
        <v>711</v>
      </c>
      <c r="AO167" s="3"/>
      <c r="AP167" s="3"/>
      <c r="AQ167" s="3"/>
      <c r="AR167" s="3"/>
      <c r="AT167" s="3"/>
      <c r="AU167" s="3"/>
      <c r="AV167" s="3"/>
      <c r="AW167" s="3"/>
      <c r="AZ167" s="3"/>
      <c r="BA167" s="3"/>
      <c r="BB167" s="3"/>
      <c r="BJ167" s="3"/>
      <c r="BK167" s="3"/>
      <c r="BL167" s="3"/>
    </row>
    <row r="168" spans="2:64" x14ac:dyDescent="0.2">
      <c r="B168" s="3">
        <v>15217</v>
      </c>
      <c r="C168" s="3">
        <v>21580</v>
      </c>
      <c r="D168" s="3">
        <v>24358</v>
      </c>
      <c r="E168" s="3">
        <v>21523</v>
      </c>
      <c r="F168" s="3">
        <v>23278</v>
      </c>
      <c r="G168" s="3">
        <v>13011</v>
      </c>
      <c r="H168" s="3">
        <v>12039</v>
      </c>
      <c r="I168" s="3"/>
      <c r="J168" s="3"/>
      <c r="K168" s="3">
        <v>12863</v>
      </c>
      <c r="L168" s="3">
        <v>10289</v>
      </c>
      <c r="M168" s="3">
        <v>8479</v>
      </c>
      <c r="N168">
        <v>9060</v>
      </c>
      <c r="O168" s="3">
        <v>3545</v>
      </c>
      <c r="P168" s="3">
        <v>2103</v>
      </c>
      <c r="Q168" s="3">
        <v>1592</v>
      </c>
      <c r="R168" s="4">
        <v>3069</v>
      </c>
      <c r="S168" s="4"/>
      <c r="T168" s="4"/>
      <c r="U168" s="3">
        <v>11648</v>
      </c>
      <c r="V168" s="3">
        <v>5073</v>
      </c>
      <c r="W168" s="3">
        <v>3418</v>
      </c>
      <c r="X168" s="3">
        <v>988</v>
      </c>
      <c r="Y168" s="3">
        <v>736</v>
      </c>
      <c r="Z168" s="3">
        <v>1478</v>
      </c>
      <c r="AA168" s="3">
        <v>649</v>
      </c>
      <c r="AB168" s="3">
        <v>390</v>
      </c>
      <c r="AC168" s="3"/>
      <c r="AD168" s="3"/>
      <c r="AE168" s="3">
        <v>374</v>
      </c>
      <c r="AF168" s="3">
        <v>151</v>
      </c>
      <c r="AG168" s="3">
        <v>5275</v>
      </c>
      <c r="AH168" s="3">
        <v>1211</v>
      </c>
      <c r="AI168" s="3">
        <v>652</v>
      </c>
      <c r="AJ168" s="3">
        <v>1148</v>
      </c>
      <c r="AK168" s="3">
        <v>786</v>
      </c>
      <c r="AO168" s="3"/>
      <c r="AP168" s="3"/>
      <c r="AQ168" s="3"/>
      <c r="AR168" s="3"/>
      <c r="AT168" s="3"/>
      <c r="AU168" s="3"/>
      <c r="AV168" s="3"/>
      <c r="AW168" s="3"/>
      <c r="AZ168" s="3"/>
      <c r="BA168" s="3"/>
      <c r="BB168" s="3"/>
      <c r="BJ168" s="3"/>
      <c r="BK168" s="3"/>
      <c r="BL168" s="3"/>
    </row>
    <row r="169" spans="2:64" x14ac:dyDescent="0.2">
      <c r="B169" s="3">
        <v>16819</v>
      </c>
      <c r="C169" s="3">
        <v>23408</v>
      </c>
      <c r="D169" s="3">
        <v>25250</v>
      </c>
      <c r="E169" s="3">
        <v>22709</v>
      </c>
      <c r="F169" s="3">
        <v>24182</v>
      </c>
      <c r="G169" s="3">
        <v>13356</v>
      </c>
      <c r="H169" s="3">
        <v>12645</v>
      </c>
      <c r="I169" s="3"/>
      <c r="J169" s="3"/>
      <c r="K169" s="3">
        <v>13047</v>
      </c>
      <c r="L169" s="3">
        <v>10484</v>
      </c>
      <c r="M169" s="3">
        <v>8941</v>
      </c>
      <c r="N169" s="3">
        <v>9739</v>
      </c>
      <c r="O169" s="3">
        <v>4045</v>
      </c>
      <c r="P169" s="3">
        <v>2336</v>
      </c>
      <c r="Q169" s="3">
        <v>1778</v>
      </c>
      <c r="R169" s="3">
        <v>3179</v>
      </c>
      <c r="S169" s="3"/>
      <c r="T169" s="3"/>
      <c r="U169" s="3">
        <v>12209</v>
      </c>
      <c r="V169" s="3">
        <v>5364</v>
      </c>
      <c r="W169" s="3">
        <v>3620</v>
      </c>
      <c r="X169" s="3">
        <v>1030</v>
      </c>
      <c r="Y169" s="3">
        <v>772</v>
      </c>
      <c r="Z169" s="3">
        <v>1852</v>
      </c>
      <c r="AA169" s="3">
        <v>735</v>
      </c>
      <c r="AB169" s="3">
        <v>470</v>
      </c>
      <c r="AC169" s="3"/>
      <c r="AD169" s="3"/>
      <c r="AE169" s="3">
        <v>479</v>
      </c>
      <c r="AF169" s="3">
        <v>168</v>
      </c>
      <c r="AG169" s="3">
        <v>5892</v>
      </c>
      <c r="AH169" s="3">
        <v>1328</v>
      </c>
      <c r="AI169" s="3">
        <v>669</v>
      </c>
      <c r="AJ169" s="3">
        <v>1207</v>
      </c>
      <c r="AK169" s="3">
        <v>834</v>
      </c>
      <c r="AO169" s="3"/>
      <c r="AP169" s="3"/>
      <c r="AQ169" s="3"/>
      <c r="AR169" s="3"/>
      <c r="AT169" s="3"/>
      <c r="AU169" s="3"/>
      <c r="AV169" s="3"/>
      <c r="AW169" s="3"/>
      <c r="AZ169" s="3"/>
      <c r="BA169" s="3"/>
      <c r="BB169" s="3"/>
      <c r="BJ169" s="3"/>
      <c r="BK169" s="3"/>
      <c r="BL169" s="3"/>
    </row>
    <row r="170" spans="2:64" x14ac:dyDescent="0.2">
      <c r="B170" s="3">
        <v>18823</v>
      </c>
      <c r="C170" s="3">
        <v>24846</v>
      </c>
      <c r="D170" s="3">
        <v>26715</v>
      </c>
      <c r="E170" s="3">
        <v>23352</v>
      </c>
      <c r="F170" s="3">
        <v>25035</v>
      </c>
      <c r="G170" s="3">
        <v>13686</v>
      </c>
      <c r="H170">
        <v>13011</v>
      </c>
      <c r="K170" s="3">
        <v>13190</v>
      </c>
      <c r="L170" s="3">
        <v>10935</v>
      </c>
      <c r="M170" s="3">
        <v>9392</v>
      </c>
      <c r="N170" s="3">
        <v>10724</v>
      </c>
      <c r="O170" s="3">
        <v>4447</v>
      </c>
      <c r="P170" s="3">
        <v>2670</v>
      </c>
      <c r="Q170" s="3">
        <v>2007</v>
      </c>
      <c r="R170" s="3">
        <v>3341</v>
      </c>
      <c r="S170" s="3"/>
      <c r="T170" s="3"/>
      <c r="U170" s="3">
        <v>12544</v>
      </c>
      <c r="V170" s="3">
        <v>5576</v>
      </c>
      <c r="W170" s="3">
        <v>3792</v>
      </c>
      <c r="X170" s="3">
        <v>1084</v>
      </c>
      <c r="Y170" s="3">
        <v>798</v>
      </c>
      <c r="Z170" s="3">
        <v>2284</v>
      </c>
      <c r="AA170" s="3">
        <v>875</v>
      </c>
      <c r="AB170" s="3">
        <v>542</v>
      </c>
      <c r="AC170" s="3"/>
      <c r="AD170" s="3"/>
      <c r="AE170" s="3">
        <v>584</v>
      </c>
      <c r="AF170" s="3">
        <v>201</v>
      </c>
      <c r="AG170" s="3">
        <v>6346</v>
      </c>
      <c r="AH170" s="3">
        <v>1406</v>
      </c>
      <c r="AI170" s="3">
        <v>854</v>
      </c>
      <c r="AJ170" s="3">
        <v>1224</v>
      </c>
      <c r="AK170" s="3">
        <v>882</v>
      </c>
      <c r="AO170" s="3"/>
      <c r="AP170" s="3"/>
      <c r="AQ170" s="3"/>
      <c r="AR170" s="3"/>
      <c r="AT170" s="3"/>
      <c r="AU170" s="3"/>
      <c r="AV170" s="3"/>
      <c r="AW170" s="3"/>
      <c r="AZ170" s="3"/>
      <c r="BA170" s="3"/>
      <c r="BB170" s="3"/>
      <c r="BJ170" s="3"/>
      <c r="BK170" s="3"/>
      <c r="BL170" s="3"/>
    </row>
    <row r="171" spans="2:64" x14ac:dyDescent="0.2">
      <c r="B171" s="3">
        <v>20371</v>
      </c>
      <c r="C171" s="3">
        <v>26042</v>
      </c>
      <c r="D171" s="3">
        <v>27772</v>
      </c>
      <c r="E171" s="3">
        <v>23426</v>
      </c>
      <c r="F171" s="3">
        <v>26143</v>
      </c>
      <c r="G171" s="3">
        <v>14049</v>
      </c>
      <c r="H171" s="3">
        <v>13367</v>
      </c>
      <c r="I171" s="3"/>
      <c r="J171" s="3"/>
      <c r="K171" s="3">
        <v>13445</v>
      </c>
      <c r="L171">
        <v>11208</v>
      </c>
      <c r="M171" s="3">
        <v>9874</v>
      </c>
      <c r="N171" s="3">
        <v>11218</v>
      </c>
      <c r="O171" s="3">
        <v>4872</v>
      </c>
      <c r="P171" s="3">
        <v>2896</v>
      </c>
      <c r="Q171" s="3">
        <v>2216</v>
      </c>
      <c r="R171">
        <v>3456</v>
      </c>
      <c r="U171" s="3">
        <v>13002</v>
      </c>
      <c r="V171" s="3">
        <v>5778</v>
      </c>
      <c r="W171" s="3">
        <v>3992</v>
      </c>
      <c r="X171" s="3">
        <v>1147</v>
      </c>
      <c r="Y171" s="3">
        <v>826</v>
      </c>
      <c r="Z171" s="3">
        <v>2610</v>
      </c>
      <c r="AA171" s="3">
        <v>982</v>
      </c>
      <c r="AB171" s="3">
        <v>616</v>
      </c>
      <c r="AC171" s="3"/>
      <c r="AD171" s="3"/>
      <c r="AE171" s="3">
        <v>804</v>
      </c>
      <c r="AF171" s="3">
        <v>235</v>
      </c>
      <c r="AG171" s="3">
        <v>6885</v>
      </c>
      <c r="AH171" s="3">
        <v>1456</v>
      </c>
      <c r="AI171" s="3">
        <v>905</v>
      </c>
      <c r="AJ171" s="3">
        <v>1285</v>
      </c>
      <c r="AK171" s="3">
        <v>931</v>
      </c>
      <c r="AO171" s="3"/>
      <c r="AP171" s="3"/>
      <c r="AQ171" s="3"/>
      <c r="AR171" s="3"/>
      <c r="AT171" s="3"/>
      <c r="AU171" s="3"/>
      <c r="AV171" s="3"/>
      <c r="AW171" s="3"/>
      <c r="AZ171" s="3"/>
      <c r="BA171" s="3"/>
      <c r="BB171" s="3"/>
      <c r="BJ171" s="3"/>
      <c r="BK171" s="3"/>
      <c r="BL171" s="3"/>
    </row>
    <row r="172" spans="2:64" x14ac:dyDescent="0.2">
      <c r="B172" s="3">
        <v>21781</v>
      </c>
      <c r="C172" s="3">
        <v>27462</v>
      </c>
      <c r="D172" s="3">
        <v>28539</v>
      </c>
      <c r="E172" s="3">
        <v>24587</v>
      </c>
      <c r="F172" s="3">
        <v>26888</v>
      </c>
      <c r="G172">
        <v>14363</v>
      </c>
      <c r="H172" s="3">
        <v>13708</v>
      </c>
      <c r="I172" s="3"/>
      <c r="J172" s="3"/>
      <c r="K172" s="3">
        <v>13682</v>
      </c>
      <c r="L172" s="3">
        <v>11523</v>
      </c>
      <c r="M172">
        <v>10291</v>
      </c>
      <c r="N172" s="3">
        <v>11543</v>
      </c>
      <c r="O172" s="3">
        <v>5660</v>
      </c>
      <c r="P172" s="3">
        <v>3170</v>
      </c>
      <c r="Q172" s="3">
        <v>2395</v>
      </c>
      <c r="R172" s="3">
        <v>3798</v>
      </c>
      <c r="S172" s="3"/>
      <c r="T172" s="3"/>
      <c r="U172" s="3">
        <v>13233</v>
      </c>
      <c r="V172" s="3">
        <v>5901</v>
      </c>
      <c r="W172" s="3">
        <v>4145</v>
      </c>
      <c r="X172" s="3">
        <v>1197</v>
      </c>
      <c r="Y172" s="3">
        <v>855</v>
      </c>
      <c r="Z172" s="3">
        <v>3135</v>
      </c>
      <c r="AA172" s="3">
        <v>1111</v>
      </c>
      <c r="AB172" s="3">
        <v>708</v>
      </c>
      <c r="AC172" s="3"/>
      <c r="AD172" s="3"/>
      <c r="AE172" s="3">
        <v>877</v>
      </c>
      <c r="AF172" s="3">
        <v>276</v>
      </c>
      <c r="AG172" s="3">
        <v>7505</v>
      </c>
      <c r="AH172" s="3">
        <v>1532</v>
      </c>
      <c r="AI172" s="3">
        <v>974</v>
      </c>
      <c r="AJ172" s="3">
        <v>1380</v>
      </c>
      <c r="AK172" s="3">
        <v>1016</v>
      </c>
      <c r="AO172" s="3"/>
      <c r="AP172" s="3"/>
      <c r="AQ172" s="3"/>
      <c r="AR172" s="3"/>
      <c r="AT172" s="3"/>
      <c r="AU172" s="3"/>
      <c r="AV172" s="3"/>
      <c r="AW172" s="3"/>
      <c r="AZ172" s="3"/>
      <c r="BA172" s="3"/>
      <c r="BB172" s="3"/>
      <c r="BJ172" s="3"/>
      <c r="BK172" s="3"/>
      <c r="BL172" s="3"/>
    </row>
    <row r="173" spans="2:64" x14ac:dyDescent="0.2">
      <c r="B173" s="3">
        <v>23083</v>
      </c>
      <c r="C173" s="3">
        <v>28035</v>
      </c>
      <c r="D173" s="3">
        <v>29180</v>
      </c>
      <c r="E173" s="3">
        <v>25638</v>
      </c>
      <c r="F173" s="3">
        <v>27662</v>
      </c>
      <c r="G173" s="3">
        <v>14738</v>
      </c>
      <c r="H173" s="3">
        <v>13925</v>
      </c>
      <c r="I173" s="3"/>
      <c r="J173" s="3"/>
      <c r="K173" s="3">
        <v>13994</v>
      </c>
      <c r="L173" s="3">
        <v>11853</v>
      </c>
      <c r="M173" s="3">
        <v>10738</v>
      </c>
      <c r="N173" s="3">
        <v>11883</v>
      </c>
      <c r="O173" s="3">
        <v>5983</v>
      </c>
      <c r="P173" s="3">
        <v>3413</v>
      </c>
      <c r="Q173" s="3">
        <v>2649</v>
      </c>
      <c r="R173" s="3">
        <v>4227</v>
      </c>
      <c r="S173" s="3"/>
      <c r="T173" s="3"/>
      <c r="U173" s="3">
        <v>13471</v>
      </c>
      <c r="V173" s="3">
        <v>6021</v>
      </c>
      <c r="W173" s="3">
        <v>4251</v>
      </c>
      <c r="X173" s="3">
        <v>1228</v>
      </c>
      <c r="Y173" s="3">
        <v>870</v>
      </c>
      <c r="Z173" s="3">
        <v>3611</v>
      </c>
      <c r="AA173" s="3">
        <v>1230</v>
      </c>
      <c r="AB173" s="3">
        <v>822</v>
      </c>
      <c r="AC173" s="3"/>
      <c r="AD173" s="3"/>
      <c r="AE173" s="3">
        <v>1006</v>
      </c>
      <c r="AF173" s="3">
        <v>326</v>
      </c>
      <c r="AG173" s="3">
        <v>7919</v>
      </c>
      <c r="AH173" s="3">
        <v>1630</v>
      </c>
      <c r="AI173" s="3">
        <v>1083</v>
      </c>
      <c r="AJ173" s="3">
        <v>1442</v>
      </c>
      <c r="AK173" s="3">
        <v>1079</v>
      </c>
      <c r="AO173" s="3"/>
      <c r="AP173" s="3"/>
      <c r="AQ173" s="3"/>
      <c r="AR173" s="3"/>
      <c r="AT173" s="3"/>
      <c r="AU173" s="3"/>
      <c r="AV173" s="3"/>
      <c r="AW173" s="3"/>
      <c r="AY173" s="3"/>
      <c r="AZ173" s="3"/>
      <c r="BA173" s="3"/>
      <c r="BB173" s="3"/>
      <c r="BJ173" s="3"/>
      <c r="BK173" s="3"/>
      <c r="BL173" s="3"/>
    </row>
    <row r="174" spans="2:64" x14ac:dyDescent="0.2">
      <c r="B174" s="3">
        <v>24809</v>
      </c>
      <c r="C174" s="3">
        <v>28138</v>
      </c>
      <c r="D174" s="3">
        <v>30013</v>
      </c>
      <c r="E174" s="3">
        <v>27014</v>
      </c>
      <c r="F174" s="3">
        <v>28154</v>
      </c>
      <c r="G174" s="3">
        <v>14965</v>
      </c>
      <c r="H174" s="3">
        <v>14309</v>
      </c>
      <c r="I174" s="3"/>
      <c r="J174" s="3"/>
      <c r="K174" s="3">
        <v>14248</v>
      </c>
      <c r="L174" s="3">
        <v>12011</v>
      </c>
      <c r="M174" s="3">
        <v>11137</v>
      </c>
      <c r="N174" s="3">
        <v>12140</v>
      </c>
      <c r="O174" s="3">
        <v>6254</v>
      </c>
      <c r="P174" s="3">
        <v>3594</v>
      </c>
      <c r="Q174" s="3">
        <v>2838</v>
      </c>
      <c r="R174" s="3">
        <v>4460</v>
      </c>
      <c r="S174" s="3"/>
      <c r="T174" s="3"/>
      <c r="U174" s="3">
        <v>13692</v>
      </c>
      <c r="V174" s="3">
        <v>6109</v>
      </c>
      <c r="W174" s="3">
        <v>4360</v>
      </c>
      <c r="X174" s="3">
        <v>1240</v>
      </c>
      <c r="Y174" s="3">
        <v>870</v>
      </c>
      <c r="Z174" s="3">
        <v>4012</v>
      </c>
      <c r="AA174" s="3">
        <v>1359</v>
      </c>
      <c r="AB174" s="3">
        <v>898</v>
      </c>
      <c r="AC174" s="3"/>
      <c r="AD174" s="3"/>
      <c r="AE174" s="3">
        <v>1146</v>
      </c>
      <c r="AF174" s="3">
        <v>369</v>
      </c>
      <c r="AG174" s="3">
        <v>8384</v>
      </c>
      <c r="AH174" s="3">
        <v>1695</v>
      </c>
      <c r="AI174" s="3">
        <v>1162</v>
      </c>
      <c r="AJ174" s="3">
        <v>1484</v>
      </c>
      <c r="AK174" s="3">
        <v>1138</v>
      </c>
      <c r="AO174" s="3"/>
      <c r="AP174" s="3"/>
      <c r="AQ174" s="3"/>
      <c r="AR174" s="3"/>
      <c r="AT174" s="3"/>
      <c r="BA174" s="3"/>
      <c r="BB174" s="3"/>
      <c r="BJ174" s="3"/>
      <c r="BK174" s="3"/>
      <c r="BL174" s="3"/>
    </row>
    <row r="175" spans="2:64" x14ac:dyDescent="0.2">
      <c r="B175" s="3">
        <v>26204</v>
      </c>
      <c r="C175" s="3">
        <v>31969</v>
      </c>
      <c r="D175" s="3">
        <v>30677</v>
      </c>
      <c r="E175" s="3">
        <v>28016</v>
      </c>
      <c r="F175" s="3">
        <v>28854</v>
      </c>
      <c r="G175" s="3">
        <v>15104</v>
      </c>
      <c r="H175" s="3">
        <v>14596</v>
      </c>
      <c r="I175" s="3"/>
      <c r="J175" s="3"/>
      <c r="K175" s="3">
        <v>14521</v>
      </c>
      <c r="L175" s="3">
        <v>12188</v>
      </c>
      <c r="M175" s="3">
        <v>11349</v>
      </c>
      <c r="N175" s="3">
        <v>12539</v>
      </c>
      <c r="O175" s="3">
        <v>6681</v>
      </c>
      <c r="P175" s="3">
        <v>3894</v>
      </c>
      <c r="Q175" s="3">
        <v>2969</v>
      </c>
      <c r="R175" s="3">
        <v>4572</v>
      </c>
      <c r="S175" s="3"/>
      <c r="T175" s="3"/>
      <c r="U175" s="3">
        <v>13912</v>
      </c>
      <c r="V175" s="3">
        <v>6178</v>
      </c>
      <c r="W175" s="3">
        <v>4425</v>
      </c>
      <c r="X175" s="3">
        <v>1256</v>
      </c>
      <c r="Y175" s="3">
        <v>878</v>
      </c>
      <c r="Z175" s="3">
        <v>4456</v>
      </c>
      <c r="AA175" s="3">
        <v>1521</v>
      </c>
      <c r="AB175" s="3">
        <v>1034</v>
      </c>
      <c r="AC175" s="3"/>
      <c r="AD175" s="3"/>
      <c r="AE175" s="3">
        <v>1319</v>
      </c>
      <c r="AF175" s="3">
        <v>416</v>
      </c>
      <c r="AG175" s="3">
        <v>8823</v>
      </c>
      <c r="AH175" s="3">
        <v>1763</v>
      </c>
      <c r="AI175" s="3">
        <v>1260</v>
      </c>
      <c r="AJ175" s="3">
        <v>1566</v>
      </c>
      <c r="AK175" s="3">
        <v>1221</v>
      </c>
      <c r="AO175" s="3"/>
      <c r="AP175" s="3"/>
      <c r="AQ175" s="3"/>
      <c r="AR175" s="3"/>
      <c r="AT175" s="3"/>
      <c r="BA175" s="3"/>
      <c r="BB175" s="3"/>
      <c r="BJ175" s="3"/>
      <c r="BK175" s="3"/>
      <c r="BL175" s="3"/>
    </row>
    <row r="176" spans="2:64" x14ac:dyDescent="0.2">
      <c r="B176" s="3">
        <v>27759</v>
      </c>
      <c r="C176" s="3">
        <v>33521</v>
      </c>
      <c r="D176" s="3">
        <v>31079</v>
      </c>
      <c r="E176" s="3">
        <v>28875</v>
      </c>
      <c r="F176" s="3">
        <v>29567</v>
      </c>
      <c r="G176" s="3">
        <v>15251</v>
      </c>
      <c r="H176" s="3">
        <v>14916</v>
      </c>
      <c r="I176" s="3"/>
      <c r="J176" s="3"/>
      <c r="K176" s="3">
        <v>14621</v>
      </c>
      <c r="L176" s="3">
        <v>12380</v>
      </c>
      <c r="M176" s="3">
        <v>11755</v>
      </c>
      <c r="N176" s="3">
        <v>12890</v>
      </c>
      <c r="O176" s="4">
        <v>7206</v>
      </c>
      <c r="P176" s="4">
        <v>4245</v>
      </c>
      <c r="Q176" s="3">
        <v>3122</v>
      </c>
      <c r="R176" s="3">
        <v>4744</v>
      </c>
      <c r="S176" s="3"/>
      <c r="T176" s="3"/>
      <c r="U176" s="3">
        <v>14255</v>
      </c>
      <c r="V176" s="3">
        <v>6306</v>
      </c>
      <c r="W176" s="3">
        <v>4544</v>
      </c>
      <c r="X176" s="3">
        <v>1298</v>
      </c>
      <c r="Y176" s="3">
        <v>900</v>
      </c>
      <c r="Z176" s="3">
        <v>5029</v>
      </c>
      <c r="AA176" s="3">
        <v>1693</v>
      </c>
      <c r="AB176" s="3">
        <v>1222</v>
      </c>
      <c r="AC176" s="3"/>
      <c r="AD176" s="3"/>
      <c r="AE176" s="3">
        <v>1466</v>
      </c>
      <c r="AF176" s="3">
        <v>616</v>
      </c>
      <c r="AG176" s="3">
        <v>9133</v>
      </c>
      <c r="AH176" s="3">
        <v>1806</v>
      </c>
      <c r="AI176" s="3">
        <v>1330</v>
      </c>
      <c r="AJ176" s="3">
        <v>1621</v>
      </c>
      <c r="AK176" s="3">
        <v>1277</v>
      </c>
      <c r="AO176" s="3"/>
      <c r="AP176" s="3"/>
      <c r="AQ176" s="3"/>
      <c r="AR176" s="3"/>
      <c r="AT176" s="3"/>
      <c r="BA176" s="3"/>
      <c r="BB176" s="3"/>
      <c r="BJ176" s="3"/>
      <c r="BK176" s="3"/>
      <c r="BL176" s="3"/>
    </row>
    <row r="177" spans="2:143" x14ac:dyDescent="0.2">
      <c r="B177" s="3">
        <v>29754</v>
      </c>
      <c r="C177" s="3">
        <v>34705</v>
      </c>
      <c r="D177" s="3">
        <v>31555</v>
      </c>
      <c r="E177" s="3">
        <v>29372</v>
      </c>
      <c r="F177" s="3">
        <v>30606</v>
      </c>
      <c r="G177" s="3">
        <v>15446</v>
      </c>
      <c r="H177" s="3">
        <v>15148</v>
      </c>
      <c r="I177" s="3"/>
      <c r="J177" s="3"/>
      <c r="K177" s="3">
        <v>14840</v>
      </c>
      <c r="L177" s="3">
        <v>12578</v>
      </c>
      <c r="M177" s="3">
        <v>12185</v>
      </c>
      <c r="N177" s="3">
        <v>13295</v>
      </c>
      <c r="O177" s="4">
        <v>7744</v>
      </c>
      <c r="P177" s="4">
        <v>4584</v>
      </c>
      <c r="Q177" s="4">
        <v>3342</v>
      </c>
      <c r="R177" s="3">
        <v>4999</v>
      </c>
      <c r="S177" s="3"/>
      <c r="T177" s="3"/>
      <c r="V177">
        <v>6463</v>
      </c>
      <c r="W177">
        <v>4628</v>
      </c>
      <c r="X177" s="4">
        <v>1362</v>
      </c>
      <c r="Y177">
        <v>912</v>
      </c>
      <c r="Z177" s="3">
        <v>5521</v>
      </c>
      <c r="AA177" s="3">
        <v>1889</v>
      </c>
      <c r="AB177" s="3">
        <v>1377</v>
      </c>
      <c r="AC177" s="3"/>
      <c r="AD177" s="3"/>
      <c r="AE177" s="3">
        <v>1562</v>
      </c>
      <c r="AF177" s="3">
        <v>720</v>
      </c>
      <c r="AG177" s="3">
        <v>9367</v>
      </c>
      <c r="AH177" s="3">
        <v>1849</v>
      </c>
      <c r="AI177" s="3">
        <v>1460</v>
      </c>
      <c r="AJ177" s="3">
        <v>1666</v>
      </c>
      <c r="AK177" s="3">
        <v>1283</v>
      </c>
      <c r="AO177" s="3"/>
      <c r="AP177" s="3"/>
      <c r="AQ177" s="3"/>
      <c r="AR177" s="3"/>
      <c r="AT177" s="3"/>
      <c r="BA177" s="3"/>
      <c r="BB177" s="3"/>
      <c r="BJ177" s="3"/>
      <c r="BK177" s="3"/>
      <c r="BL177" s="3"/>
    </row>
    <row r="178" spans="2:143" x14ac:dyDescent="0.2">
      <c r="B178" s="3">
        <v>31044</v>
      </c>
      <c r="C178" s="3">
        <v>35763</v>
      </c>
      <c r="D178" s="3">
        <v>32124</v>
      </c>
      <c r="E178" s="3">
        <v>29989</v>
      </c>
      <c r="F178" s="3">
        <v>31368</v>
      </c>
      <c r="G178" s="3">
        <v>15610</v>
      </c>
      <c r="H178" s="3">
        <v>15401</v>
      </c>
      <c r="I178" s="3"/>
      <c r="J178" s="3"/>
      <c r="K178" s="3">
        <v>14951</v>
      </c>
      <c r="L178" s="3">
        <v>12779</v>
      </c>
      <c r="M178" s="3">
        <v>12449</v>
      </c>
      <c r="N178" s="3">
        <v>13606</v>
      </c>
      <c r="O178" s="4">
        <v>8297</v>
      </c>
      <c r="P178" s="4">
        <v>4914</v>
      </c>
      <c r="Q178" s="4">
        <v>3499</v>
      </c>
      <c r="R178" s="3">
        <v>5300</v>
      </c>
      <c r="S178" s="3"/>
      <c r="T178" s="3"/>
      <c r="U178">
        <v>14561</v>
      </c>
      <c r="V178">
        <v>6634</v>
      </c>
      <c r="W178">
        <v>4862</v>
      </c>
      <c r="X178" s="3">
        <v>1387</v>
      </c>
      <c r="Y178">
        <v>960</v>
      </c>
      <c r="Z178" s="3">
        <v>6022</v>
      </c>
      <c r="AA178" s="3">
        <v>2053</v>
      </c>
      <c r="AB178" s="3">
        <v>1510</v>
      </c>
      <c r="AC178" s="3"/>
      <c r="AD178" s="3"/>
      <c r="AE178" s="3">
        <v>1620</v>
      </c>
      <c r="AF178" s="3">
        <v>930</v>
      </c>
      <c r="AG178" s="3">
        <v>9948</v>
      </c>
      <c r="AH178" s="3">
        <v>1932</v>
      </c>
      <c r="AI178" s="3">
        <v>1467</v>
      </c>
      <c r="AJ178" s="3">
        <v>1666</v>
      </c>
      <c r="AK178" s="3">
        <v>1299</v>
      </c>
      <c r="AO178" s="3"/>
      <c r="AP178" s="3"/>
      <c r="AQ178" s="3"/>
      <c r="AR178" s="3"/>
      <c r="AT178" s="3"/>
      <c r="BA178" s="3"/>
      <c r="BB178" s="3"/>
      <c r="BJ178" s="3"/>
      <c r="BK178" s="3"/>
      <c r="BL178" s="3"/>
    </row>
    <row r="179" spans="2:143" x14ac:dyDescent="0.2">
      <c r="B179" s="3">
        <v>32749</v>
      </c>
      <c r="C179" s="3"/>
      <c r="D179" s="3">
        <v>32765</v>
      </c>
      <c r="E179" s="3">
        <v>30868</v>
      </c>
      <c r="F179" s="3">
        <v>32059</v>
      </c>
      <c r="G179" s="3">
        <v>15830</v>
      </c>
      <c r="H179" s="3">
        <v>15769</v>
      </c>
      <c r="I179" s="3"/>
      <c r="J179" s="3"/>
      <c r="K179" s="3">
        <v>15095</v>
      </c>
      <c r="L179" s="3">
        <v>12996</v>
      </c>
      <c r="M179" s="3">
        <v>12814</v>
      </c>
      <c r="N179" s="3">
        <v>13777</v>
      </c>
      <c r="O179" s="4">
        <v>8737</v>
      </c>
      <c r="P179" s="4">
        <v>5153</v>
      </c>
      <c r="Q179" s="4">
        <v>3659</v>
      </c>
      <c r="R179" s="3">
        <v>5550</v>
      </c>
      <c r="S179" s="3"/>
      <c r="T179" s="3"/>
      <c r="U179" s="3">
        <v>15407</v>
      </c>
      <c r="V179" s="3">
        <v>6804</v>
      </c>
      <c r="W179" s="3">
        <v>5022</v>
      </c>
      <c r="X179" s="3">
        <v>1434</v>
      </c>
      <c r="Y179" s="3">
        <v>974</v>
      </c>
      <c r="Z179" s="3">
        <v>6352</v>
      </c>
      <c r="AA179" s="3">
        <v>2164</v>
      </c>
      <c r="AB179" s="3">
        <v>1594</v>
      </c>
      <c r="AC179" s="3"/>
      <c r="AD179" s="3"/>
      <c r="AE179" s="3">
        <v>1684</v>
      </c>
      <c r="AF179" s="3">
        <v>1035</v>
      </c>
      <c r="AG179" s="3">
        <v>10416</v>
      </c>
      <c r="AH179" s="3">
        <v>2014</v>
      </c>
      <c r="AI179" s="3">
        <v>1723</v>
      </c>
      <c r="AJ179" s="3">
        <v>1793</v>
      </c>
      <c r="AK179" s="3">
        <v>1376</v>
      </c>
      <c r="AO179" s="3"/>
      <c r="AP179" s="3"/>
      <c r="AQ179" s="3"/>
      <c r="AR179" s="3"/>
      <c r="AT179" s="3"/>
      <c r="AU179" s="3"/>
      <c r="AV179" s="3"/>
      <c r="AW179" s="3"/>
      <c r="AY179" s="3"/>
      <c r="AZ179" s="3"/>
      <c r="BA179" s="3"/>
      <c r="BB179" s="3"/>
      <c r="BJ179" s="3"/>
      <c r="BK179" s="3"/>
      <c r="BL179" s="3"/>
    </row>
    <row r="180" spans="2:143" x14ac:dyDescent="0.2">
      <c r="B180" s="3">
        <v>33468</v>
      </c>
      <c r="C180" s="3">
        <v>37030</v>
      </c>
      <c r="D180" s="3">
        <v>33798</v>
      </c>
      <c r="E180" s="3">
        <v>31659</v>
      </c>
      <c r="F180" s="3">
        <v>32470</v>
      </c>
      <c r="G180" s="3">
        <v>15974</v>
      </c>
      <c r="H180" s="3">
        <v>15881</v>
      </c>
      <c r="I180" s="3"/>
      <c r="J180" s="3"/>
      <c r="K180" s="3">
        <v>15256</v>
      </c>
      <c r="L180" s="3">
        <v>13225</v>
      </c>
      <c r="M180" s="3">
        <v>13082</v>
      </c>
      <c r="N180" s="3">
        <v>13941</v>
      </c>
      <c r="O180" s="3">
        <v>9253</v>
      </c>
      <c r="P180" s="3">
        <v>5296</v>
      </c>
      <c r="Q180" s="4">
        <v>3789</v>
      </c>
      <c r="R180" s="3">
        <v>5787</v>
      </c>
      <c r="S180" s="3"/>
      <c r="T180" s="3"/>
      <c r="U180" s="3">
        <v>15548</v>
      </c>
      <c r="V180" s="3">
        <v>6881</v>
      </c>
      <c r="W180" s="3">
        <v>5139</v>
      </c>
      <c r="X180" s="3">
        <v>1452</v>
      </c>
      <c r="Y180" s="3">
        <v>1002</v>
      </c>
      <c r="Z180" s="3">
        <v>6810</v>
      </c>
      <c r="AA180" s="3">
        <v>2285</v>
      </c>
      <c r="AB180" s="3">
        <v>1712</v>
      </c>
      <c r="AC180" s="3"/>
      <c r="AD180" s="3"/>
      <c r="AE180" s="3">
        <v>1747</v>
      </c>
      <c r="AF180" s="3">
        <v>1150</v>
      </c>
      <c r="AG180" s="4">
        <v>10786</v>
      </c>
      <c r="AH180" s="4">
        <v>2089</v>
      </c>
      <c r="AI180" s="3">
        <v>1913</v>
      </c>
      <c r="AJ180" s="3">
        <v>1833</v>
      </c>
      <c r="AK180" s="3">
        <v>1425</v>
      </c>
      <c r="AO180" s="3"/>
      <c r="AP180" s="3"/>
      <c r="AQ180" s="3"/>
      <c r="AR180" s="3"/>
      <c r="AT180" s="3"/>
      <c r="AU180" s="3"/>
      <c r="AV180" s="3"/>
      <c r="AW180" s="3"/>
      <c r="AY180" s="3"/>
      <c r="AZ180" s="3"/>
      <c r="BA180" s="3"/>
      <c r="BB180" s="3"/>
      <c r="BJ180" s="3"/>
      <c r="BK180" s="3"/>
      <c r="BL180" s="3"/>
    </row>
    <row r="181" spans="2:143" x14ac:dyDescent="0.2">
      <c r="B181" s="3">
        <v>33616</v>
      </c>
      <c r="C181" s="3">
        <v>37694</v>
      </c>
      <c r="D181" s="3">
        <v>34522</v>
      </c>
      <c r="E181" s="3">
        <v>32701</v>
      </c>
      <c r="F181" s="3">
        <v>32724</v>
      </c>
      <c r="G181" s="3">
        <v>16185</v>
      </c>
      <c r="H181" s="3">
        <v>16099</v>
      </c>
      <c r="I181" s="3"/>
      <c r="J181" s="3"/>
      <c r="K181" s="3">
        <v>15365</v>
      </c>
      <c r="L181" s="3">
        <v>13357</v>
      </c>
      <c r="M181" s="3">
        <v>13364</v>
      </c>
      <c r="N181" s="3">
        <v>14173</v>
      </c>
      <c r="O181" s="3">
        <v>9621</v>
      </c>
      <c r="P181" s="3">
        <v>5521</v>
      </c>
      <c r="Q181" s="3">
        <v>3960</v>
      </c>
      <c r="R181" s="3">
        <v>6129</v>
      </c>
      <c r="S181" s="3"/>
      <c r="T181" s="3"/>
      <c r="U181" s="3">
        <v>15748</v>
      </c>
      <c r="V181" s="3">
        <v>6928</v>
      </c>
      <c r="W181" s="3">
        <v>5203</v>
      </c>
      <c r="X181" s="3">
        <v>1467</v>
      </c>
      <c r="Y181" s="3"/>
      <c r="Z181" s="3">
        <v>7121</v>
      </c>
      <c r="AA181" s="3">
        <v>2354</v>
      </c>
      <c r="AB181" s="3">
        <v>1806</v>
      </c>
      <c r="AC181" s="3"/>
      <c r="AD181" s="3"/>
      <c r="AE181" s="3">
        <v>1803</v>
      </c>
      <c r="AF181" s="3">
        <v>1247</v>
      </c>
      <c r="AG181" s="4">
        <v>11354</v>
      </c>
      <c r="AH181" s="4">
        <v>2160</v>
      </c>
      <c r="AI181" s="4">
        <v>2080</v>
      </c>
      <c r="AJ181" s="4">
        <v>1870</v>
      </c>
      <c r="AK181" s="4">
        <v>1501</v>
      </c>
      <c r="AO181" s="3"/>
      <c r="AP181" s="3"/>
      <c r="AQ181" s="3"/>
      <c r="AR181" s="3"/>
      <c r="AT181" s="3"/>
      <c r="AU181" s="3"/>
      <c r="AV181" s="3"/>
      <c r="AW181" s="3"/>
      <c r="AY181" s="3"/>
      <c r="AZ181" s="3"/>
      <c r="BA181" s="3"/>
      <c r="BB181" s="3"/>
      <c r="BJ181" s="3"/>
      <c r="BK181" s="3"/>
      <c r="BL181" s="3"/>
    </row>
    <row r="182" spans="2:143" x14ac:dyDescent="0.2">
      <c r="B182" s="3">
        <v>36765</v>
      </c>
      <c r="C182" s="3">
        <v>38481</v>
      </c>
      <c r="D182" s="3">
        <v>34865</v>
      </c>
      <c r="E182" s="3">
        <v>34183</v>
      </c>
      <c r="F182" s="3">
        <v>33265</v>
      </c>
      <c r="G182" s="3">
        <v>16282</v>
      </c>
      <c r="H182" s="3">
        <v>16197</v>
      </c>
      <c r="I182" s="3"/>
      <c r="J182" s="3"/>
      <c r="K182" s="3">
        <v>15524</v>
      </c>
      <c r="L182" s="3">
        <v>13503</v>
      </c>
      <c r="M182" s="3">
        <v>13496</v>
      </c>
      <c r="N182" s="3">
        <v>14476</v>
      </c>
      <c r="O182" s="5">
        <v>10094</v>
      </c>
      <c r="P182" s="5">
        <v>5783</v>
      </c>
      <c r="Q182" s="3">
        <v>4062</v>
      </c>
      <c r="R182" s="3">
        <v>6288</v>
      </c>
      <c r="S182" s="3"/>
      <c r="T182" s="3"/>
      <c r="U182" s="3">
        <v>15872</v>
      </c>
      <c r="V182" s="3"/>
      <c r="W182" s="3">
        <v>5245</v>
      </c>
      <c r="X182" s="3">
        <v>1483</v>
      </c>
      <c r="Y182" s="3">
        <v>1004</v>
      </c>
      <c r="Z182" s="3">
        <v>7441</v>
      </c>
      <c r="AA182" s="3">
        <v>2475</v>
      </c>
      <c r="AB182" s="3">
        <v>1935</v>
      </c>
      <c r="AC182" s="3"/>
      <c r="AD182" s="3"/>
      <c r="AE182" s="3">
        <v>1922</v>
      </c>
      <c r="AF182" s="3">
        <v>1335</v>
      </c>
      <c r="AG182" s="4">
        <v>11984</v>
      </c>
      <c r="AH182" s="4">
        <v>2215</v>
      </c>
      <c r="AI182" s="4">
        <v>2257</v>
      </c>
      <c r="AJ182" s="4"/>
      <c r="AK182" s="4">
        <v>1636</v>
      </c>
      <c r="AO182" s="3"/>
      <c r="AP182" s="3"/>
      <c r="AQ182" s="3"/>
      <c r="AR182" s="3"/>
      <c r="AT182" s="3"/>
      <c r="AU182" s="3"/>
      <c r="AV182" s="3"/>
      <c r="AW182" s="3"/>
      <c r="AY182" s="3"/>
      <c r="AZ182" s="3"/>
      <c r="BA182" s="3"/>
      <c r="BB182" s="3"/>
      <c r="BJ182" s="3"/>
      <c r="BK182" s="3"/>
      <c r="BL182" s="3"/>
    </row>
    <row r="183" spans="2:143" x14ac:dyDescent="0.2">
      <c r="B183" s="3">
        <v>37918</v>
      </c>
      <c r="C183" s="3">
        <v>39354</v>
      </c>
      <c r="D183" s="3">
        <v>35085</v>
      </c>
      <c r="E183" s="3">
        <v>34970</v>
      </c>
      <c r="F183" s="3">
        <v>33664</v>
      </c>
      <c r="G183" s="3">
        <v>16460</v>
      </c>
      <c r="H183" s="3">
        <v>16354</v>
      </c>
      <c r="I183" s="3"/>
      <c r="J183" s="3"/>
      <c r="K183" s="3">
        <v>15602</v>
      </c>
      <c r="L183" s="3">
        <v>13604</v>
      </c>
      <c r="M183" s="3">
        <v>13797</v>
      </c>
      <c r="N183" s="3">
        <v>14732</v>
      </c>
      <c r="O183" s="3">
        <v>10724</v>
      </c>
      <c r="P183" s="3">
        <v>6219</v>
      </c>
      <c r="Q183">
        <v>4212</v>
      </c>
      <c r="R183" s="3">
        <v>6471</v>
      </c>
      <c r="S183" s="3"/>
      <c r="T183" s="3"/>
      <c r="U183" s="3">
        <v>16173</v>
      </c>
      <c r="V183" s="3">
        <v>7012</v>
      </c>
      <c r="W183" s="3">
        <v>5339</v>
      </c>
      <c r="X183" s="3">
        <v>1533</v>
      </c>
      <c r="Y183" s="3">
        <v>1033</v>
      </c>
      <c r="Z183" s="4">
        <v>7684</v>
      </c>
      <c r="AA183" s="3">
        <v>2544</v>
      </c>
      <c r="AB183" s="4">
        <v>1999</v>
      </c>
      <c r="AC183" s="4"/>
      <c r="AD183" s="4"/>
      <c r="AE183" s="4">
        <v>1999</v>
      </c>
      <c r="AF183" s="4">
        <v>1419</v>
      </c>
      <c r="AG183" s="4">
        <v>12299</v>
      </c>
      <c r="AH183" s="4">
        <v>2270</v>
      </c>
      <c r="AI183" s="4">
        <v>2316</v>
      </c>
      <c r="AJ183" s="3">
        <v>1878</v>
      </c>
      <c r="AK183" s="3"/>
      <c r="AO183" s="3"/>
      <c r="AP183" s="3"/>
      <c r="AQ183" s="3"/>
      <c r="AR183" s="3"/>
      <c r="AT183" s="3"/>
      <c r="AU183" s="3"/>
      <c r="AV183" s="3"/>
      <c r="AW183" s="3"/>
      <c r="AY183" s="3"/>
      <c r="AZ183" s="3"/>
      <c r="BA183" s="3"/>
      <c r="BB183" s="3"/>
      <c r="BJ183" s="3"/>
      <c r="BK183" s="3"/>
      <c r="BL183" s="3"/>
    </row>
    <row r="184" spans="2:143" x14ac:dyDescent="0.2">
      <c r="B184" s="3">
        <v>39091</v>
      </c>
      <c r="C184" s="3">
        <v>40648</v>
      </c>
      <c r="D184" s="3">
        <v>35505</v>
      </c>
      <c r="E184" s="3">
        <v>35556</v>
      </c>
      <c r="F184" s="3">
        <v>34037</v>
      </c>
      <c r="G184" s="3">
        <v>16520</v>
      </c>
      <c r="H184" s="3">
        <v>16520</v>
      </c>
      <c r="I184" s="3"/>
      <c r="J184" s="3"/>
      <c r="K184" s="3">
        <v>15685</v>
      </c>
      <c r="L184" s="3">
        <v>13781</v>
      </c>
      <c r="M184" s="3">
        <v>13971</v>
      </c>
      <c r="N184" s="3">
        <v>14944</v>
      </c>
      <c r="O184" s="3">
        <v>11681</v>
      </c>
      <c r="P184" s="3">
        <v>6841</v>
      </c>
      <c r="Q184" s="3">
        <v>4541</v>
      </c>
      <c r="R184" s="3">
        <v>6597</v>
      </c>
      <c r="S184" s="3"/>
      <c r="T184" s="3"/>
      <c r="U184" s="3">
        <v>16494</v>
      </c>
      <c r="V184" s="3">
        <v>7159</v>
      </c>
      <c r="W184" s="3">
        <v>5430</v>
      </c>
      <c r="X184" s="3">
        <v>1564</v>
      </c>
      <c r="Y184" s="3">
        <v>1049</v>
      </c>
      <c r="Z184" s="3">
        <v>8563</v>
      </c>
      <c r="AA184" s="3">
        <v>2684</v>
      </c>
      <c r="AB184" s="4">
        <v>2281</v>
      </c>
      <c r="AC184" s="4"/>
      <c r="AD184" s="4"/>
      <c r="AE184" s="4">
        <v>2092</v>
      </c>
      <c r="AF184" s="4">
        <v>1537</v>
      </c>
      <c r="AG184" s="3">
        <v>13787</v>
      </c>
      <c r="AH184" s="3">
        <v>2327</v>
      </c>
      <c r="AI184" s="3">
        <v>2477</v>
      </c>
      <c r="AJ184" s="3">
        <v>1920</v>
      </c>
      <c r="AK184" s="3">
        <v>1679</v>
      </c>
      <c r="AO184" s="3"/>
      <c r="AP184" s="3"/>
      <c r="AQ184" s="3"/>
      <c r="AR184" s="3"/>
      <c r="AT184" s="3"/>
      <c r="AU184" s="3"/>
      <c r="AV184" s="3"/>
      <c r="AW184" s="3"/>
      <c r="AY184" s="3"/>
    </row>
    <row r="185" spans="2:143" x14ac:dyDescent="0.2">
      <c r="B185" s="3">
        <v>40216</v>
      </c>
      <c r="C185" s="3">
        <v>41660</v>
      </c>
      <c r="D185" s="3">
        <v>35854</v>
      </c>
      <c r="E185" s="3">
        <v>35994</v>
      </c>
      <c r="F185" s="3">
        <v>34478</v>
      </c>
      <c r="G185" s="3">
        <v>16609</v>
      </c>
      <c r="H185" s="3">
        <v>16675</v>
      </c>
      <c r="I185" s="3"/>
      <c r="J185" s="3"/>
      <c r="K185" s="3">
        <v>15749</v>
      </c>
      <c r="L185" s="3">
        <v>13917</v>
      </c>
      <c r="M185" s="3">
        <v>14133</v>
      </c>
      <c r="N185" s="3">
        <v>15119</v>
      </c>
      <c r="O185" s="3">
        <v>12253</v>
      </c>
      <c r="P185" s="3">
        <v>7212</v>
      </c>
      <c r="Q185" s="3">
        <v>4979</v>
      </c>
      <c r="R185" s="3">
        <v>6992</v>
      </c>
      <c r="S185" s="3"/>
      <c r="T185" s="3"/>
      <c r="U185" s="3">
        <v>16729</v>
      </c>
      <c r="V185" s="3">
        <v>7267</v>
      </c>
      <c r="W185" s="3">
        <v>5513</v>
      </c>
      <c r="X185" s="3">
        <v>1581</v>
      </c>
      <c r="Y185" s="3">
        <v>1075</v>
      </c>
      <c r="Z185" s="3"/>
      <c r="AA185" s="3">
        <v>2781</v>
      </c>
      <c r="AB185" s="4">
        <v>2372</v>
      </c>
      <c r="AC185" s="4"/>
      <c r="AD185" s="4"/>
      <c r="AE185" s="4">
        <v>2141</v>
      </c>
      <c r="AF185" s="4">
        <v>1748</v>
      </c>
      <c r="AG185" s="5">
        <v>15096</v>
      </c>
      <c r="AH185" s="5">
        <v>2436</v>
      </c>
      <c r="AI185" s="5">
        <v>2631</v>
      </c>
      <c r="AJ185" s="5">
        <v>1943</v>
      </c>
      <c r="AK185" s="5">
        <v>1717</v>
      </c>
      <c r="AO185" s="3"/>
      <c r="AP185" s="3"/>
      <c r="AQ185" s="3"/>
      <c r="AR185" s="3"/>
      <c r="AT185" s="3"/>
      <c r="AU185" s="3"/>
      <c r="AV185" s="3"/>
      <c r="AW185" s="3"/>
      <c r="AY185" s="3"/>
    </row>
    <row r="186" spans="2:143" x14ac:dyDescent="0.2">
      <c r="B186" s="3"/>
      <c r="C186" s="3">
        <v>42487</v>
      </c>
      <c r="D186" s="3">
        <v>36161</v>
      </c>
      <c r="E186" s="3">
        <v>36600</v>
      </c>
      <c r="F186" s="3">
        <v>34855</v>
      </c>
      <c r="G186" s="3">
        <v>16709</v>
      </c>
      <c r="H186" s="3">
        <v>16822</v>
      </c>
      <c r="I186" s="3"/>
      <c r="J186" s="3"/>
      <c r="K186" s="3">
        <v>15824</v>
      </c>
      <c r="L186" s="3"/>
      <c r="M186" s="3">
        <v>14280</v>
      </c>
      <c r="N186" s="3">
        <v>15279</v>
      </c>
      <c r="O186" s="3">
        <v>12648</v>
      </c>
      <c r="P186" s="3">
        <v>7489</v>
      </c>
      <c r="Q186" s="3">
        <v>5172</v>
      </c>
      <c r="R186" s="3">
        <v>7197</v>
      </c>
      <c r="S186" s="3"/>
      <c r="T186" s="3"/>
      <c r="U186" s="3">
        <v>16970</v>
      </c>
      <c r="V186" s="3">
        <v>7423</v>
      </c>
      <c r="W186" s="3">
        <v>5623</v>
      </c>
      <c r="X186" s="3">
        <v>1600</v>
      </c>
      <c r="Y186" s="3">
        <v>1091</v>
      </c>
      <c r="Z186" s="4">
        <v>9214</v>
      </c>
      <c r="AA186" s="4">
        <v>2913</v>
      </c>
      <c r="AB186" s="4">
        <v>2460</v>
      </c>
      <c r="AC186" s="4"/>
      <c r="AD186" s="4"/>
      <c r="AE186" s="4">
        <v>2203</v>
      </c>
      <c r="AF186" s="4">
        <v>1898</v>
      </c>
      <c r="AG186" s="3">
        <v>16400</v>
      </c>
      <c r="AH186" s="3">
        <v>2493</v>
      </c>
      <c r="AI186" s="3">
        <v>2822</v>
      </c>
      <c r="AJ186" s="3">
        <v>1969</v>
      </c>
      <c r="AK186" s="3">
        <v>1785</v>
      </c>
      <c r="AO186" s="3"/>
      <c r="AP186" s="3"/>
      <c r="AQ186" s="3"/>
      <c r="AR186" s="3"/>
      <c r="AT186" s="3"/>
      <c r="AU186" s="3"/>
      <c r="AV186" s="3"/>
      <c r="AW186" s="3"/>
      <c r="AY186" s="3"/>
    </row>
    <row r="187" spans="2:143" x14ac:dyDescent="0.2">
      <c r="B187" s="3">
        <v>42023</v>
      </c>
      <c r="C187" s="3">
        <v>43014</v>
      </c>
      <c r="D187" s="3">
        <v>36519</v>
      </c>
      <c r="E187" s="3">
        <v>37244</v>
      </c>
      <c r="F187" s="3">
        <v>35077</v>
      </c>
      <c r="G187" s="3">
        <v>16804</v>
      </c>
      <c r="H187" s="3">
        <v>16936</v>
      </c>
      <c r="I187" s="3"/>
      <c r="J187" s="3"/>
      <c r="K187" s="3">
        <v>15953</v>
      </c>
      <c r="L187" s="3">
        <v>14057</v>
      </c>
      <c r="M187" s="3">
        <v>14428</v>
      </c>
      <c r="N187" s="3">
        <v>15356</v>
      </c>
      <c r="O187" s="3">
        <v>12953</v>
      </c>
      <c r="P187" s="3">
        <v>7708</v>
      </c>
      <c r="Q187" s="3">
        <v>5288</v>
      </c>
      <c r="R187" s="3">
        <v>7410</v>
      </c>
      <c r="S187" s="3"/>
      <c r="T187" s="3"/>
      <c r="U187" s="3">
        <v>17106</v>
      </c>
      <c r="V187" s="3">
        <v>7475</v>
      </c>
      <c r="W187" s="3">
        <v>5666</v>
      </c>
      <c r="X187" s="3">
        <v>1620</v>
      </c>
      <c r="Y187" s="3">
        <v>1101</v>
      </c>
      <c r="Z187" s="3"/>
      <c r="AA187" s="3">
        <v>3040</v>
      </c>
      <c r="AB187" s="3">
        <v>2484</v>
      </c>
      <c r="AC187" s="3"/>
      <c r="AD187" s="3"/>
      <c r="AE187" s="3">
        <v>2245</v>
      </c>
      <c r="AF187" s="3">
        <v>1945</v>
      </c>
      <c r="AG187" s="3">
        <v>17548</v>
      </c>
      <c r="AH187" s="3">
        <v>2645</v>
      </c>
      <c r="AI187" s="3">
        <v>2935</v>
      </c>
      <c r="AJ187" s="3">
        <v>1996</v>
      </c>
      <c r="AK187" s="3">
        <v>1841</v>
      </c>
      <c r="AM187" s="3"/>
      <c r="AN187" s="3"/>
      <c r="AO187" s="3"/>
      <c r="AW187" s="3"/>
      <c r="AX187" s="3"/>
      <c r="AY187" s="3"/>
      <c r="DH187" t="s">
        <v>1</v>
      </c>
      <c r="DI187" t="s">
        <v>35</v>
      </c>
      <c r="DJ187" t="s">
        <v>36</v>
      </c>
      <c r="DK187" t="s">
        <v>37</v>
      </c>
      <c r="DL187" t="s">
        <v>38</v>
      </c>
      <c r="DM187" t="s">
        <v>39</v>
      </c>
      <c r="DN187" t="s">
        <v>40</v>
      </c>
      <c r="EG187" t="s">
        <v>1</v>
      </c>
      <c r="EH187" t="s">
        <v>35</v>
      </c>
      <c r="EI187" t="s">
        <v>36</v>
      </c>
      <c r="EJ187" t="s">
        <v>37</v>
      </c>
      <c r="EK187" t="s">
        <v>38</v>
      </c>
      <c r="EL187" t="s">
        <v>39</v>
      </c>
      <c r="EM187" t="s">
        <v>40</v>
      </c>
    </row>
    <row r="188" spans="2:143" x14ac:dyDescent="0.2">
      <c r="B188" s="3">
        <v>42822</v>
      </c>
      <c r="C188" s="3">
        <v>43587</v>
      </c>
      <c r="D188" s="3">
        <v>36780</v>
      </c>
      <c r="E188" s="3">
        <v>37785</v>
      </c>
      <c r="F188" s="3">
        <v>35275</v>
      </c>
      <c r="G188" s="3">
        <v>16929</v>
      </c>
      <c r="H188" s="3">
        <v>16975</v>
      </c>
      <c r="I188" s="3"/>
      <c r="J188" s="3"/>
      <c r="K188" s="3">
        <v>16032</v>
      </c>
      <c r="L188" s="3">
        <v>14164</v>
      </c>
      <c r="M188" s="3">
        <v>14543</v>
      </c>
      <c r="N188" s="3">
        <v>15454</v>
      </c>
      <c r="O188" s="3">
        <v>13417</v>
      </c>
      <c r="P188" s="3">
        <v>7972</v>
      </c>
      <c r="Q188" s="3">
        <v>5398</v>
      </c>
      <c r="R188" s="3">
        <v>7611</v>
      </c>
      <c r="S188" s="3"/>
      <c r="T188" s="3"/>
      <c r="U188" s="3">
        <v>17298</v>
      </c>
      <c r="V188" s="3">
        <v>7518</v>
      </c>
      <c r="W188" s="3">
        <v>5756</v>
      </c>
      <c r="X188" s="3">
        <v>1634</v>
      </c>
      <c r="Y188" s="3">
        <v>1113</v>
      </c>
      <c r="Z188" s="3">
        <v>9391</v>
      </c>
      <c r="AA188" s="3">
        <v>3154</v>
      </c>
      <c r="AB188" s="3">
        <v>2654</v>
      </c>
      <c r="AC188" s="3"/>
      <c r="AD188" s="3"/>
      <c r="AE188" s="3">
        <v>2295</v>
      </c>
      <c r="AF188" s="3">
        <v>1988</v>
      </c>
      <c r="AG188" s="3">
        <v>18553</v>
      </c>
      <c r="AH188" s="3">
        <v>2828</v>
      </c>
      <c r="AI188" s="3">
        <v>3044</v>
      </c>
      <c r="AJ188" s="3">
        <v>2026</v>
      </c>
      <c r="AK188" s="3">
        <v>1945</v>
      </c>
      <c r="AM188" s="3"/>
      <c r="AN188" s="3"/>
      <c r="AO188" s="3"/>
      <c r="AW188" s="3"/>
      <c r="AX188" s="3"/>
      <c r="AY188" s="3"/>
      <c r="CA188" s="1"/>
      <c r="CB188" s="3"/>
      <c r="CF188" s="1"/>
      <c r="CG188" s="3"/>
      <c r="CK188" s="1"/>
      <c r="CL188" s="3"/>
      <c r="CP188" s="1"/>
      <c r="CQ188" s="3"/>
      <c r="CU188" s="1"/>
      <c r="CV188" s="3"/>
      <c r="CZ188" s="1"/>
      <c r="DH188" s="1">
        <v>43922</v>
      </c>
      <c r="EG188" s="1">
        <v>43922</v>
      </c>
    </row>
    <row r="189" spans="2:143" x14ac:dyDescent="0.2">
      <c r="B189" s="3">
        <v>43713</v>
      </c>
      <c r="C189" s="3">
        <v>44236</v>
      </c>
      <c r="D189" s="3">
        <v>36965</v>
      </c>
      <c r="E189" s="3">
        <v>38450</v>
      </c>
      <c r="F189" s="3">
        <v>35543</v>
      </c>
      <c r="G189" s="3">
        <v>17028</v>
      </c>
      <c r="H189" s="3">
        <v>17035</v>
      </c>
      <c r="I189" s="3"/>
      <c r="J189" s="3"/>
      <c r="K189" s="3">
        <v>16140</v>
      </c>
      <c r="L189" s="3">
        <v>14203</v>
      </c>
      <c r="M189" s="3">
        <v>14645</v>
      </c>
      <c r="N189" s="3">
        <v>15587</v>
      </c>
      <c r="O189" s="3">
        <v>13799</v>
      </c>
      <c r="P189" s="3">
        <v>8380</v>
      </c>
      <c r="Q189" s="3">
        <v>5567</v>
      </c>
      <c r="R189" s="3"/>
      <c r="S189" s="3"/>
      <c r="T189" s="3"/>
      <c r="U189" s="3">
        <v>17314</v>
      </c>
      <c r="V189" s="3"/>
      <c r="W189" s="3"/>
      <c r="X189" s="3">
        <v>1647</v>
      </c>
      <c r="Y189" s="3">
        <v>1118</v>
      </c>
      <c r="Z189">
        <v>9696</v>
      </c>
      <c r="AA189">
        <v>3294</v>
      </c>
      <c r="AB189" s="5">
        <v>2757</v>
      </c>
      <c r="AC189" s="5"/>
      <c r="AD189" s="5"/>
      <c r="AE189">
        <v>2374</v>
      </c>
      <c r="AF189">
        <v>2069</v>
      </c>
      <c r="AG189" s="3">
        <v>19144</v>
      </c>
      <c r="AH189" s="3">
        <v>2945</v>
      </c>
      <c r="AI189" s="3"/>
      <c r="AJ189" s="3">
        <v>2045</v>
      </c>
      <c r="AK189" s="3">
        <v>2047</v>
      </c>
      <c r="AM189" s="3"/>
      <c r="AN189" s="3"/>
      <c r="AO189" s="3"/>
      <c r="AV189" t="s">
        <v>47</v>
      </c>
      <c r="AW189" s="3"/>
      <c r="AX189" s="3"/>
      <c r="AY189" s="3"/>
      <c r="BE189" t="s">
        <v>48</v>
      </c>
      <c r="CA189" s="1"/>
      <c r="CK189" s="1"/>
      <c r="CP189" s="1"/>
      <c r="CU189" s="1"/>
      <c r="CZ189" s="1"/>
      <c r="DH189" s="1">
        <v>43923</v>
      </c>
      <c r="DI189" s="3">
        <f>SUM(D3+E3+F3+G3+H3)</f>
        <v>5506</v>
      </c>
      <c r="DJ189" s="3">
        <f t="shared" ref="DJ189:DJ225" si="161">SUM(N3+O3+P3+Q3+R3)</f>
        <v>1925</v>
      </c>
      <c r="DK189" s="3">
        <f t="shared" ref="DK189:DK220" si="162">SUM(X3+Y3+Z3+AA3+AB3)</f>
        <v>927</v>
      </c>
      <c r="DL189" s="3">
        <f t="shared" ref="DL189:DL212" si="163">SUM(AH3+AI3+AJ3+AK3+AL3)</f>
        <v>1807</v>
      </c>
      <c r="DM189" s="3">
        <f t="shared" ref="DM189:DM204" si="164">SUM(AR3+AS3+AT3+AU3+AV3)</f>
        <v>662</v>
      </c>
      <c r="DN189" s="3">
        <f t="shared" ref="DN189:DN204" si="165">SUM(BB3+BC3+BD3+BE3+BF3)</f>
        <v>900</v>
      </c>
      <c r="EG189" s="1">
        <v>43923</v>
      </c>
      <c r="EH189" s="3">
        <f t="shared" ref="EH189:EH220" si="166">SUM(EC3+EB3+EA3+DZ3+DY3)</f>
        <v>198</v>
      </c>
      <c r="EI189" s="3">
        <f t="shared" ref="EI189:EI220" si="167">SUM(EK3+EJ3+EI3+EH3+EG3)</f>
        <v>102</v>
      </c>
      <c r="EJ189" s="3">
        <f t="shared" ref="EJ189:EJ220" si="168">SUM(EO3+EP3+EQ3+ER3+ES3)</f>
        <v>25</v>
      </c>
      <c r="EK189" s="3">
        <f t="shared" ref="EK189:EK220" si="169">SUM(FA3+EZ3+EY3+EX3+EW3)</f>
        <v>119</v>
      </c>
      <c r="EL189" s="3">
        <f t="shared" ref="EL189:EL220" si="170">SUM(FE3+FF3+FG3+FH3+FI3)</f>
        <v>3</v>
      </c>
      <c r="EM189" s="3">
        <f t="shared" ref="EM189:EM220" si="171">SUM(FM3+FN3+FO3+FP3+FQ3)</f>
        <v>27</v>
      </c>
    </row>
    <row r="190" spans="2:143" x14ac:dyDescent="0.2">
      <c r="B190" s="3">
        <v>44904</v>
      </c>
      <c r="C190" s="3">
        <v>44872</v>
      </c>
      <c r="D190" s="3">
        <v>37152</v>
      </c>
      <c r="E190" s="3">
        <v>38916</v>
      </c>
      <c r="F190" s="3">
        <v>35892</v>
      </c>
      <c r="G190" s="3">
        <v>17091</v>
      </c>
      <c r="H190" s="3">
        <v>17134</v>
      </c>
      <c r="I190" s="3"/>
      <c r="J190" s="3"/>
      <c r="K190" s="3">
        <v>16600</v>
      </c>
      <c r="L190" s="3">
        <v>14306</v>
      </c>
      <c r="M190" s="3">
        <v>14716</v>
      </c>
      <c r="N190" s="3">
        <v>15881</v>
      </c>
      <c r="O190" s="3">
        <v>14208</v>
      </c>
      <c r="P190" s="3">
        <v>8673</v>
      </c>
      <c r="Q190" s="3">
        <v>5700</v>
      </c>
      <c r="R190" s="3">
        <v>7818</v>
      </c>
      <c r="S190" s="3"/>
      <c r="T190" s="3"/>
      <c r="U190" s="3">
        <v>17391</v>
      </c>
      <c r="V190" s="3">
        <v>7522</v>
      </c>
      <c r="W190" s="3">
        <v>5789</v>
      </c>
      <c r="X190" s="3">
        <v>1668</v>
      </c>
      <c r="Y190" s="3">
        <v>1123</v>
      </c>
      <c r="Z190" s="3">
        <v>10090</v>
      </c>
      <c r="AA190" s="3">
        <v>3395</v>
      </c>
      <c r="AB190" s="3">
        <v>2902</v>
      </c>
      <c r="AC190" s="3"/>
      <c r="AD190" s="3"/>
      <c r="AE190" s="3">
        <v>2418</v>
      </c>
      <c r="AF190" s="3">
        <v>2212</v>
      </c>
      <c r="AG190" s="3">
        <v>19570</v>
      </c>
      <c r="AH190" s="3">
        <v>3045</v>
      </c>
      <c r="AI190" s="3">
        <v>3301</v>
      </c>
      <c r="AJ190" s="3">
        <v>2097</v>
      </c>
      <c r="AK190" s="3">
        <v>2124</v>
      </c>
      <c r="AM190" s="3"/>
      <c r="AN190" s="3"/>
      <c r="AO190" s="3"/>
      <c r="AW190" s="3"/>
      <c r="AX190" s="3"/>
      <c r="AY190" s="3"/>
      <c r="BD190" t="s">
        <v>1</v>
      </c>
      <c r="BQ190" s="3"/>
      <c r="CA190" s="1"/>
      <c r="CK190" s="1"/>
      <c r="CP190" s="1"/>
      <c r="CU190" s="1"/>
      <c r="CZ190" s="1"/>
      <c r="DH190" s="1">
        <v>43924</v>
      </c>
      <c r="DI190" s="3">
        <f>SUM(D4+E4+F4+G4+H4)</f>
        <v>8803</v>
      </c>
      <c r="DJ190" s="3">
        <f t="shared" si="161"/>
        <v>2725</v>
      </c>
      <c r="DK190" s="3">
        <f t="shared" si="162"/>
        <v>1083</v>
      </c>
      <c r="DL190" s="3">
        <f t="shared" si="163"/>
        <v>1724</v>
      </c>
      <c r="DM190" s="3">
        <f t="shared" si="164"/>
        <v>782</v>
      </c>
      <c r="DN190" s="3">
        <f t="shared" si="165"/>
        <v>904</v>
      </c>
      <c r="EG190" s="1">
        <v>43924</v>
      </c>
      <c r="EH190" s="3">
        <f t="shared" si="166"/>
        <v>324</v>
      </c>
      <c r="EI190" s="3">
        <f t="shared" si="167"/>
        <v>69</v>
      </c>
      <c r="EJ190" s="3">
        <f t="shared" si="168"/>
        <v>21</v>
      </c>
      <c r="EK190" s="3">
        <f t="shared" si="169"/>
        <v>54</v>
      </c>
      <c r="EL190" s="3">
        <f t="shared" si="170"/>
        <v>4</v>
      </c>
      <c r="EM190" s="3">
        <f t="shared" si="171"/>
        <v>16</v>
      </c>
    </row>
    <row r="191" spans="2:143" x14ac:dyDescent="0.2">
      <c r="B191" s="3">
        <v>46387</v>
      </c>
      <c r="C191" s="3">
        <v>45519</v>
      </c>
      <c r="D191" s="3">
        <v>37350</v>
      </c>
      <c r="E191" s="3">
        <v>39223</v>
      </c>
      <c r="F191" s="3">
        <v>36223</v>
      </c>
      <c r="G191" s="3">
        <v>17150</v>
      </c>
      <c r="H191" s="3">
        <v>17237</v>
      </c>
      <c r="I191" s="3"/>
      <c r="J191" s="3"/>
      <c r="K191" s="3">
        <v>16686</v>
      </c>
      <c r="L191" s="3">
        <v>14385</v>
      </c>
      <c r="M191" s="3">
        <v>14757</v>
      </c>
      <c r="N191" s="3">
        <v>15996</v>
      </c>
      <c r="O191" s="3">
        <v>14607</v>
      </c>
      <c r="P191" s="3">
        <v>9028</v>
      </c>
      <c r="Q191" s="3">
        <v>5896</v>
      </c>
      <c r="R191" s="3">
        <v>7959</v>
      </c>
      <c r="S191" s="3"/>
      <c r="T191" s="3"/>
      <c r="U191" s="3">
        <v>17571</v>
      </c>
      <c r="V191" s="3">
        <v>7573</v>
      </c>
      <c r="W191" s="3">
        <v>5832</v>
      </c>
      <c r="X191" s="3">
        <v>1710</v>
      </c>
      <c r="Y191" s="3">
        <v>1129</v>
      </c>
      <c r="Z191" s="3">
        <v>10507</v>
      </c>
      <c r="AA191" s="3">
        <v>3525</v>
      </c>
      <c r="AB191" s="3">
        <v>3055</v>
      </c>
      <c r="AC191" s="3"/>
      <c r="AD191" s="3"/>
      <c r="AE191" s="3">
        <v>2478</v>
      </c>
      <c r="AF191" s="3">
        <v>2339</v>
      </c>
      <c r="AG191" s="3">
        <v>20456</v>
      </c>
      <c r="AH191" s="3">
        <v>3143</v>
      </c>
      <c r="AI191" s="3">
        <v>3381</v>
      </c>
      <c r="AJ191" s="3">
        <v>2104</v>
      </c>
      <c r="AK191" s="3">
        <v>2198</v>
      </c>
      <c r="AM191" s="3"/>
      <c r="AV191">
        <v>83712</v>
      </c>
      <c r="AW191" s="5">
        <v>22255</v>
      </c>
      <c r="AX191" s="5">
        <v>7738</v>
      </c>
      <c r="AY191">
        <v>12888</v>
      </c>
      <c r="AZ191" s="5">
        <v>5805</v>
      </c>
      <c r="BA191" s="5">
        <v>8155</v>
      </c>
      <c r="BD191" s="1">
        <v>43922</v>
      </c>
      <c r="BE191" s="3">
        <v>220880</v>
      </c>
      <c r="BF191">
        <v>52642</v>
      </c>
      <c r="BG191">
        <v>51738</v>
      </c>
      <c r="BH191">
        <v>40125</v>
      </c>
      <c r="BI191">
        <v>48232</v>
      </c>
      <c r="BJ191">
        <v>29927</v>
      </c>
      <c r="CA191" s="1"/>
      <c r="CK191" s="1"/>
      <c r="CP191" s="1"/>
      <c r="CU191" s="1"/>
      <c r="CZ191" s="1"/>
      <c r="DH191" s="1">
        <v>43925</v>
      </c>
      <c r="DI191" s="3">
        <f>SUM(D5+E5+F5+G5+H5)</f>
        <v>8697</v>
      </c>
      <c r="DJ191" s="3">
        <f t="shared" si="161"/>
        <v>3136</v>
      </c>
      <c r="DK191" s="3">
        <f t="shared" si="162"/>
        <v>918</v>
      </c>
      <c r="DL191" s="3">
        <f t="shared" si="163"/>
        <v>1670</v>
      </c>
      <c r="DM191" s="3">
        <f t="shared" si="164"/>
        <v>761</v>
      </c>
      <c r="DN191" s="3">
        <f t="shared" si="165"/>
        <v>1047</v>
      </c>
      <c r="EG191" s="1">
        <v>43925</v>
      </c>
      <c r="EH191" s="3">
        <f t="shared" si="166"/>
        <v>653</v>
      </c>
      <c r="EI191" s="3">
        <f t="shared" si="167"/>
        <v>129</v>
      </c>
      <c r="EJ191" s="3">
        <f t="shared" si="168"/>
        <v>11</v>
      </c>
      <c r="EK191" s="3">
        <f t="shared" si="169"/>
        <v>78</v>
      </c>
      <c r="EL191" s="3">
        <f t="shared" si="170"/>
        <v>22</v>
      </c>
      <c r="EM191" s="3">
        <f t="shared" si="171"/>
        <v>30</v>
      </c>
    </row>
    <row r="192" spans="2:143" x14ac:dyDescent="0.2">
      <c r="B192" s="3">
        <v>47861</v>
      </c>
      <c r="C192" s="3">
        <v>46275</v>
      </c>
      <c r="D192" s="3">
        <v>37593</v>
      </c>
      <c r="E192" s="3">
        <v>39476</v>
      </c>
      <c r="F192" s="3">
        <v>36461</v>
      </c>
      <c r="G192" s="3"/>
      <c r="H192" s="3">
        <v>17326</v>
      </c>
      <c r="I192" s="3"/>
      <c r="J192" s="3"/>
      <c r="K192" s="3">
        <v>16852</v>
      </c>
      <c r="L192" s="3">
        <v>14492</v>
      </c>
      <c r="M192" s="3">
        <v>14887</v>
      </c>
      <c r="N192" s="3">
        <v>16346</v>
      </c>
      <c r="O192" s="3">
        <v>15048</v>
      </c>
      <c r="P192" s="3">
        <v>9362</v>
      </c>
      <c r="Q192" s="3">
        <v>6065</v>
      </c>
      <c r="R192" s="3">
        <v>8241</v>
      </c>
      <c r="S192" s="3"/>
      <c r="T192" s="3"/>
      <c r="U192" s="3">
        <v>17667</v>
      </c>
      <c r="V192" s="3">
        <v>7624</v>
      </c>
      <c r="W192" s="3">
        <v>5876</v>
      </c>
      <c r="X192" s="3">
        <v>1731</v>
      </c>
      <c r="Y192" s="3">
        <v>1140</v>
      </c>
      <c r="Z192" s="3">
        <v>10893</v>
      </c>
      <c r="AA192" s="3">
        <v>3627</v>
      </c>
      <c r="AB192" s="3">
        <v>3161</v>
      </c>
      <c r="AC192" s="3"/>
      <c r="AD192" s="3"/>
      <c r="AE192" s="3">
        <v>2551</v>
      </c>
      <c r="AF192" s="3">
        <v>2406</v>
      </c>
      <c r="AG192" s="3">
        <v>21029</v>
      </c>
      <c r="AH192" s="3">
        <v>3316</v>
      </c>
      <c r="AI192" s="3">
        <v>3504</v>
      </c>
      <c r="AJ192" s="3">
        <v>2130</v>
      </c>
      <c r="AK192" s="3">
        <v>2324</v>
      </c>
      <c r="AM192" s="3"/>
      <c r="AV192">
        <v>92381</v>
      </c>
      <c r="AW192" s="5">
        <v>25590</v>
      </c>
      <c r="AX192" s="5">
        <v>8966</v>
      </c>
      <c r="AY192">
        <v>14117</v>
      </c>
      <c r="AZ192" s="5">
        <v>7016</v>
      </c>
      <c r="BA192" s="5">
        <v>9191</v>
      </c>
      <c r="BD192" s="1">
        <v>43923</v>
      </c>
      <c r="BE192" s="3">
        <f>SUM(92381+146584)</f>
        <v>238965</v>
      </c>
      <c r="BF192" s="3">
        <f>SUM(25590+33520)</f>
        <v>59110</v>
      </c>
      <c r="BG192" s="3">
        <v>56608</v>
      </c>
      <c r="BH192" s="3">
        <f>SUM(14117+30368)</f>
        <v>44485</v>
      </c>
      <c r="BI192" s="3">
        <f>SUM(7016+47698)</f>
        <v>54714</v>
      </c>
      <c r="BJ192" s="3">
        <f>SUM(9191+23809)</f>
        <v>33000</v>
      </c>
      <c r="CA192" s="1"/>
      <c r="CK192" s="1"/>
      <c r="CP192" s="1"/>
      <c r="CU192" s="1"/>
      <c r="CZ192" s="1"/>
      <c r="DH192" s="1">
        <v>43926</v>
      </c>
      <c r="DI192" s="3">
        <f>SUM(D6+E6+F6+G6+H6)</f>
        <v>5017</v>
      </c>
      <c r="DJ192" s="3">
        <f t="shared" si="161"/>
        <v>2029</v>
      </c>
      <c r="DK192" s="3">
        <f t="shared" si="162"/>
        <v>634</v>
      </c>
      <c r="DL192" s="3">
        <f t="shared" si="163"/>
        <v>855</v>
      </c>
      <c r="DM192" s="3">
        <f t="shared" si="164"/>
        <v>860</v>
      </c>
      <c r="DN192" s="3">
        <f t="shared" si="165"/>
        <v>858</v>
      </c>
      <c r="EG192" s="1">
        <v>43926</v>
      </c>
      <c r="EH192" s="3">
        <f t="shared" si="166"/>
        <v>195</v>
      </c>
      <c r="EI192" s="3">
        <f t="shared" si="167"/>
        <v>44</v>
      </c>
      <c r="EJ192" s="3">
        <f t="shared" si="168"/>
        <v>7</v>
      </c>
      <c r="EK192" s="3">
        <f t="shared" si="169"/>
        <v>46</v>
      </c>
      <c r="EL192" s="3">
        <f t="shared" si="170"/>
        <v>12</v>
      </c>
      <c r="EM192" s="3">
        <f t="shared" si="171"/>
        <v>16</v>
      </c>
    </row>
    <row r="193" spans="2:143" x14ac:dyDescent="0.2">
      <c r="B193" s="3">
        <v>48745</v>
      </c>
      <c r="C193" s="3">
        <v>46839</v>
      </c>
      <c r="D193" s="3">
        <v>37812</v>
      </c>
      <c r="E193" s="3">
        <v>39878</v>
      </c>
      <c r="F193" s="3">
        <v>36702</v>
      </c>
      <c r="G193" s="3">
        <v>17195</v>
      </c>
      <c r="H193" s="3">
        <v>17447</v>
      </c>
      <c r="I193" s="3"/>
      <c r="J193" s="3"/>
      <c r="K193" s="3">
        <v>16906</v>
      </c>
      <c r="L193" s="3">
        <v>14569</v>
      </c>
      <c r="M193" s="3">
        <v>14930</v>
      </c>
      <c r="N193" s="3">
        <v>16479</v>
      </c>
      <c r="O193" s="3">
        <v>15370</v>
      </c>
      <c r="P193" s="3">
        <v>9542</v>
      </c>
      <c r="Q193" s="3">
        <v>6187</v>
      </c>
      <c r="R193" s="3">
        <v>8555</v>
      </c>
      <c r="S193" s="3"/>
      <c r="T193" s="3"/>
      <c r="U193" s="3">
        <v>17824</v>
      </c>
      <c r="V193" s="3">
        <v>7664</v>
      </c>
      <c r="W193" s="3">
        <v>5963</v>
      </c>
      <c r="X193" s="3">
        <v>1739</v>
      </c>
      <c r="Y193" s="3">
        <v>1160</v>
      </c>
      <c r="Z193" s="3">
        <v>11152</v>
      </c>
      <c r="AA193" s="3">
        <v>3733</v>
      </c>
      <c r="AB193" s="3">
        <v>3281</v>
      </c>
      <c r="AC193" s="3"/>
      <c r="AD193" s="3"/>
      <c r="AE193" s="3">
        <v>2601</v>
      </c>
      <c r="AF193" s="3">
        <v>2491</v>
      </c>
      <c r="AG193" s="3">
        <v>22560</v>
      </c>
      <c r="AH193" s="3">
        <v>3434</v>
      </c>
      <c r="AI193" s="3">
        <v>3700</v>
      </c>
      <c r="AJ193" s="3">
        <v>2146</v>
      </c>
      <c r="AK193" s="3">
        <v>2421</v>
      </c>
      <c r="AM193" s="3"/>
      <c r="AV193">
        <v>102863</v>
      </c>
      <c r="AW193" s="5">
        <v>29895</v>
      </c>
      <c r="AX193" s="5">
        <v>10402</v>
      </c>
      <c r="AY193">
        <v>15252</v>
      </c>
      <c r="AZ193" s="5">
        <v>8420</v>
      </c>
      <c r="BA193" s="5">
        <v>10701</v>
      </c>
      <c r="BD193" s="1">
        <v>43924</v>
      </c>
      <c r="BE193" s="3">
        <f>SUM(102863+157657)</f>
        <v>260520</v>
      </c>
      <c r="BF193" s="3">
        <f>SUM(29895+37608)</f>
        <v>67503</v>
      </c>
      <c r="BG193" s="3">
        <v>62962</v>
      </c>
      <c r="BH193" s="3">
        <f>SUM(15252+33670)</f>
        <v>48922</v>
      </c>
      <c r="BI193" s="3">
        <f>SUM(8420+53695)</f>
        <v>62115</v>
      </c>
      <c r="BJ193" s="3">
        <f>SUM(10701+24599)</f>
        <v>35300</v>
      </c>
      <c r="CA193" s="1"/>
      <c r="CK193" s="1"/>
      <c r="CP193" s="1"/>
      <c r="CU193" s="1"/>
      <c r="CZ193" s="1"/>
      <c r="DH193" s="1">
        <v>43927</v>
      </c>
      <c r="DI193" s="3"/>
      <c r="DJ193" s="3">
        <f t="shared" si="161"/>
        <v>2555</v>
      </c>
      <c r="DK193" s="3">
        <f t="shared" si="162"/>
        <v>946</v>
      </c>
      <c r="DL193" s="3">
        <f t="shared" si="163"/>
        <v>1300</v>
      </c>
      <c r="DM193" s="3">
        <f t="shared" si="164"/>
        <v>888</v>
      </c>
      <c r="DN193" s="3">
        <f t="shared" si="165"/>
        <v>782</v>
      </c>
      <c r="EG193" s="1">
        <v>43927</v>
      </c>
      <c r="EH193" s="3">
        <f t="shared" si="166"/>
        <v>428</v>
      </c>
      <c r="EI193" s="3">
        <f t="shared" si="167"/>
        <v>48</v>
      </c>
      <c r="EJ193" s="3">
        <f t="shared" si="168"/>
        <v>17</v>
      </c>
      <c r="EK193" s="3">
        <f t="shared" si="169"/>
        <v>100</v>
      </c>
      <c r="EL193" s="3">
        <f t="shared" si="170"/>
        <v>1</v>
      </c>
      <c r="EM193" s="3">
        <f t="shared" si="171"/>
        <v>15</v>
      </c>
    </row>
    <row r="194" spans="2:143" x14ac:dyDescent="0.2">
      <c r="B194" s="3">
        <v>49399</v>
      </c>
      <c r="C194" s="3">
        <v>47183</v>
      </c>
      <c r="D194" s="3">
        <v>38028</v>
      </c>
      <c r="E194" s="3">
        <v>40181</v>
      </c>
      <c r="F194" s="3">
        <v>36911</v>
      </c>
      <c r="G194" s="3">
        <v>17246</v>
      </c>
      <c r="H194" s="3"/>
      <c r="I194" s="3"/>
      <c r="J194" s="3"/>
      <c r="K194" s="3">
        <v>17014</v>
      </c>
      <c r="L194" s="3">
        <v>14702</v>
      </c>
      <c r="M194" s="3">
        <v>15031</v>
      </c>
      <c r="N194" s="3">
        <v>16671</v>
      </c>
      <c r="O194" s="3">
        <v>15757</v>
      </c>
      <c r="P194" s="3">
        <v>9773</v>
      </c>
      <c r="Q194" s="3">
        <v>6280</v>
      </c>
      <c r="R194" s="3">
        <v>8786</v>
      </c>
      <c r="S194" s="3"/>
      <c r="T194" s="3"/>
      <c r="U194" s="3">
        <v>17960</v>
      </c>
      <c r="V194" s="3">
        <v>7692</v>
      </c>
      <c r="W194" s="3">
        <v>6019</v>
      </c>
      <c r="X194" s="3">
        <v>1750</v>
      </c>
      <c r="Y194" s="3">
        <v>1176</v>
      </c>
      <c r="Z194" s="3">
        <v>11361</v>
      </c>
      <c r="AA194" s="3">
        <v>3817</v>
      </c>
      <c r="AB194" s="3">
        <v>3361</v>
      </c>
      <c r="AC194" s="3"/>
      <c r="AD194" s="3"/>
      <c r="AE194" s="3">
        <v>2636</v>
      </c>
      <c r="AF194" s="3">
        <v>2526</v>
      </c>
      <c r="AG194" s="3">
        <v>23284</v>
      </c>
      <c r="AH194" s="3">
        <v>3566</v>
      </c>
      <c r="AI194" s="3">
        <v>3820</v>
      </c>
      <c r="AJ194" s="3">
        <v>2172</v>
      </c>
      <c r="AK194" s="3">
        <v>2591</v>
      </c>
      <c r="AV194">
        <v>113704</v>
      </c>
      <c r="AW194" s="5">
        <v>34124</v>
      </c>
      <c r="AX194" s="5">
        <v>11736</v>
      </c>
      <c r="AY194">
        <v>16395</v>
      </c>
      <c r="AZ194" s="5">
        <v>10017</v>
      </c>
      <c r="BA194" s="5">
        <v>12026</v>
      </c>
      <c r="BD194" s="1">
        <v>43925</v>
      </c>
      <c r="BE194" s="3">
        <f>SUM(113704+169917)</f>
        <v>283621</v>
      </c>
      <c r="BF194" s="3">
        <f>SUM(34124+41232)</f>
        <v>75356</v>
      </c>
      <c r="BG194" s="3">
        <v>68800</v>
      </c>
      <c r="BH194" s="3">
        <f>SUM(16395+37405)</f>
        <v>53800</v>
      </c>
      <c r="BI194" s="3">
        <f>SUM(10017+60013)</f>
        <v>70030</v>
      </c>
      <c r="BJ194" s="3">
        <f>SUM(12026+101674)</f>
        <v>113700</v>
      </c>
      <c r="CA194" s="1"/>
      <c r="CD194" s="1"/>
      <c r="CK194" s="1"/>
      <c r="CP194" s="1"/>
      <c r="CU194" s="1"/>
      <c r="CZ194" s="1"/>
      <c r="DH194" s="1">
        <v>43928</v>
      </c>
      <c r="DI194" s="3">
        <f>SUM(D8+E8+F8+G8+H8)</f>
        <v>8088</v>
      </c>
      <c r="DJ194" s="3">
        <f t="shared" si="161"/>
        <v>2828</v>
      </c>
      <c r="DK194" s="3">
        <f t="shared" si="162"/>
        <v>1046</v>
      </c>
      <c r="DL194" s="3">
        <f t="shared" si="163"/>
        <v>1474</v>
      </c>
      <c r="DM194" s="3">
        <f t="shared" si="164"/>
        <v>789</v>
      </c>
      <c r="DN194" s="3">
        <f t="shared" si="165"/>
        <v>750</v>
      </c>
      <c r="EG194" s="1">
        <v>43928</v>
      </c>
      <c r="EH194" s="3">
        <f t="shared" si="166"/>
        <v>798</v>
      </c>
      <c r="EI194" s="3">
        <f t="shared" si="167"/>
        <v>146</v>
      </c>
      <c r="EJ194" s="3">
        <f t="shared" si="168"/>
        <v>47</v>
      </c>
      <c r="EK194" s="3">
        <f t="shared" si="169"/>
        <v>106</v>
      </c>
      <c r="EL194" s="3">
        <f t="shared" si="170"/>
        <v>46</v>
      </c>
      <c r="EM194" s="3">
        <f t="shared" si="171"/>
        <v>50</v>
      </c>
    </row>
    <row r="195" spans="2:143" x14ac:dyDescent="0.2">
      <c r="B195" s="3">
        <v>49929</v>
      </c>
      <c r="C195" s="3">
        <v>47579</v>
      </c>
      <c r="D195" s="3">
        <v>38217</v>
      </c>
      <c r="E195" s="3">
        <v>40533</v>
      </c>
      <c r="F195" s="3">
        <v>37062</v>
      </c>
      <c r="G195" s="3">
        <v>17361</v>
      </c>
      <c r="H195" s="3">
        <v>17621</v>
      </c>
      <c r="I195" s="3"/>
      <c r="J195" s="3"/>
      <c r="K195" s="3">
        <v>17065</v>
      </c>
      <c r="L195" s="3">
        <v>14903</v>
      </c>
      <c r="M195" s="3">
        <v>15205</v>
      </c>
      <c r="N195" s="3">
        <v>16825</v>
      </c>
      <c r="O195" s="3">
        <v>15980</v>
      </c>
      <c r="P195" s="3">
        <v>9979</v>
      </c>
      <c r="Q195" s="3">
        <v>6382</v>
      </c>
      <c r="R195" s="3">
        <v>9067</v>
      </c>
      <c r="S195" s="3"/>
      <c r="T195" s="3"/>
      <c r="U195" s="3">
        <v>18075</v>
      </c>
      <c r="V195" s="3">
        <v>7736</v>
      </c>
      <c r="W195" s="3">
        <v>6042</v>
      </c>
      <c r="X195" s="3">
        <v>1758</v>
      </c>
      <c r="Y195" s="3">
        <v>1182</v>
      </c>
      <c r="Z195" s="3">
        <v>11604</v>
      </c>
      <c r="AA195" s="3">
        <v>4043</v>
      </c>
      <c r="AB195" s="3">
        <v>3463</v>
      </c>
      <c r="AC195" s="3"/>
      <c r="AD195" s="3"/>
      <c r="AE195" s="3">
        <v>2685</v>
      </c>
      <c r="AF195" s="3">
        <v>2605</v>
      </c>
      <c r="AG195" s="3">
        <v>24306</v>
      </c>
      <c r="AH195" s="3">
        <v>3713</v>
      </c>
      <c r="AI195" s="3">
        <v>3893</v>
      </c>
      <c r="AJ195" s="3">
        <v>2176</v>
      </c>
      <c r="AK195" s="3">
        <v>2660</v>
      </c>
      <c r="AV195">
        <v>122031</v>
      </c>
      <c r="AW195" s="5">
        <v>37505</v>
      </c>
      <c r="AX195" s="5">
        <v>12500</v>
      </c>
      <c r="AY195">
        <v>17567</v>
      </c>
      <c r="AZ195" s="5">
        <v>11510</v>
      </c>
      <c r="BA195" s="5">
        <v>13438</v>
      </c>
      <c r="BD195" s="1">
        <v>43926</v>
      </c>
      <c r="BE195" s="3">
        <f>SUM(122031+180249)</f>
        <v>302280</v>
      </c>
      <c r="BF195" s="3">
        <f>SUM(37505+44661)</f>
        <v>82166</v>
      </c>
      <c r="BG195" s="3">
        <v>71937</v>
      </c>
      <c r="BH195" s="3">
        <f>SUM(17567+40331)</f>
        <v>57898</v>
      </c>
      <c r="BI195" s="3">
        <f>SUM(11510+66261)</f>
        <v>77771</v>
      </c>
      <c r="BJ195" s="3">
        <f>SUM(13438+103095)</f>
        <v>116533</v>
      </c>
      <c r="CA195" s="1"/>
      <c r="CD195" s="1"/>
      <c r="CE195" s="3"/>
      <c r="CF195" s="3"/>
      <c r="CK195" s="1"/>
      <c r="CP195" s="1"/>
      <c r="CU195" s="1"/>
      <c r="CZ195" s="1"/>
      <c r="DH195" s="1">
        <v>43929</v>
      </c>
      <c r="DI195" s="3">
        <f>SUM(D9+E9+F9+G9+H9)</f>
        <v>6439</v>
      </c>
      <c r="DJ195" s="3">
        <f t="shared" si="161"/>
        <v>2093</v>
      </c>
      <c r="DK195" s="3">
        <f t="shared" si="162"/>
        <v>1285</v>
      </c>
      <c r="DL195" s="3">
        <f t="shared" si="163"/>
        <v>1188</v>
      </c>
      <c r="DM195" s="3">
        <f t="shared" si="164"/>
        <v>962</v>
      </c>
      <c r="DN195" s="3">
        <f t="shared" si="165"/>
        <v>945</v>
      </c>
      <c r="EG195" s="1">
        <v>43929</v>
      </c>
      <c r="EH195" s="3">
        <f t="shared" si="166"/>
        <v>696</v>
      </c>
      <c r="EI195" s="3">
        <f t="shared" si="167"/>
        <v>153</v>
      </c>
      <c r="EJ195" s="3">
        <f t="shared" si="168"/>
        <v>46</v>
      </c>
      <c r="EK195" s="3">
        <f t="shared" si="169"/>
        <v>100</v>
      </c>
      <c r="EL195" s="3">
        <f t="shared" si="170"/>
        <v>42</v>
      </c>
      <c r="EM195" s="3">
        <f t="shared" si="171"/>
        <v>39</v>
      </c>
    </row>
    <row r="196" spans="2:143" x14ac:dyDescent="0.2">
      <c r="B196" s="3">
        <v>50741</v>
      </c>
      <c r="C196" s="3"/>
      <c r="D196" s="3">
        <v>38337</v>
      </c>
      <c r="E196" s="3">
        <v>40804</v>
      </c>
      <c r="F196" s="3">
        <v>37305</v>
      </c>
      <c r="G196" s="3">
        <v>17459</v>
      </c>
      <c r="H196" s="3">
        <v>17748</v>
      </c>
      <c r="I196" s="3"/>
      <c r="J196" s="3"/>
      <c r="K196" s="3">
        <v>17142</v>
      </c>
      <c r="L196" s="3">
        <v>15031</v>
      </c>
      <c r="M196" s="3">
        <v>15278</v>
      </c>
      <c r="N196" s="3">
        <v>16962</v>
      </c>
      <c r="O196" s="3">
        <v>16327</v>
      </c>
      <c r="P196" s="3">
        <v>10344</v>
      </c>
      <c r="Q196" s="3">
        <v>6466</v>
      </c>
      <c r="R196" s="3">
        <v>9252</v>
      </c>
      <c r="S196" s="3"/>
      <c r="T196" s="3"/>
      <c r="U196" s="3">
        <v>18194</v>
      </c>
      <c r="V196" s="3">
        <v>7752</v>
      </c>
      <c r="W196" s="3">
        <v>6064</v>
      </c>
      <c r="X196" s="3">
        <v>1765</v>
      </c>
      <c r="Y196" s="3">
        <v>1192</v>
      </c>
      <c r="Z196" s="3">
        <v>11885</v>
      </c>
      <c r="AA196" s="3">
        <v>4177</v>
      </c>
      <c r="AB196" s="3">
        <v>3619</v>
      </c>
      <c r="AC196" s="3"/>
      <c r="AD196" s="3"/>
      <c r="AE196" s="3">
        <v>2719</v>
      </c>
      <c r="AF196" s="3">
        <v>2637</v>
      </c>
      <c r="AG196" s="3">
        <v>24955</v>
      </c>
      <c r="AH196" s="3">
        <v>3844</v>
      </c>
      <c r="AI196" s="3">
        <v>3997</v>
      </c>
      <c r="AJ196" s="3">
        <v>2203</v>
      </c>
      <c r="AK196" s="3">
        <v>2774</v>
      </c>
      <c r="AV196">
        <v>130689</v>
      </c>
      <c r="AW196" s="5">
        <v>41090</v>
      </c>
      <c r="AX196" s="5">
        <v>13837</v>
      </c>
      <c r="AY196">
        <v>18850</v>
      </c>
      <c r="AZ196" s="5">
        <v>12980</v>
      </c>
      <c r="BA196" s="5">
        <v>14336</v>
      </c>
      <c r="BD196" s="1">
        <v>43927</v>
      </c>
      <c r="BE196" s="3">
        <f>SUM(130689+190122)</f>
        <v>320811</v>
      </c>
      <c r="BF196" s="3">
        <f>SUM(41090+47942)</f>
        <v>89032</v>
      </c>
      <c r="BG196" s="3">
        <v>76429</v>
      </c>
      <c r="BH196" s="3">
        <f>SUM(18850+43120)</f>
        <v>61970</v>
      </c>
      <c r="BI196" s="3">
        <f>SUM(12980+70874)</f>
        <v>83854</v>
      </c>
      <c r="BJ196" s="3">
        <f>SUM(14336+103095)</f>
        <v>117431</v>
      </c>
      <c r="CA196" s="1"/>
      <c r="CD196" s="1"/>
      <c r="CE196" s="3"/>
      <c r="CF196" s="3"/>
      <c r="CK196" s="1"/>
      <c r="CP196" s="1"/>
      <c r="CU196" s="1"/>
      <c r="CZ196" s="1"/>
      <c r="DH196" s="1">
        <v>43930</v>
      </c>
      <c r="DI196" s="3">
        <f>SUM(D10+E10+F10+G10+H10)</f>
        <v>8861</v>
      </c>
      <c r="DJ196" s="3">
        <f t="shared" si="161"/>
        <v>2072</v>
      </c>
      <c r="DK196" s="3">
        <f t="shared" si="162"/>
        <v>1568</v>
      </c>
      <c r="DL196" s="3">
        <f t="shared" si="163"/>
        <v>933</v>
      </c>
      <c r="DM196" s="3">
        <f t="shared" si="164"/>
        <v>1280</v>
      </c>
      <c r="DN196" s="3">
        <f t="shared" si="165"/>
        <v>746</v>
      </c>
      <c r="EG196" s="1">
        <v>43930</v>
      </c>
      <c r="EH196" s="3">
        <f t="shared" si="166"/>
        <v>557</v>
      </c>
      <c r="EI196" s="3">
        <f t="shared" si="167"/>
        <v>108</v>
      </c>
      <c r="EJ196" s="3">
        <f t="shared" si="168"/>
        <v>39</v>
      </c>
      <c r="EK196" s="3">
        <f t="shared" si="169"/>
        <v>105</v>
      </c>
      <c r="EL196" s="3">
        <f t="shared" si="170"/>
        <v>6</v>
      </c>
      <c r="EM196" s="3">
        <f t="shared" si="171"/>
        <v>30</v>
      </c>
    </row>
    <row r="197" spans="2:143" x14ac:dyDescent="0.2">
      <c r="B197" s="3">
        <v>51631</v>
      </c>
      <c r="C197" s="3">
        <v>48550</v>
      </c>
      <c r="D197" s="3">
        <v>38434</v>
      </c>
      <c r="E197" s="3">
        <v>41059</v>
      </c>
      <c r="F197" s="3">
        <v>37544</v>
      </c>
      <c r="G197" s="3">
        <v>17522</v>
      </c>
      <c r="H197" s="3">
        <v>17814</v>
      </c>
      <c r="I197" s="3"/>
      <c r="J197" s="3"/>
      <c r="K197" s="3">
        <v>17202</v>
      </c>
      <c r="L197" s="3">
        <v>15122</v>
      </c>
      <c r="M197" s="3">
        <v>15371</v>
      </c>
      <c r="N197" s="3">
        <v>17089</v>
      </c>
      <c r="O197" s="3">
        <v>16676</v>
      </c>
      <c r="P197" s="3">
        <v>10610</v>
      </c>
      <c r="Q197" s="3">
        <v>6610</v>
      </c>
      <c r="R197" s="3">
        <v>9442</v>
      </c>
      <c r="S197" s="3"/>
      <c r="T197" s="3"/>
      <c r="U197" s="3">
        <v>18274</v>
      </c>
      <c r="V197" s="3">
        <v>7784</v>
      </c>
      <c r="W197" s="3">
        <v>6097</v>
      </c>
      <c r="X197" s="3">
        <v>1782</v>
      </c>
      <c r="Y197" s="3">
        <v>1206</v>
      </c>
      <c r="Z197" s="3">
        <v>12297</v>
      </c>
      <c r="AA197" s="3">
        <v>4307</v>
      </c>
      <c r="AB197" s="3">
        <v>3696</v>
      </c>
      <c r="AC197" s="3"/>
      <c r="AD197" s="3"/>
      <c r="AE197" s="3">
        <v>2796</v>
      </c>
      <c r="AF197" s="3">
        <v>2698</v>
      </c>
      <c r="AG197" s="3">
        <v>25708</v>
      </c>
      <c r="AH197" s="3">
        <v>3929</v>
      </c>
      <c r="AI197" s="3">
        <v>4034</v>
      </c>
      <c r="AJ197" s="3">
        <v>2235</v>
      </c>
      <c r="AK197" s="3">
        <v>2859</v>
      </c>
      <c r="AV197">
        <v>138863</v>
      </c>
      <c r="AW197" s="5">
        <v>44416</v>
      </c>
      <c r="AX197" s="5">
        <v>15202</v>
      </c>
      <c r="AY197">
        <v>19823</v>
      </c>
      <c r="AZ197" s="5">
        <v>14559</v>
      </c>
      <c r="BA197" s="5">
        <v>15865</v>
      </c>
      <c r="BD197" s="1">
        <v>43928</v>
      </c>
      <c r="BE197" s="3">
        <f>SUM(138863+201195)</f>
        <v>340058</v>
      </c>
      <c r="BF197" s="3">
        <f>SUM(44416+50558)</f>
        <v>94974</v>
      </c>
      <c r="BG197" s="3">
        <v>81344</v>
      </c>
      <c r="BH197" s="3">
        <f>SUM(19823+45550)</f>
        <v>65373</v>
      </c>
      <c r="BI197" s="3">
        <f>SUM(14559+76719)</f>
        <v>91278</v>
      </c>
      <c r="BJ197" s="3">
        <f>SUM(15865+115364)</f>
        <v>131229</v>
      </c>
      <c r="CA197" s="1"/>
      <c r="CD197" s="1"/>
      <c r="CE197" s="3"/>
      <c r="CF197" s="3"/>
      <c r="CH197" s="1"/>
      <c r="CK197" s="1"/>
      <c r="CP197" s="1"/>
      <c r="CU197" s="1"/>
      <c r="CZ197" s="1"/>
      <c r="DH197" s="1">
        <v>43931</v>
      </c>
      <c r="DI197" s="3">
        <f>SUM(D11+E11+F11+G11+H11)</f>
        <v>7891</v>
      </c>
      <c r="DJ197" s="3">
        <f t="shared" si="161"/>
        <v>2327</v>
      </c>
      <c r="DK197" s="3">
        <f t="shared" si="162"/>
        <v>1655</v>
      </c>
      <c r="DL197" s="3">
        <f t="shared" si="163"/>
        <v>995</v>
      </c>
      <c r="DM197" s="3">
        <f t="shared" si="164"/>
        <v>1043</v>
      </c>
      <c r="DN197" s="3">
        <f t="shared" si="165"/>
        <v>710</v>
      </c>
      <c r="EG197" s="1">
        <v>43931</v>
      </c>
      <c r="EH197" s="3">
        <f t="shared" si="166"/>
        <v>709</v>
      </c>
      <c r="EI197" s="3">
        <f t="shared" si="167"/>
        <v>151</v>
      </c>
      <c r="EJ197" s="3">
        <f t="shared" si="168"/>
        <v>73</v>
      </c>
      <c r="EK197" s="3">
        <f t="shared" si="169"/>
        <v>77</v>
      </c>
      <c r="EL197" s="3">
        <f t="shared" si="170"/>
        <v>60</v>
      </c>
      <c r="EM197" s="3">
        <f t="shared" si="171"/>
        <v>46</v>
      </c>
    </row>
    <row r="198" spans="2:143" x14ac:dyDescent="0.2">
      <c r="B198" s="3">
        <v>52274</v>
      </c>
      <c r="C198" s="3">
        <v>48998</v>
      </c>
      <c r="D198" s="3">
        <v>38587</v>
      </c>
      <c r="E198" s="3"/>
      <c r="F198" s="3">
        <v>37719</v>
      </c>
      <c r="G198" s="3">
        <v>17518</v>
      </c>
      <c r="H198" s="3">
        <v>17897</v>
      </c>
      <c r="I198" s="3"/>
      <c r="J198" s="3"/>
      <c r="L198" s="3">
        <v>15176</v>
      </c>
      <c r="M198" s="3">
        <v>15426</v>
      </c>
      <c r="N198" s="3">
        <v>17180</v>
      </c>
      <c r="O198" s="3">
        <v>17014</v>
      </c>
      <c r="P198" s="3">
        <v>10995</v>
      </c>
      <c r="Q198" s="3">
        <v>6729</v>
      </c>
      <c r="R198" s="3">
        <v>9582</v>
      </c>
      <c r="S198" s="3"/>
      <c r="T198" s="3"/>
      <c r="U198" s="3">
        <v>18389</v>
      </c>
      <c r="V198" s="3">
        <v>7830</v>
      </c>
      <c r="W198" s="3">
        <v>6137</v>
      </c>
      <c r="X198" s="3">
        <v>1784</v>
      </c>
      <c r="Y198" s="3">
        <v>1210</v>
      </c>
      <c r="Z198" s="3">
        <v>12544</v>
      </c>
      <c r="AA198" s="3">
        <v>4406</v>
      </c>
      <c r="AB198" s="3">
        <v>3848</v>
      </c>
      <c r="AC198" s="3"/>
      <c r="AD198" s="3"/>
      <c r="AE198" s="3">
        <v>2850</v>
      </c>
      <c r="AF198" s="3">
        <v>2748</v>
      </c>
      <c r="AG198" s="3">
        <v>26243</v>
      </c>
      <c r="AH198" s="3">
        <v>4022</v>
      </c>
      <c r="AI198" s="3">
        <v>4221</v>
      </c>
      <c r="AJ198" s="3">
        <v>2238</v>
      </c>
      <c r="AK198" s="3">
        <v>2931</v>
      </c>
      <c r="AV198">
        <v>149316</v>
      </c>
      <c r="AW198" s="5">
        <v>47437</v>
      </c>
      <c r="AX198" s="5">
        <v>16790</v>
      </c>
      <c r="AY198">
        <v>20589</v>
      </c>
      <c r="AZ198" s="5">
        <v>16239</v>
      </c>
      <c r="BA198" s="5">
        <v>16957</v>
      </c>
      <c r="BD198" s="1">
        <v>43929</v>
      </c>
      <c r="BE198" s="3">
        <f>SUM(149316+215837)</f>
        <v>365153</v>
      </c>
      <c r="BF198" s="3">
        <f>SUM(47437+52979)</f>
        <v>100416</v>
      </c>
      <c r="BG198" s="3">
        <v>87511</v>
      </c>
      <c r="BH198" s="3">
        <f>SUM(20589+45550)</f>
        <v>66139</v>
      </c>
      <c r="BI198" s="3">
        <f>SUM(16239+82299)</f>
        <v>98538</v>
      </c>
      <c r="BJ198" s="3">
        <f>SUM(16957+127307)</f>
        <v>144264</v>
      </c>
      <c r="CA198" s="1"/>
      <c r="CD198" s="1"/>
      <c r="CE198" s="3"/>
      <c r="CF198" s="3"/>
      <c r="CH198" s="1"/>
      <c r="CK198" s="1"/>
      <c r="CP198" s="1"/>
      <c r="CU198" s="1"/>
      <c r="CZ198" s="1"/>
      <c r="DH198" s="1">
        <v>43932</v>
      </c>
      <c r="DI198" s="3"/>
      <c r="DJ198" s="3">
        <f t="shared" si="161"/>
        <v>1869</v>
      </c>
      <c r="DK198" s="3">
        <f t="shared" si="162"/>
        <v>1366</v>
      </c>
      <c r="DL198" s="3">
        <f t="shared" si="163"/>
        <v>1011</v>
      </c>
      <c r="DM198" s="3">
        <f t="shared" si="164"/>
        <v>1066</v>
      </c>
      <c r="DN198" s="3">
        <f t="shared" si="165"/>
        <v>770</v>
      </c>
      <c r="EG198" s="1">
        <v>43932</v>
      </c>
      <c r="EH198" s="3">
        <f t="shared" si="166"/>
        <v>383</v>
      </c>
      <c r="EI198" s="3">
        <f t="shared" si="167"/>
        <v>177</v>
      </c>
      <c r="EJ198" s="3">
        <f t="shared" si="168"/>
        <v>67</v>
      </c>
      <c r="EK198" s="3">
        <f t="shared" si="169"/>
        <v>97</v>
      </c>
      <c r="EL198" s="3">
        <f t="shared" si="170"/>
        <v>42</v>
      </c>
      <c r="EM198" s="3">
        <f t="shared" si="171"/>
        <v>27</v>
      </c>
    </row>
    <row r="199" spans="2:143" x14ac:dyDescent="0.2">
      <c r="B199" s="3">
        <v>53039</v>
      </c>
      <c r="C199" s="3">
        <v>49461</v>
      </c>
      <c r="D199" s="3">
        <v>38743</v>
      </c>
      <c r="E199" s="3">
        <v>41441</v>
      </c>
      <c r="F199" s="3">
        <v>37942</v>
      </c>
      <c r="G199" s="3">
        <v>17583</v>
      </c>
      <c r="H199" s="3">
        <v>17910</v>
      </c>
      <c r="I199" s="3"/>
      <c r="J199" s="3"/>
      <c r="L199" s="3">
        <v>15191</v>
      </c>
      <c r="M199" s="3">
        <v>15497</v>
      </c>
      <c r="N199" s="3">
        <v>17291</v>
      </c>
      <c r="O199" s="3">
        <v>17307</v>
      </c>
      <c r="P199" s="3">
        <v>11211</v>
      </c>
      <c r="Q199" s="3"/>
      <c r="R199" s="3">
        <v>9780</v>
      </c>
      <c r="S199" s="3"/>
      <c r="T199" s="3"/>
      <c r="U199" s="3">
        <v>18770</v>
      </c>
      <c r="V199" s="3">
        <v>7952</v>
      </c>
      <c r="W199" s="3">
        <v>6232</v>
      </c>
      <c r="X199" s="3">
        <v>1813</v>
      </c>
      <c r="Y199" s="3">
        <v>1231</v>
      </c>
      <c r="Z199" s="3">
        <v>12948</v>
      </c>
      <c r="AA199" s="3">
        <v>4487</v>
      </c>
      <c r="AB199" s="3">
        <v>3999</v>
      </c>
      <c r="AC199" s="3"/>
      <c r="AD199" s="3"/>
      <c r="AE199" s="3">
        <v>2896</v>
      </c>
      <c r="AF199" s="3">
        <v>2810</v>
      </c>
      <c r="AG199" s="3">
        <v>27815</v>
      </c>
      <c r="AH199" s="3">
        <v>4083</v>
      </c>
      <c r="AI199" s="3">
        <v>4354</v>
      </c>
      <c r="AJ199" s="3">
        <v>2255</v>
      </c>
      <c r="AK199" s="3">
        <v>2931</v>
      </c>
      <c r="AV199">
        <v>159937</v>
      </c>
      <c r="AW199" s="5">
        <v>51027</v>
      </c>
      <c r="AX199" s="5">
        <v>18941</v>
      </c>
      <c r="AY199">
        <v>21504</v>
      </c>
      <c r="AZ199" s="5">
        <v>18228</v>
      </c>
      <c r="BA199" s="5">
        <v>18309</v>
      </c>
      <c r="BD199" s="1">
        <v>43930</v>
      </c>
      <c r="BE199" s="3">
        <f>SUM(159937+231612)</f>
        <v>391549</v>
      </c>
      <c r="BF199" s="3">
        <f>SUM(51027+56165)</f>
        <v>107192</v>
      </c>
      <c r="BG199" s="3">
        <v>94958</v>
      </c>
      <c r="BH199" s="3">
        <f>SUM(21504+45550)</f>
        <v>67054</v>
      </c>
      <c r="BI199" s="3">
        <f>SUM(18228+87374)</f>
        <v>105602</v>
      </c>
      <c r="BJ199" s="3">
        <f>SUM(18309+145191)</f>
        <v>163500</v>
      </c>
      <c r="CA199" s="1"/>
      <c r="CD199" s="1"/>
      <c r="CE199" s="3"/>
      <c r="CF199" s="3"/>
      <c r="CH199" s="1"/>
      <c r="CK199" s="1"/>
      <c r="CP199" s="1"/>
      <c r="CU199" s="1"/>
      <c r="CZ199" s="1"/>
      <c r="DH199" s="1">
        <v>43933</v>
      </c>
      <c r="DI199" s="3">
        <f t="shared" ref="DI199:DI205" si="172">SUM(D13+E13+F13+G13+H13)</f>
        <v>6316</v>
      </c>
      <c r="DJ199" s="3">
        <f t="shared" si="161"/>
        <v>2053</v>
      </c>
      <c r="DK199" s="3">
        <f t="shared" si="162"/>
        <v>1959</v>
      </c>
      <c r="DL199" s="3">
        <f t="shared" si="163"/>
        <v>483</v>
      </c>
      <c r="DM199" s="3">
        <f t="shared" si="164"/>
        <v>694</v>
      </c>
      <c r="DN199" s="3">
        <f t="shared" si="165"/>
        <v>534</v>
      </c>
      <c r="EG199" s="1">
        <v>43933</v>
      </c>
      <c r="EH199" s="3">
        <f t="shared" si="166"/>
        <v>491</v>
      </c>
      <c r="EI199" s="3">
        <f t="shared" si="167"/>
        <v>103</v>
      </c>
      <c r="EJ199" s="3">
        <f t="shared" si="168"/>
        <v>48</v>
      </c>
      <c r="EK199" s="3">
        <f t="shared" si="169"/>
        <v>79</v>
      </c>
      <c r="EL199" s="3">
        <f t="shared" si="170"/>
        <v>3</v>
      </c>
      <c r="EM199" s="3">
        <f t="shared" si="171"/>
        <v>36</v>
      </c>
    </row>
    <row r="200" spans="2:143" x14ac:dyDescent="0.2">
      <c r="B200" s="3">
        <v>53640</v>
      </c>
      <c r="C200" s="3">
        <v>49817</v>
      </c>
      <c r="D200" s="3">
        <v>38864</v>
      </c>
      <c r="E200" s="3">
        <v>41677</v>
      </c>
      <c r="F200" s="3">
        <v>38117</v>
      </c>
      <c r="G200" s="3">
        <v>17653</v>
      </c>
      <c r="H200" s="3">
        <v>17977</v>
      </c>
      <c r="I200" s="3"/>
      <c r="J200" s="3"/>
      <c r="L200" s="3"/>
      <c r="M200" s="3">
        <v>15604</v>
      </c>
      <c r="N200" s="3">
        <v>17417</v>
      </c>
      <c r="O200" s="3">
        <v>17589</v>
      </c>
      <c r="P200" s="3">
        <v>11353</v>
      </c>
      <c r="Q200" s="3">
        <v>6887</v>
      </c>
      <c r="R200" s="3"/>
      <c r="S200" s="3"/>
      <c r="T200" s="3"/>
      <c r="U200" s="3">
        <v>18882</v>
      </c>
      <c r="V200" s="3">
        <v>7994</v>
      </c>
      <c r="W200" s="3">
        <v>6274</v>
      </c>
      <c r="X200" s="3">
        <v>1835</v>
      </c>
      <c r="Y200" s="3">
        <v>1236</v>
      </c>
      <c r="Z200" s="3">
        <v>13179</v>
      </c>
      <c r="AA200" s="3">
        <v>4552</v>
      </c>
      <c r="AB200" s="3">
        <v>4113</v>
      </c>
      <c r="AC200" s="3"/>
      <c r="AD200" s="3"/>
      <c r="AE200" s="3">
        <v>2924</v>
      </c>
      <c r="AF200" s="3">
        <v>2886</v>
      </c>
      <c r="AG200" s="3">
        <v>28687</v>
      </c>
      <c r="AH200" s="3">
        <v>4321</v>
      </c>
      <c r="AI200" s="3">
        <v>4535</v>
      </c>
      <c r="AJ200" s="3">
        <v>2270</v>
      </c>
      <c r="AK200" s="3">
        <v>3156</v>
      </c>
      <c r="AV200">
        <v>170512</v>
      </c>
      <c r="AW200" s="5">
        <v>54588</v>
      </c>
      <c r="AX200" s="5">
        <v>20974</v>
      </c>
      <c r="AY200">
        <v>22783</v>
      </c>
      <c r="AZ200" s="5">
        <v>19979</v>
      </c>
      <c r="BA200" s="5">
        <v>19472</v>
      </c>
      <c r="BD200" s="1">
        <v>43931</v>
      </c>
      <c r="BE200" s="3">
        <f>SUM(170512+247373)</f>
        <v>417885</v>
      </c>
      <c r="BF200" s="3">
        <f>SUM(54588+58935)</f>
        <v>113523</v>
      </c>
      <c r="BG200" s="3">
        <v>102372</v>
      </c>
      <c r="BH200" s="3">
        <f>SUM(22783+49261)</f>
        <v>72044</v>
      </c>
      <c r="BI200" s="3">
        <f>SUM(19979+93040)</f>
        <v>113019</v>
      </c>
      <c r="BJ200" s="3">
        <f>SUM(19472+145391)</f>
        <v>164863</v>
      </c>
      <c r="CA200" s="1"/>
      <c r="CD200" s="1"/>
      <c r="CE200" s="3"/>
      <c r="CF200" s="3"/>
      <c r="CH200" s="1"/>
      <c r="CK200" s="1"/>
      <c r="CP200" s="1"/>
      <c r="CU200" s="1"/>
      <c r="CZ200" s="1"/>
      <c r="DH200" s="1">
        <v>43934</v>
      </c>
      <c r="DI200" s="3">
        <f t="shared" si="172"/>
        <v>4536</v>
      </c>
      <c r="DJ200" s="3">
        <f t="shared" si="161"/>
        <v>1758</v>
      </c>
      <c r="DK200" s="3">
        <f t="shared" si="162"/>
        <v>1071</v>
      </c>
      <c r="DL200" s="3">
        <f t="shared" si="163"/>
        <v>859</v>
      </c>
      <c r="DM200" s="3">
        <f t="shared" si="164"/>
        <v>875</v>
      </c>
      <c r="DN200" s="3">
        <f t="shared" si="165"/>
        <v>458</v>
      </c>
      <c r="EG200" s="1">
        <v>43934</v>
      </c>
      <c r="EH200" s="3">
        <f t="shared" si="166"/>
        <v>476</v>
      </c>
      <c r="EI200" s="3">
        <f t="shared" si="167"/>
        <v>57</v>
      </c>
      <c r="EJ200" s="3">
        <f t="shared" si="168"/>
        <v>60</v>
      </c>
      <c r="EK200" s="3">
        <f t="shared" si="169"/>
        <v>106</v>
      </c>
      <c r="EL200" s="3">
        <f t="shared" si="170"/>
        <v>26</v>
      </c>
      <c r="EM200" s="3">
        <f t="shared" si="171"/>
        <v>53</v>
      </c>
    </row>
    <row r="201" spans="2:143" x14ac:dyDescent="0.2">
      <c r="B201" s="3">
        <v>54090</v>
      </c>
      <c r="C201" s="3">
        <v>50072</v>
      </c>
      <c r="D201" s="3">
        <v>39033</v>
      </c>
      <c r="E201" s="3">
        <v>41980</v>
      </c>
      <c r="F201" s="3">
        <v>38224</v>
      </c>
      <c r="G201" s="3">
        <v>17668</v>
      </c>
      <c r="H201" s="3">
        <v>18051</v>
      </c>
      <c r="I201" s="3"/>
      <c r="J201" s="3"/>
      <c r="K201" s="3"/>
      <c r="L201" s="3"/>
      <c r="M201" s="3">
        <v>15610</v>
      </c>
      <c r="N201" s="3">
        <v>17480</v>
      </c>
      <c r="O201" s="3">
        <v>17774</v>
      </c>
      <c r="P201" s="3">
        <v>11432</v>
      </c>
      <c r="Q201" s="3">
        <v>6952</v>
      </c>
      <c r="R201" s="3">
        <v>10101</v>
      </c>
      <c r="S201" s="3"/>
      <c r="T201" s="3"/>
      <c r="U201" s="3"/>
      <c r="V201" s="3">
        <v>8023</v>
      </c>
      <c r="W201" s="3">
        <v>6304</v>
      </c>
      <c r="X201" s="3">
        <v>1845</v>
      </c>
      <c r="Y201" s="3">
        <v>1241</v>
      </c>
      <c r="Z201" s="3">
        <v>16040</v>
      </c>
      <c r="AA201" s="3">
        <v>4645</v>
      </c>
      <c r="AB201" s="3">
        <v>4256</v>
      </c>
      <c r="AC201" s="3"/>
      <c r="AD201" s="3"/>
      <c r="AE201" s="3">
        <v>2963</v>
      </c>
      <c r="AF201" s="3">
        <v>2948</v>
      </c>
      <c r="AG201" s="3">
        <v>29544</v>
      </c>
      <c r="AH201" s="3">
        <v>4431</v>
      </c>
      <c r="AI201" s="3">
        <v>4608</v>
      </c>
      <c r="AJ201" s="3">
        <v>2281</v>
      </c>
      <c r="AK201" s="3">
        <v>3283</v>
      </c>
      <c r="AM201" s="3"/>
      <c r="AV201">
        <v>180458</v>
      </c>
      <c r="AW201" s="5">
        <v>58151</v>
      </c>
      <c r="AX201" s="5">
        <v>22860</v>
      </c>
      <c r="AY201">
        <v>23993</v>
      </c>
      <c r="AZ201" s="5">
        <v>21655</v>
      </c>
      <c r="BA201" s="5">
        <v>20615</v>
      </c>
      <c r="BD201" s="1">
        <v>43932</v>
      </c>
      <c r="BE201" s="3">
        <f>SUM(180458+260522)</f>
        <v>440980</v>
      </c>
      <c r="BF201" s="3">
        <f>SUM(58151+62042)</f>
        <v>120193</v>
      </c>
      <c r="BG201" s="3">
        <v>108776</v>
      </c>
      <c r="BH201" s="3">
        <f>SUM(23993+52021)</f>
        <v>76014</v>
      </c>
      <c r="BI201" s="3">
        <f>SUM(21655+98498)</f>
        <v>120153</v>
      </c>
      <c r="BJ201" s="3">
        <f>SUM(20615+152604)</f>
        <v>173219</v>
      </c>
      <c r="CA201" s="1"/>
      <c r="CD201" s="1"/>
      <c r="CE201" s="3"/>
      <c r="CF201" s="3"/>
      <c r="CH201" s="1"/>
      <c r="CK201" s="1"/>
      <c r="CP201" s="1"/>
      <c r="CU201" s="1"/>
      <c r="CZ201" s="1"/>
      <c r="DH201" s="1">
        <v>43935</v>
      </c>
      <c r="DI201" s="3">
        <f t="shared" si="172"/>
        <v>2036</v>
      </c>
      <c r="DJ201" s="3">
        <f t="shared" si="161"/>
        <v>2392</v>
      </c>
      <c r="DK201" s="3">
        <f t="shared" si="162"/>
        <v>994</v>
      </c>
      <c r="DL201" s="3">
        <f t="shared" si="163"/>
        <v>1132</v>
      </c>
      <c r="DM201" s="3">
        <f t="shared" si="164"/>
        <v>627</v>
      </c>
      <c r="DN201" s="3">
        <f t="shared" si="165"/>
        <v>687</v>
      </c>
      <c r="EG201" s="1">
        <v>43935</v>
      </c>
      <c r="EH201" s="3">
        <f t="shared" si="166"/>
        <v>217</v>
      </c>
      <c r="EI201" s="3">
        <f t="shared" si="167"/>
        <v>252</v>
      </c>
      <c r="EJ201" s="3">
        <f t="shared" si="168"/>
        <v>75</v>
      </c>
      <c r="EK201" s="3">
        <f t="shared" si="169"/>
        <v>142</v>
      </c>
      <c r="EL201" s="3">
        <f t="shared" si="170"/>
        <v>34</v>
      </c>
      <c r="EM201" s="3">
        <f t="shared" si="171"/>
        <v>45</v>
      </c>
    </row>
    <row r="202" spans="2:143" x14ac:dyDescent="0.2">
      <c r="B202" s="3">
        <v>54448</v>
      </c>
      <c r="C202" s="3">
        <v>50331</v>
      </c>
      <c r="D202" s="3">
        <v>39136</v>
      </c>
      <c r="E202" s="3">
        <v>42519</v>
      </c>
      <c r="F202" s="3">
        <v>38327</v>
      </c>
      <c r="G202" s="3">
        <v>17804</v>
      </c>
      <c r="H202" s="3"/>
      <c r="I202" s="3"/>
      <c r="J202" s="3"/>
      <c r="K202" s="3"/>
      <c r="L202" s="3"/>
      <c r="M202" s="3">
        <v>15686</v>
      </c>
      <c r="O202" s="3">
        <v>17953</v>
      </c>
      <c r="P202" s="3">
        <v>11572</v>
      </c>
      <c r="Q202" s="3">
        <v>7004</v>
      </c>
      <c r="R202" s="3">
        <v>10251</v>
      </c>
      <c r="S202" s="3"/>
      <c r="T202" s="3"/>
      <c r="U202" s="3">
        <v>19065</v>
      </c>
      <c r="V202" s="3">
        <v>8043</v>
      </c>
      <c r="W202" s="3">
        <v>6345</v>
      </c>
      <c r="X202" s="3">
        <v>1866</v>
      </c>
      <c r="Y202" s="3">
        <v>1242</v>
      </c>
      <c r="Z202" s="3">
        <v>16410</v>
      </c>
      <c r="AA202" s="3">
        <v>4687</v>
      </c>
      <c r="AB202" s="3">
        <v>4326</v>
      </c>
      <c r="AC202" s="3"/>
      <c r="AD202" s="3"/>
      <c r="AE202" s="3">
        <v>2999</v>
      </c>
      <c r="AF202" s="3">
        <v>3004</v>
      </c>
      <c r="AG202" s="3">
        <v>30357</v>
      </c>
      <c r="AH202" s="3">
        <v>4664</v>
      </c>
      <c r="AI202" s="3">
        <v>4672</v>
      </c>
      <c r="AJ202" s="3">
        <v>2285</v>
      </c>
      <c r="AK202" s="3">
        <v>3395</v>
      </c>
      <c r="AM202" s="3"/>
      <c r="AV202">
        <v>188694</v>
      </c>
      <c r="AW202" s="5">
        <v>61850</v>
      </c>
      <c r="AX202" s="5">
        <v>25475</v>
      </c>
      <c r="AY202">
        <v>24638</v>
      </c>
      <c r="AZ202" s="5">
        <v>22833</v>
      </c>
      <c r="BA202" s="5">
        <v>21794</v>
      </c>
      <c r="BD202" s="1">
        <v>43933</v>
      </c>
      <c r="BE202" s="3">
        <f>SUM(188694+272907)</f>
        <v>461601</v>
      </c>
      <c r="BF202" s="3">
        <f>SUM(61850+64885)</f>
        <v>126735</v>
      </c>
      <c r="BG202" s="3">
        <v>116730</v>
      </c>
      <c r="BH202" s="3">
        <f>SUM(24638+54799)</f>
        <v>79437</v>
      </c>
      <c r="BI202" s="3">
        <f>SUM(22833+102057)</f>
        <v>124890</v>
      </c>
      <c r="BJ202" s="3">
        <f>SUM(21794+168534)</f>
        <v>190328</v>
      </c>
      <c r="CA202" s="1"/>
      <c r="CD202" s="1"/>
      <c r="CE202" s="3"/>
      <c r="CF202" s="3"/>
      <c r="CH202" s="1"/>
      <c r="CK202" s="1"/>
      <c r="CP202" s="1"/>
      <c r="CU202" s="1"/>
      <c r="CZ202" s="1"/>
      <c r="DH202" s="1">
        <v>43936</v>
      </c>
      <c r="DI202" s="3">
        <f t="shared" si="172"/>
        <v>10422</v>
      </c>
      <c r="DJ202" s="3">
        <f t="shared" si="161"/>
        <v>1543</v>
      </c>
      <c r="DK202" s="3">
        <f t="shared" si="162"/>
        <v>1391</v>
      </c>
      <c r="DL202" s="3">
        <f t="shared" si="163"/>
        <v>799</v>
      </c>
      <c r="DM202" s="3">
        <f t="shared" si="164"/>
        <v>777</v>
      </c>
      <c r="DN202" s="3">
        <f t="shared" si="165"/>
        <v>1010</v>
      </c>
      <c r="EG202" s="1">
        <v>43936</v>
      </c>
      <c r="EH202" s="3">
        <f t="shared" si="166"/>
        <v>439</v>
      </c>
      <c r="EI202" s="3">
        <f t="shared" si="167"/>
        <v>205</v>
      </c>
      <c r="EJ202" s="3">
        <f t="shared" si="168"/>
        <v>116</v>
      </c>
      <c r="EK202" s="3">
        <f t="shared" si="169"/>
        <v>135</v>
      </c>
      <c r="EL202" s="3">
        <f t="shared" si="170"/>
        <v>44</v>
      </c>
      <c r="EM202" s="3">
        <f t="shared" si="171"/>
        <v>55</v>
      </c>
    </row>
    <row r="203" spans="2:143" x14ac:dyDescent="0.2">
      <c r="B203" s="3"/>
      <c r="C203" s="3">
        <v>50667</v>
      </c>
      <c r="D203" s="3">
        <v>39225</v>
      </c>
      <c r="E203" s="3">
        <v>42812</v>
      </c>
      <c r="F203" s="3">
        <v>38411</v>
      </c>
      <c r="G203" s="3">
        <v>17901</v>
      </c>
      <c r="H203" s="3"/>
      <c r="I203" s="3"/>
      <c r="J203" s="3"/>
      <c r="K203" s="3"/>
      <c r="M203" s="3">
        <v>15774</v>
      </c>
      <c r="N203" s="3"/>
      <c r="O203" s="3">
        <v>18201</v>
      </c>
      <c r="P203" s="3">
        <v>11703</v>
      </c>
      <c r="Q203" s="3">
        <v>7046</v>
      </c>
      <c r="R203" s="3">
        <v>10431</v>
      </c>
      <c r="S203" s="3"/>
      <c r="T203" s="3"/>
      <c r="U203" s="3">
        <v>19128</v>
      </c>
      <c r="V203" s="3">
        <v>8050</v>
      </c>
      <c r="W203" s="3">
        <v>6357</v>
      </c>
      <c r="X203" s="3">
        <v>1869</v>
      </c>
      <c r="Y203" s="3">
        <v>1245</v>
      </c>
      <c r="Z203" s="3"/>
      <c r="AA203" s="3">
        <v>4827</v>
      </c>
      <c r="AB203" s="3">
        <v>4430</v>
      </c>
      <c r="AC203" s="3"/>
      <c r="AD203" s="3"/>
      <c r="AE203" s="3">
        <v>3063</v>
      </c>
      <c r="AF203" s="3">
        <v>3048</v>
      </c>
      <c r="AG203" s="3">
        <v>31268</v>
      </c>
      <c r="AH203" s="3">
        <v>4778</v>
      </c>
      <c r="AI203" s="3">
        <v>4871</v>
      </c>
      <c r="AJ203" s="3">
        <v>2317</v>
      </c>
      <c r="AK203" s="3">
        <v>3506</v>
      </c>
      <c r="AM203" s="3"/>
      <c r="AV203">
        <v>195031</v>
      </c>
      <c r="AW203" s="5">
        <v>64584</v>
      </c>
      <c r="AX203" s="5">
        <v>26867</v>
      </c>
      <c r="AY203">
        <v>25635</v>
      </c>
      <c r="AZ203" s="5">
        <v>24199</v>
      </c>
      <c r="BA203" s="5">
        <v>22348</v>
      </c>
      <c r="BD203" s="1">
        <v>43934</v>
      </c>
      <c r="BE203" s="3">
        <f>SUM(195031+283326)</f>
        <v>478357</v>
      </c>
      <c r="BF203" s="3">
        <f>SUM(64584+64885)</f>
        <v>129469</v>
      </c>
      <c r="BG203" s="3">
        <v>122049</v>
      </c>
      <c r="BH203" s="3">
        <f>SUM(25635+57009)</f>
        <v>82644</v>
      </c>
      <c r="BI203" s="3">
        <f>SUM(24199+105593)</f>
        <v>129792</v>
      </c>
      <c r="BJ203" s="3">
        <f>SUM(22348+168534)</f>
        <v>190882</v>
      </c>
      <c r="CA203" s="2"/>
      <c r="CD203" s="1"/>
      <c r="CE203" s="3"/>
      <c r="CF203" s="3"/>
      <c r="CH203" s="1"/>
      <c r="CK203" s="2"/>
      <c r="CP203" s="2"/>
      <c r="CU203" s="2"/>
      <c r="CZ203" s="2"/>
      <c r="DH203" s="2">
        <v>43937</v>
      </c>
      <c r="DI203" s="3">
        <f t="shared" si="172"/>
        <v>5717</v>
      </c>
      <c r="DJ203" s="3">
        <f t="shared" si="161"/>
        <v>2753</v>
      </c>
      <c r="DK203" s="3">
        <f t="shared" si="162"/>
        <v>1790</v>
      </c>
      <c r="DL203" s="3">
        <f t="shared" si="163"/>
        <v>951</v>
      </c>
      <c r="DM203" s="3">
        <f t="shared" si="164"/>
        <v>537</v>
      </c>
      <c r="DN203" s="3">
        <f t="shared" si="165"/>
        <v>724</v>
      </c>
      <c r="EG203" s="2">
        <v>43937</v>
      </c>
      <c r="EH203" s="3">
        <f t="shared" si="166"/>
        <v>546</v>
      </c>
      <c r="EI203" s="3">
        <f t="shared" si="167"/>
        <v>226</v>
      </c>
      <c r="EJ203" s="3">
        <f t="shared" si="168"/>
        <v>111</v>
      </c>
      <c r="EK203" s="3">
        <f t="shared" si="169"/>
        <v>160</v>
      </c>
      <c r="EL203" s="3">
        <f t="shared" si="170"/>
        <v>67</v>
      </c>
      <c r="EM203" s="3">
        <f t="shared" si="171"/>
        <v>76</v>
      </c>
    </row>
    <row r="204" spans="2:143" x14ac:dyDescent="0.2">
      <c r="B204" s="3">
        <v>55450</v>
      </c>
      <c r="C204" s="3">
        <v>51095</v>
      </c>
      <c r="D204" s="3">
        <v>39295</v>
      </c>
      <c r="E204" s="3">
        <v>43022</v>
      </c>
      <c r="F204" s="3">
        <v>38553</v>
      </c>
      <c r="H204" s="3"/>
      <c r="I204" s="3"/>
      <c r="J204" s="3"/>
      <c r="K204" s="3"/>
      <c r="L204" s="3"/>
      <c r="M204" s="3"/>
      <c r="N204" s="3"/>
      <c r="O204" s="3">
        <v>18381</v>
      </c>
      <c r="P204" s="3">
        <v>11950</v>
      </c>
      <c r="Q204" s="3">
        <v>7129</v>
      </c>
      <c r="R204" s="3">
        <v>10505</v>
      </c>
      <c r="S204" s="3"/>
      <c r="T204" s="3"/>
      <c r="U204" s="3">
        <v>19292</v>
      </c>
      <c r="V204" s="3">
        <v>8078</v>
      </c>
      <c r="W204" s="3">
        <v>6367</v>
      </c>
      <c r="X204" s="3">
        <v>1891</v>
      </c>
      <c r="Y204" s="3">
        <v>1251</v>
      </c>
      <c r="Z204" s="3"/>
      <c r="AA204" s="3">
        <v>4915</v>
      </c>
      <c r="AB204" s="3">
        <v>4497</v>
      </c>
      <c r="AC204" s="3"/>
      <c r="AD204" s="3"/>
      <c r="AE204" s="3">
        <v>3102</v>
      </c>
      <c r="AF204" s="3">
        <v>3095</v>
      </c>
      <c r="AG204" s="3">
        <v>31711</v>
      </c>
      <c r="AH204" s="3">
        <v>4928</v>
      </c>
      <c r="AI204" s="3">
        <v>4951</v>
      </c>
      <c r="AJ204" s="3">
        <v>2331</v>
      </c>
      <c r="AK204" s="3">
        <v>3627</v>
      </c>
      <c r="AL204" s="3"/>
      <c r="AM204" s="3"/>
      <c r="AV204">
        <v>202208</v>
      </c>
      <c r="AW204">
        <v>68824</v>
      </c>
      <c r="AX204" s="5">
        <v>28163</v>
      </c>
      <c r="AY204">
        <v>27001</v>
      </c>
      <c r="AZ204" s="5">
        <v>25345</v>
      </c>
      <c r="BA204" s="5">
        <v>23338</v>
      </c>
      <c r="BD204" s="1">
        <v>43935</v>
      </c>
      <c r="BE204" s="3">
        <f>SUM(202208+296935)</f>
        <v>499143</v>
      </c>
      <c r="BF204" s="3">
        <f>SUM(68824+70950)</f>
        <v>139774</v>
      </c>
      <c r="BG204" s="3">
        <v>126551</v>
      </c>
      <c r="BH204" s="3">
        <f>SUM(27001+59225)</f>
        <v>86226</v>
      </c>
      <c r="BI204" s="3">
        <f>SUM(25345+108286)</f>
        <v>133631</v>
      </c>
      <c r="BJ204" s="3">
        <f>SUM(23338+178870)</f>
        <v>202208</v>
      </c>
      <c r="CA204" s="1"/>
      <c r="CD204" s="1"/>
      <c r="CE204" s="3"/>
      <c r="CF204" s="3"/>
      <c r="CH204" s="1"/>
      <c r="CK204" s="1"/>
      <c r="CP204" s="1"/>
      <c r="CU204" s="1"/>
      <c r="CZ204" s="1"/>
      <c r="DH204" s="1">
        <v>43938</v>
      </c>
      <c r="DI204" s="3">
        <f t="shared" si="172"/>
        <v>5353</v>
      </c>
      <c r="DJ204" s="3">
        <f t="shared" si="161"/>
        <v>2325</v>
      </c>
      <c r="DK204" s="3">
        <f t="shared" si="162"/>
        <v>1748</v>
      </c>
      <c r="DL204" s="3">
        <f t="shared" si="163"/>
        <v>586</v>
      </c>
      <c r="DM204" s="3">
        <f t="shared" si="164"/>
        <v>1512</v>
      </c>
      <c r="DN204" s="3">
        <f t="shared" si="165"/>
        <v>919</v>
      </c>
      <c r="EG204" s="1">
        <v>43938</v>
      </c>
      <c r="EH204" s="3">
        <f t="shared" si="166"/>
        <v>297</v>
      </c>
      <c r="EI204" s="3">
        <f t="shared" si="167"/>
        <v>182</v>
      </c>
      <c r="EJ204" s="3">
        <f t="shared" si="168"/>
        <v>108</v>
      </c>
      <c r="EK204" s="3">
        <f t="shared" si="169"/>
        <v>111</v>
      </c>
      <c r="EL204" s="3">
        <f t="shared" si="170"/>
        <v>41</v>
      </c>
      <c r="EM204" s="3">
        <f t="shared" si="171"/>
        <v>61</v>
      </c>
    </row>
    <row r="205" spans="2:143" x14ac:dyDescent="0.2">
      <c r="B205" s="3">
        <v>55944</v>
      </c>
      <c r="C205" s="3">
        <v>51581</v>
      </c>
      <c r="D205" s="3">
        <v>39368</v>
      </c>
      <c r="E205" s="3">
        <v>43158</v>
      </c>
      <c r="F205" s="3">
        <v>38672</v>
      </c>
      <c r="G205" s="3"/>
      <c r="H205" s="3"/>
      <c r="I205" s="3"/>
      <c r="J205" s="3"/>
      <c r="K205" s="3"/>
      <c r="L205" s="3"/>
      <c r="M205" s="3"/>
      <c r="N205" s="3"/>
      <c r="O205" s="3">
        <v>18683</v>
      </c>
      <c r="P205" s="3">
        <v>12131</v>
      </c>
      <c r="Q205" s="3">
        <v>7258</v>
      </c>
      <c r="R205" s="3"/>
      <c r="S205" s="3"/>
      <c r="T205" s="3"/>
      <c r="U205" s="3">
        <v>19432</v>
      </c>
      <c r="V205" s="3">
        <v>8117</v>
      </c>
      <c r="W205" s="3">
        <v>6392</v>
      </c>
      <c r="X205" s="3">
        <v>1915</v>
      </c>
      <c r="Y205" s="3">
        <v>1261</v>
      </c>
      <c r="Z205" s="3">
        <v>14384</v>
      </c>
      <c r="AA205" s="3">
        <v>5037</v>
      </c>
      <c r="AB205" s="3">
        <v>4680</v>
      </c>
      <c r="AC205" s="3"/>
      <c r="AD205" s="3"/>
      <c r="AE205" s="3">
        <v>3140</v>
      </c>
      <c r="AF205" s="3">
        <v>3190</v>
      </c>
      <c r="AG205" s="3">
        <v>32279</v>
      </c>
      <c r="AH205" s="3">
        <v>5067</v>
      </c>
      <c r="AI205" s="3">
        <v>5082</v>
      </c>
      <c r="AJ205" s="3">
        <v>2340</v>
      </c>
      <c r="AK205" s="3">
        <v>3699</v>
      </c>
      <c r="AM205" s="3"/>
      <c r="AV205">
        <v>213779</v>
      </c>
      <c r="AW205" s="5">
        <v>71030</v>
      </c>
      <c r="AX205" s="5">
        <v>29918</v>
      </c>
      <c r="AY205" s="5">
        <v>28059</v>
      </c>
      <c r="AZ205" s="5">
        <v>26490</v>
      </c>
      <c r="BA205" s="5">
        <v>24424</v>
      </c>
      <c r="BD205" s="1">
        <v>43936</v>
      </c>
      <c r="BE205" s="3">
        <f>SUM(213779+312233)</f>
        <v>526012</v>
      </c>
      <c r="BF205" s="3">
        <f>SUM(71030+72991)</f>
        <v>144021</v>
      </c>
      <c r="BG205" s="3">
        <v>132023</v>
      </c>
      <c r="BH205" s="3">
        <f>SUM(28059+61638)</f>
        <v>89697</v>
      </c>
      <c r="BI205" s="3">
        <f>SUM(26490+111094)</f>
        <v>137584</v>
      </c>
      <c r="BJ205" s="3">
        <f>SUM(24424+192062)</f>
        <v>216486</v>
      </c>
      <c r="CA205" s="1"/>
      <c r="CD205" s="1"/>
      <c r="CE205" s="3"/>
      <c r="CF205" s="3"/>
      <c r="CH205" s="1"/>
      <c r="CK205" s="1"/>
      <c r="CP205" s="1"/>
      <c r="CU205" s="1"/>
      <c r="CZ205" s="1"/>
      <c r="DH205" s="1">
        <v>43939</v>
      </c>
      <c r="DI205" s="3">
        <f t="shared" si="172"/>
        <v>4934</v>
      </c>
      <c r="DJ205" s="3">
        <f t="shared" si="161"/>
        <v>1711</v>
      </c>
      <c r="DK205" s="3">
        <f t="shared" si="162"/>
        <v>1654</v>
      </c>
      <c r="DL205" s="3">
        <f t="shared" si="163"/>
        <v>510</v>
      </c>
      <c r="DM205" s="3"/>
      <c r="DN205" s="3"/>
      <c r="EG205" s="1">
        <v>43939</v>
      </c>
      <c r="EH205" s="3">
        <f t="shared" si="166"/>
        <v>396</v>
      </c>
      <c r="EI205" s="3">
        <f t="shared" si="167"/>
        <v>137</v>
      </c>
      <c r="EJ205" s="3">
        <f t="shared" si="168"/>
        <v>86</v>
      </c>
      <c r="EK205" s="3">
        <f t="shared" si="169"/>
        <v>63</v>
      </c>
      <c r="EL205" s="3">
        <f t="shared" si="170"/>
        <v>29</v>
      </c>
      <c r="EM205" s="3">
        <f t="shared" si="171"/>
        <v>90</v>
      </c>
    </row>
    <row r="206" spans="2:143" x14ac:dyDescent="0.2">
      <c r="B206" s="3">
        <v>56493</v>
      </c>
      <c r="C206" s="3">
        <v>51991</v>
      </c>
      <c r="D206" s="3">
        <v>39487</v>
      </c>
      <c r="E206" s="3">
        <v>43270</v>
      </c>
      <c r="F206" s="3">
        <v>38802</v>
      </c>
      <c r="G206" s="3"/>
      <c r="H206" s="3"/>
      <c r="I206" s="3"/>
      <c r="J206" s="3"/>
      <c r="K206" s="3"/>
      <c r="L206" s="3"/>
      <c r="M206" s="3"/>
      <c r="N206" s="3"/>
      <c r="O206" s="3">
        <v>18883</v>
      </c>
      <c r="P206" s="3">
        <v>12314</v>
      </c>
      <c r="Q206" s="3">
        <v>7331</v>
      </c>
      <c r="R206" s="3"/>
      <c r="S206" s="3"/>
      <c r="T206" s="3"/>
      <c r="U206" s="3">
        <v>19538</v>
      </c>
      <c r="V206" s="3">
        <v>8125</v>
      </c>
      <c r="W206" s="3">
        <v>6420</v>
      </c>
      <c r="X206" s="3">
        <v>1926</v>
      </c>
      <c r="Y206" s="3">
        <v>1265</v>
      </c>
      <c r="Z206" s="3">
        <v>14637</v>
      </c>
      <c r="AA206" s="3">
        <v>5116</v>
      </c>
      <c r="AB206" s="3">
        <v>4836</v>
      </c>
      <c r="AC206" s="3"/>
      <c r="AD206" s="3"/>
      <c r="AE206" s="3">
        <v>3169</v>
      </c>
      <c r="AF206" s="3">
        <v>3257</v>
      </c>
      <c r="AG206" s="3">
        <v>33281</v>
      </c>
      <c r="AH206" s="3">
        <v>5163</v>
      </c>
      <c r="AI206" s="3">
        <v>5134</v>
      </c>
      <c r="AJ206" s="3">
        <v>2362</v>
      </c>
      <c r="AK206" s="3">
        <v>3843</v>
      </c>
      <c r="AM206" s="3"/>
      <c r="AV206">
        <v>222284</v>
      </c>
      <c r="AW206" s="5">
        <v>75317</v>
      </c>
      <c r="AX206" s="5">
        <v>32181</v>
      </c>
      <c r="AY206" s="5">
        <v>29263</v>
      </c>
      <c r="AZ206">
        <v>27735</v>
      </c>
      <c r="BA206" s="5">
        <v>26182</v>
      </c>
      <c r="BD206" s="2">
        <v>43937</v>
      </c>
      <c r="BE206" s="3">
        <f>SUM(222284+328295)</f>
        <v>550579</v>
      </c>
      <c r="BF206" s="3">
        <f>SUM(75317+76513)</f>
        <v>151830</v>
      </c>
      <c r="BG206" s="3">
        <v>140773</v>
      </c>
      <c r="BH206" s="3">
        <f>SUM(29263+65023)</f>
        <v>94286</v>
      </c>
      <c r="BI206" s="3">
        <f>SUM(27735+113735)</f>
        <v>141470</v>
      </c>
      <c r="BJ206" s="3">
        <f>SUM(26182+220218)</f>
        <v>246400</v>
      </c>
      <c r="CA206" s="2"/>
      <c r="CD206" s="1"/>
      <c r="CE206" s="3"/>
      <c r="CF206" s="3"/>
      <c r="CH206" s="1"/>
      <c r="CK206" s="2"/>
      <c r="CP206" s="2"/>
      <c r="CU206" s="2"/>
      <c r="CZ206" s="2"/>
      <c r="DH206" s="2">
        <v>43940</v>
      </c>
      <c r="DI206" s="3"/>
      <c r="DJ206" s="3">
        <f t="shared" si="161"/>
        <v>2411</v>
      </c>
      <c r="DK206" s="3">
        <f t="shared" si="162"/>
        <v>1304</v>
      </c>
      <c r="DL206" s="3">
        <f t="shared" si="163"/>
        <v>430</v>
      </c>
      <c r="DM206" s="3">
        <f>SUM(AR20+AS20+AT20+AU20+AV20)</f>
        <v>1083</v>
      </c>
      <c r="DN206" s="3"/>
      <c r="EG206" s="2">
        <v>43940</v>
      </c>
      <c r="EH206" s="3">
        <f t="shared" si="166"/>
        <v>640</v>
      </c>
      <c r="EI206" s="3">
        <f t="shared" si="167"/>
        <v>75</v>
      </c>
      <c r="EJ206" s="3">
        <f t="shared" si="168"/>
        <v>0</v>
      </c>
      <c r="EK206" s="3">
        <f t="shared" si="169"/>
        <v>73</v>
      </c>
      <c r="EL206" s="3">
        <f t="shared" si="170"/>
        <v>125</v>
      </c>
      <c r="EM206" s="3">
        <f t="shared" si="171"/>
        <v>29</v>
      </c>
    </row>
    <row r="207" spans="2:143" x14ac:dyDescent="0.2">
      <c r="B207" s="3">
        <v>56862</v>
      </c>
      <c r="C207" s="3">
        <v>52298</v>
      </c>
      <c r="D207" s="3">
        <v>39608</v>
      </c>
      <c r="E207" s="3">
        <v>43418</v>
      </c>
      <c r="F207" s="3">
        <v>38964</v>
      </c>
      <c r="G207" s="3"/>
      <c r="H207" s="3"/>
      <c r="I207" s="3"/>
      <c r="J207" s="3"/>
      <c r="K207" s="3"/>
      <c r="L207" s="3"/>
      <c r="M207" s="3"/>
      <c r="N207" s="3"/>
      <c r="O207" s="3">
        <v>19129</v>
      </c>
      <c r="P207" s="3">
        <v>12462</v>
      </c>
      <c r="Q207" s="3">
        <v>7412</v>
      </c>
      <c r="R207" s="3"/>
      <c r="S207" s="3"/>
      <c r="T207" s="3"/>
      <c r="U207" s="3">
        <v>19602</v>
      </c>
      <c r="V207" s="3">
        <v>8131</v>
      </c>
      <c r="W207" s="3">
        <v>6445</v>
      </c>
      <c r="X207" s="3">
        <v>1929</v>
      </c>
      <c r="Y207" s="3">
        <v>1275</v>
      </c>
      <c r="Z207" s="3">
        <v>14883</v>
      </c>
      <c r="AA207" s="3">
        <v>5260</v>
      </c>
      <c r="AB207" s="3">
        <v>4976</v>
      </c>
      <c r="AC207" s="3"/>
      <c r="AD207" s="3"/>
      <c r="AE207" s="3">
        <v>3241</v>
      </c>
      <c r="AF207" s="3">
        <v>3371</v>
      </c>
      <c r="AG207" s="3">
        <v>34574</v>
      </c>
      <c r="AH207" s="3">
        <v>5280</v>
      </c>
      <c r="AI207" s="3">
        <v>5204</v>
      </c>
      <c r="AJ207" s="3">
        <v>2370</v>
      </c>
      <c r="AK207" s="3">
        <v>4025</v>
      </c>
      <c r="AM207" s="3"/>
      <c r="AV207">
        <v>229642</v>
      </c>
      <c r="AW207" s="5">
        <v>78467</v>
      </c>
      <c r="AX207" s="5">
        <v>34402</v>
      </c>
      <c r="AY207" s="5">
        <v>30023</v>
      </c>
      <c r="AZ207" s="5">
        <v>29441</v>
      </c>
      <c r="BA207" s="5">
        <v>27528</v>
      </c>
      <c r="BD207" s="1">
        <v>43938</v>
      </c>
      <c r="BE207" s="3">
        <f>SUM(229642+343581)</f>
        <v>573223</v>
      </c>
      <c r="BF207" s="3">
        <f>SUM(78467+78982)</f>
        <v>157449</v>
      </c>
      <c r="BG207" s="3">
        <v>148744</v>
      </c>
      <c r="BH207" s="3">
        <f>SUM(30023+68936)</f>
        <v>98959</v>
      </c>
      <c r="BI207" s="3">
        <f>SUM(29441+117932)</f>
        <v>147373</v>
      </c>
      <c r="BJ207" s="3">
        <f>SUM(27528+224086)</f>
        <v>251614</v>
      </c>
      <c r="CA207" s="1"/>
      <c r="CD207" s="1"/>
      <c r="CE207" s="3"/>
      <c r="CF207" s="3"/>
      <c r="CH207" s="1"/>
      <c r="CK207" s="1"/>
      <c r="CP207" s="1"/>
      <c r="CU207" s="1"/>
      <c r="CZ207" s="1"/>
      <c r="DH207" s="1">
        <v>43941</v>
      </c>
      <c r="DI207" s="3"/>
      <c r="DJ207" s="3">
        <f t="shared" si="161"/>
        <v>2015</v>
      </c>
      <c r="DK207" s="3">
        <f t="shared" si="162"/>
        <v>1180</v>
      </c>
      <c r="DL207" s="3">
        <f t="shared" si="163"/>
        <v>378</v>
      </c>
      <c r="DM207" s="3"/>
      <c r="DN207" s="3">
        <f t="shared" ref="DN207:DN213" si="173">SUM(BB21+BC21+BD21+BE21+BF21)</f>
        <v>1836</v>
      </c>
      <c r="EG207" s="1">
        <v>43941</v>
      </c>
      <c r="EH207" s="3">
        <f t="shared" si="166"/>
        <v>490</v>
      </c>
      <c r="EI207" s="3">
        <f t="shared" si="167"/>
        <v>99</v>
      </c>
      <c r="EJ207" s="3">
        <f t="shared" si="168"/>
        <v>148</v>
      </c>
      <c r="EK207" s="3">
        <f t="shared" si="169"/>
        <v>58</v>
      </c>
      <c r="EL207" s="3">
        <f t="shared" si="170"/>
        <v>38</v>
      </c>
      <c r="EM207" s="3">
        <f t="shared" si="171"/>
        <v>47</v>
      </c>
    </row>
    <row r="208" spans="2:143" x14ac:dyDescent="0.2">
      <c r="B208" s="3">
        <v>57180</v>
      </c>
      <c r="C208" s="3">
        <v>52485</v>
      </c>
      <c r="D208" s="3">
        <v>39726</v>
      </c>
      <c r="E208" s="3">
        <v>43603</v>
      </c>
      <c r="F208" s="3">
        <v>39090</v>
      </c>
      <c r="G208" s="3"/>
      <c r="H208" s="3"/>
      <c r="I208" s="3"/>
      <c r="J208" s="3"/>
      <c r="K208" s="3"/>
      <c r="L208" s="3"/>
      <c r="M208" s="3"/>
      <c r="N208" s="3"/>
      <c r="O208" s="3">
        <v>19345</v>
      </c>
      <c r="P208" s="3">
        <v>12587</v>
      </c>
      <c r="Q208" s="3">
        <v>7474</v>
      </c>
      <c r="R208" s="3"/>
      <c r="S208" s="3"/>
      <c r="T208" s="3"/>
      <c r="U208" s="3">
        <v>19697</v>
      </c>
      <c r="V208" s="3">
        <v>8192</v>
      </c>
      <c r="W208" s="3">
        <v>6482</v>
      </c>
      <c r="X208" s="3">
        <v>1936</v>
      </c>
      <c r="Y208" s="3">
        <v>1282</v>
      </c>
      <c r="Z208" s="3">
        <v>15008</v>
      </c>
      <c r="AA208" s="3">
        <v>5292</v>
      </c>
      <c r="AB208" s="3">
        <v>5046</v>
      </c>
      <c r="AC208" s="3"/>
      <c r="AD208" s="3"/>
      <c r="AE208" s="3">
        <v>3259</v>
      </c>
      <c r="AF208" s="3">
        <v>3417</v>
      </c>
      <c r="AG208" s="3">
        <v>35427</v>
      </c>
      <c r="AH208" s="3">
        <v>5393</v>
      </c>
      <c r="AI208" s="3">
        <v>5339</v>
      </c>
      <c r="AJ208" s="3">
        <v>2380</v>
      </c>
      <c r="AK208" s="3">
        <v>4163</v>
      </c>
      <c r="AM208" s="3"/>
      <c r="AV208">
        <v>236732</v>
      </c>
      <c r="AW208" s="5">
        <v>81420</v>
      </c>
      <c r="AX208" s="5">
        <v>36372</v>
      </c>
      <c r="AY208" s="5">
        <v>30791</v>
      </c>
      <c r="AZ208" s="5">
        <v>31069</v>
      </c>
      <c r="BA208" s="5">
        <v>28963</v>
      </c>
      <c r="BD208" s="1">
        <v>43939</v>
      </c>
      <c r="BE208" s="3">
        <f>SUM(236732+359800)</f>
        <v>596532</v>
      </c>
      <c r="BF208" s="3">
        <f>SUM(81420+81116)</f>
        <v>162536</v>
      </c>
      <c r="BG208" s="3">
        <v>156806</v>
      </c>
      <c r="BH208" s="3">
        <f>SUM(30791+68936)</f>
        <v>99727</v>
      </c>
      <c r="BI208" s="3">
        <f>SUM(31069+122896)</f>
        <v>153965</v>
      </c>
      <c r="BJ208" s="3">
        <f>SUM(28963+230703)</f>
        <v>259666</v>
      </c>
      <c r="CA208" s="1"/>
      <c r="CD208" s="1"/>
      <c r="CE208" s="3"/>
      <c r="CF208" s="3"/>
      <c r="CH208" s="1"/>
      <c r="CK208" s="1"/>
      <c r="CP208" s="1"/>
      <c r="CU208" s="1"/>
      <c r="CZ208" s="1"/>
      <c r="DH208" s="1">
        <v>43942</v>
      </c>
      <c r="DI208" s="3">
        <f t="shared" ref="DI208:DI222" si="174">SUM(D22+E22+F22+G22+H22)</f>
        <v>2974</v>
      </c>
      <c r="DJ208" s="3">
        <f t="shared" si="161"/>
        <v>2009</v>
      </c>
      <c r="DK208" s="3">
        <f t="shared" si="162"/>
        <v>1212</v>
      </c>
      <c r="DL208" s="3">
        <f t="shared" si="163"/>
        <v>654</v>
      </c>
      <c r="DM208" s="3"/>
      <c r="DN208" s="3">
        <f t="shared" si="173"/>
        <v>1633</v>
      </c>
      <c r="EG208" s="1">
        <v>43942</v>
      </c>
      <c r="EH208" s="3">
        <f t="shared" si="166"/>
        <v>269</v>
      </c>
      <c r="EI208" s="3">
        <f t="shared" si="167"/>
        <v>250</v>
      </c>
      <c r="EJ208" s="3">
        <f t="shared" si="168"/>
        <v>95</v>
      </c>
      <c r="EK208" s="3">
        <f t="shared" si="169"/>
        <v>84</v>
      </c>
      <c r="EL208" s="3">
        <f t="shared" si="170"/>
        <v>82</v>
      </c>
      <c r="EM208" s="3">
        <f t="shared" si="171"/>
        <v>65</v>
      </c>
    </row>
    <row r="209" spans="2:143" x14ac:dyDescent="0.2">
      <c r="B209" s="3">
        <v>57391</v>
      </c>
      <c r="C209" s="3">
        <v>52681</v>
      </c>
      <c r="D209" s="3">
        <v>39837</v>
      </c>
      <c r="E209" s="3">
        <v>43766</v>
      </c>
      <c r="G209" s="3"/>
      <c r="H209" s="3"/>
      <c r="I209" s="3"/>
      <c r="J209" s="3"/>
      <c r="K209" s="3"/>
      <c r="L209" s="3"/>
      <c r="M209" s="3"/>
      <c r="N209" s="3"/>
      <c r="O209" s="3">
        <v>19504</v>
      </c>
      <c r="P209" s="3">
        <v>12748</v>
      </c>
      <c r="Q209" s="3">
        <v>7524</v>
      </c>
      <c r="R209" s="3"/>
      <c r="S209" s="3"/>
      <c r="T209" s="3"/>
      <c r="U209" s="3">
        <v>19771</v>
      </c>
      <c r="V209" s="3">
        <v>8215</v>
      </c>
      <c r="W209" s="3">
        <v>6499</v>
      </c>
      <c r="X209" s="3">
        <v>1948</v>
      </c>
      <c r="Y209" s="3">
        <v>1294</v>
      </c>
      <c r="Z209" s="3">
        <v>15218</v>
      </c>
      <c r="AA209" s="3">
        <v>5442</v>
      </c>
      <c r="AB209" s="3">
        <v>5084</v>
      </c>
      <c r="AC209" s="3"/>
      <c r="AD209" s="3"/>
      <c r="AE209" s="3">
        <v>3286</v>
      </c>
      <c r="AF209" s="3">
        <v>3453</v>
      </c>
      <c r="AG209" s="3">
        <v>36317</v>
      </c>
      <c r="AH209" s="3">
        <v>5525</v>
      </c>
      <c r="AI209" s="3">
        <v>5496</v>
      </c>
      <c r="AJ209" s="3">
        <v>2395</v>
      </c>
      <c r="AK209" s="3">
        <v>4281</v>
      </c>
      <c r="AM209" s="3"/>
      <c r="AV209">
        <v>242786</v>
      </c>
      <c r="AW209" s="5">
        <v>85301</v>
      </c>
      <c r="AX209" s="5">
        <v>38077</v>
      </c>
      <c r="AY209" s="5">
        <v>31424</v>
      </c>
      <c r="AZ209" s="5">
        <v>32284</v>
      </c>
      <c r="BA209" s="5">
        <v>30333</v>
      </c>
      <c r="BD209" s="2">
        <v>43940</v>
      </c>
      <c r="BE209" s="3">
        <f>SUM(242786+374769)</f>
        <v>617555</v>
      </c>
      <c r="BF209" s="3">
        <f>SUM(85031+85387)</f>
        <v>170418</v>
      </c>
      <c r="BG209" s="3">
        <v>162241</v>
      </c>
      <c r="BH209" s="3">
        <f>SUM(31424+78237)</f>
        <v>109661</v>
      </c>
      <c r="BI209" s="3">
        <f>SUM(32284+126570)</f>
        <v>158854</v>
      </c>
      <c r="BJ209" s="3">
        <f>SUM(30333+250567)</f>
        <v>280900</v>
      </c>
      <c r="CA209" s="1"/>
      <c r="CD209" s="2"/>
      <c r="CE209" s="3"/>
      <c r="CF209" s="3"/>
      <c r="CH209" s="1"/>
      <c r="CK209" s="1"/>
      <c r="CP209" s="1"/>
      <c r="CU209" s="1"/>
      <c r="CZ209" s="1"/>
      <c r="DH209" s="1">
        <v>43943</v>
      </c>
      <c r="DI209" s="3">
        <f t="shared" si="174"/>
        <v>3733</v>
      </c>
      <c r="DJ209" s="3">
        <f t="shared" si="161"/>
        <v>1638</v>
      </c>
      <c r="DK209" s="3">
        <f t="shared" si="162"/>
        <v>1391</v>
      </c>
      <c r="DL209" s="3">
        <f t="shared" si="163"/>
        <v>623</v>
      </c>
      <c r="DM209" s="3">
        <f t="shared" ref="DM209:DM228" si="175">SUM(AR23+AS23+AT23+AU23+AV23)</f>
        <v>708</v>
      </c>
      <c r="DN209" s="3">
        <f t="shared" si="173"/>
        <v>1646</v>
      </c>
      <c r="EG209" s="1">
        <v>43943</v>
      </c>
      <c r="EH209" s="3">
        <f t="shared" si="166"/>
        <v>326</v>
      </c>
      <c r="EI209" s="3">
        <f t="shared" si="167"/>
        <v>210</v>
      </c>
      <c r="EJ209" s="3">
        <f t="shared" si="168"/>
        <v>157</v>
      </c>
      <c r="EK209" s="3">
        <f t="shared" si="169"/>
        <v>101</v>
      </c>
      <c r="EL209" s="3">
        <f t="shared" si="170"/>
        <v>17</v>
      </c>
      <c r="EM209" s="3">
        <f t="shared" si="171"/>
        <v>89</v>
      </c>
    </row>
    <row r="210" spans="2:143" x14ac:dyDescent="0.2">
      <c r="B210" s="3">
        <v>57748</v>
      </c>
      <c r="C210" s="3">
        <v>52889</v>
      </c>
      <c r="D210" s="3">
        <v>39907</v>
      </c>
      <c r="E210" s="3">
        <v>43921</v>
      </c>
      <c r="G210" s="3"/>
      <c r="H210" s="3"/>
      <c r="I210" s="3"/>
      <c r="J210" s="3"/>
      <c r="K210" s="3"/>
      <c r="L210" s="3"/>
      <c r="M210" s="3"/>
      <c r="N210" s="3"/>
      <c r="O210" s="3"/>
      <c r="P210" s="3">
        <v>12920</v>
      </c>
      <c r="Q210" s="3">
        <v>7565</v>
      </c>
      <c r="R210" s="3"/>
      <c r="S210" s="3"/>
      <c r="T210" s="3"/>
      <c r="U210" s="3">
        <v>19816</v>
      </c>
      <c r="V210" s="3">
        <v>8226</v>
      </c>
      <c r="W210" s="3">
        <v>6516</v>
      </c>
      <c r="X210" s="3">
        <v>1961</v>
      </c>
      <c r="Y210" s="3">
        <v>1298</v>
      </c>
      <c r="Z210" s="3">
        <v>15376</v>
      </c>
      <c r="AA210" s="3">
        <v>5513</v>
      </c>
      <c r="AB210" s="3">
        <v>5157</v>
      </c>
      <c r="AC210" s="3"/>
      <c r="AD210" s="3"/>
      <c r="AE210" s="3">
        <v>3318</v>
      </c>
      <c r="AF210" s="3">
        <v>3485</v>
      </c>
      <c r="AG210" s="3">
        <v>37352</v>
      </c>
      <c r="AH210" s="3">
        <v>5664</v>
      </c>
      <c r="AI210" s="3">
        <v>5633</v>
      </c>
      <c r="AJ210" s="3">
        <v>2420</v>
      </c>
      <c r="AK210" s="3">
        <v>4396</v>
      </c>
      <c r="AM210" s="3"/>
      <c r="AV210">
        <v>247512</v>
      </c>
      <c r="AW210" s="5">
        <v>88806</v>
      </c>
      <c r="AX210" s="5">
        <v>39643</v>
      </c>
      <c r="AY210" s="5">
        <v>32000</v>
      </c>
      <c r="AZ210" s="5">
        <v>33232</v>
      </c>
      <c r="BA210" s="5">
        <v>30978</v>
      </c>
      <c r="BD210" s="1">
        <v>43941</v>
      </c>
      <c r="BE210" s="3">
        <v>633861</v>
      </c>
      <c r="BF210" s="3">
        <f>SUM(88806+89251)</f>
        <v>178057</v>
      </c>
      <c r="BG210" s="3">
        <v>169398</v>
      </c>
      <c r="BH210" s="3">
        <f>SUM(32000+81798)</f>
        <v>113798</v>
      </c>
      <c r="BI210" s="3">
        <f>SUM(33232+129720)</f>
        <v>162952</v>
      </c>
      <c r="BJ210" s="3">
        <f>SUM(30978+259522)</f>
        <v>290500</v>
      </c>
      <c r="CA210" s="1"/>
      <c r="CD210" s="1"/>
      <c r="CE210" s="3"/>
      <c r="CF210" s="3"/>
      <c r="CH210" s="1"/>
      <c r="CK210" s="1"/>
      <c r="CP210" s="1"/>
      <c r="CU210" s="1"/>
      <c r="CZ210" s="1"/>
      <c r="DH210" s="1">
        <v>43944</v>
      </c>
      <c r="DI210" s="3">
        <f t="shared" si="174"/>
        <v>4137</v>
      </c>
      <c r="DJ210" s="3">
        <f t="shared" si="161"/>
        <v>2326</v>
      </c>
      <c r="DK210" s="3">
        <f t="shared" si="162"/>
        <v>2416</v>
      </c>
      <c r="DL210" s="3">
        <f t="shared" si="163"/>
        <v>911</v>
      </c>
      <c r="DM210" s="3">
        <f t="shared" si="175"/>
        <v>827</v>
      </c>
      <c r="DN210" s="3">
        <f t="shared" si="173"/>
        <v>1496</v>
      </c>
      <c r="EG210" s="1">
        <v>43944</v>
      </c>
      <c r="EH210" s="3">
        <f t="shared" si="166"/>
        <v>285</v>
      </c>
      <c r="EI210" s="3">
        <f t="shared" si="167"/>
        <v>170</v>
      </c>
      <c r="EJ210" s="3">
        <f t="shared" si="168"/>
        <v>135</v>
      </c>
      <c r="EK210" s="3">
        <f t="shared" si="169"/>
        <v>143</v>
      </c>
      <c r="EL210" s="3">
        <f t="shared" si="170"/>
        <v>2</v>
      </c>
      <c r="EM210" s="3">
        <f t="shared" si="171"/>
        <v>72</v>
      </c>
    </row>
    <row r="211" spans="2:143" x14ac:dyDescent="0.2">
      <c r="B211" s="3">
        <v>58084</v>
      </c>
      <c r="C211" s="3">
        <v>53385</v>
      </c>
      <c r="D211" s="3"/>
      <c r="E211" s="3">
        <v>44137</v>
      </c>
      <c r="G211" s="3"/>
      <c r="H211" s="3"/>
      <c r="I211" s="3"/>
      <c r="J211" s="3"/>
      <c r="K211" s="3"/>
      <c r="L211" s="3"/>
      <c r="M211" s="3"/>
      <c r="N211" s="3"/>
      <c r="O211" s="3">
        <v>19930</v>
      </c>
      <c r="P211" s="3">
        <v>13063</v>
      </c>
      <c r="Q211" s="3">
        <v>7607</v>
      </c>
      <c r="R211" s="3"/>
      <c r="S211" s="3"/>
      <c r="T211" s="3"/>
      <c r="Z211" s="3">
        <v>15624</v>
      </c>
      <c r="AA211" s="3">
        <v>5583</v>
      </c>
      <c r="AB211" s="3">
        <v>5252</v>
      </c>
      <c r="AC211" s="3"/>
      <c r="AD211" s="3"/>
      <c r="AE211" s="3">
        <v>3378</v>
      </c>
      <c r="AF211" s="3">
        <v>3530</v>
      </c>
      <c r="AG211" s="3">
        <v>37996</v>
      </c>
      <c r="AH211" s="3">
        <v>5838</v>
      </c>
      <c r="AI211" s="3">
        <v>5776</v>
      </c>
      <c r="AJ211" s="3">
        <v>2453</v>
      </c>
      <c r="AK211" s="3">
        <v>4466</v>
      </c>
      <c r="AM211" s="3"/>
      <c r="AV211">
        <v>251690</v>
      </c>
      <c r="AW211" s="5">
        <v>92387</v>
      </c>
      <c r="AX211" s="5">
        <v>41199</v>
      </c>
      <c r="AY211" s="5">
        <v>32967</v>
      </c>
      <c r="AZ211" s="5">
        <v>34528</v>
      </c>
      <c r="BA211" s="5">
        <v>33261</v>
      </c>
      <c r="BD211" s="1">
        <v>43942</v>
      </c>
      <c r="BE211" s="3">
        <v>649325</v>
      </c>
      <c r="BF211" s="4">
        <f>SUM(92387+92439)</f>
        <v>184826</v>
      </c>
      <c r="BG211" s="3">
        <v>175372</v>
      </c>
      <c r="BH211" s="3">
        <f>SUM(32967+84259)</f>
        <v>117226</v>
      </c>
      <c r="BI211" s="3">
        <v>166851</v>
      </c>
      <c r="BJ211" s="3">
        <v>308700</v>
      </c>
      <c r="CA211" s="1"/>
      <c r="CD211" s="1"/>
      <c r="CE211" s="3"/>
      <c r="CF211" s="3"/>
      <c r="CH211" s="1"/>
      <c r="CK211" s="1"/>
      <c r="CP211" s="1"/>
      <c r="CU211" s="1"/>
      <c r="CZ211" s="1"/>
      <c r="DH211" s="1">
        <v>43945</v>
      </c>
      <c r="DI211" s="3">
        <f t="shared" si="174"/>
        <v>5499</v>
      </c>
      <c r="DJ211" s="3">
        <f t="shared" si="161"/>
        <v>1669</v>
      </c>
      <c r="DK211" s="3">
        <f t="shared" si="162"/>
        <v>3431</v>
      </c>
      <c r="DL211" s="3">
        <f t="shared" si="163"/>
        <v>804</v>
      </c>
      <c r="DM211" s="3">
        <f t="shared" si="175"/>
        <v>887</v>
      </c>
      <c r="DN211" s="3">
        <f t="shared" si="173"/>
        <v>1605</v>
      </c>
      <c r="EG211" s="1">
        <v>43945</v>
      </c>
      <c r="EH211" s="3">
        <f t="shared" si="166"/>
        <v>294</v>
      </c>
      <c r="EI211" s="3">
        <f t="shared" si="167"/>
        <v>164</v>
      </c>
      <c r="EJ211" s="3">
        <f t="shared" si="168"/>
        <v>137</v>
      </c>
      <c r="EK211" s="3">
        <f t="shared" si="169"/>
        <v>88</v>
      </c>
      <c r="EL211" s="3">
        <f t="shared" si="170"/>
        <v>0</v>
      </c>
      <c r="EM211" s="3">
        <f t="shared" si="171"/>
        <v>72</v>
      </c>
    </row>
    <row r="212" spans="2:143" x14ac:dyDescent="0.2">
      <c r="B212" s="3">
        <v>58516</v>
      </c>
      <c r="C212" s="3">
        <v>59644.4142415846</v>
      </c>
      <c r="D212" s="3"/>
      <c r="E212" s="3">
        <v>44247</v>
      </c>
      <c r="F212" s="3"/>
      <c r="G212" s="3"/>
      <c r="H212" s="3"/>
      <c r="I212" s="3"/>
      <c r="J212" s="3"/>
      <c r="K212" s="3"/>
      <c r="L212" s="3"/>
      <c r="M212" s="3"/>
      <c r="N212" s="3"/>
      <c r="O212" s="3">
        <v>20085</v>
      </c>
      <c r="P212" s="3">
        <v>13221</v>
      </c>
      <c r="Q212" s="3">
        <v>7691</v>
      </c>
      <c r="R212" s="3"/>
      <c r="S212" s="3"/>
      <c r="T212" s="3"/>
      <c r="Z212" s="3">
        <v>15835</v>
      </c>
      <c r="AA212" s="3">
        <v>5697</v>
      </c>
      <c r="AB212" s="3">
        <v>5409</v>
      </c>
      <c r="AC212" s="3"/>
      <c r="AD212" s="3"/>
      <c r="AE212" s="3">
        <v>3396</v>
      </c>
      <c r="AF212" s="3">
        <v>3593</v>
      </c>
      <c r="AG212" s="3">
        <v>38477</v>
      </c>
      <c r="AH212" s="3">
        <v>5948</v>
      </c>
      <c r="AI212" s="3">
        <v>5873</v>
      </c>
      <c r="AJ212" s="3">
        <v>2468</v>
      </c>
      <c r="AK212" s="3">
        <v>4558</v>
      </c>
      <c r="AM212" s="3"/>
      <c r="AV212" s="3">
        <v>257216</v>
      </c>
      <c r="AW212" s="5">
        <v>95865</v>
      </c>
      <c r="AX212" s="5">
        <v>42944</v>
      </c>
      <c r="AY212" s="5">
        <v>33966</v>
      </c>
      <c r="AZ212" s="5">
        <v>35684</v>
      </c>
      <c r="BA212" s="5">
        <v>35396</v>
      </c>
      <c r="BD212" s="1">
        <v>43943</v>
      </c>
      <c r="BE212" s="3">
        <v>669982</v>
      </c>
      <c r="BF212" s="4">
        <f>SUM(95865+95794)</f>
        <v>191659</v>
      </c>
      <c r="BG212" s="3">
        <v>180462</v>
      </c>
      <c r="BH212" s="3">
        <f>SUM(33966+84259)</f>
        <v>118225</v>
      </c>
      <c r="BI212" s="3">
        <f>SUM(35684+136272)</f>
        <v>171956</v>
      </c>
      <c r="BJ212" s="3">
        <v>482097</v>
      </c>
      <c r="CA212" s="1"/>
      <c r="CD212" s="2"/>
      <c r="CE212" s="3"/>
      <c r="CF212" s="3"/>
      <c r="CH212" s="2"/>
      <c r="CK212" s="1"/>
      <c r="CP212" s="1"/>
      <c r="CU212" s="1"/>
      <c r="CZ212" s="1"/>
      <c r="DH212" s="1">
        <v>43946</v>
      </c>
      <c r="DI212" s="3">
        <f t="shared" si="174"/>
        <v>5763</v>
      </c>
      <c r="DJ212" s="3">
        <f t="shared" si="161"/>
        <v>1903</v>
      </c>
      <c r="DK212" s="3">
        <f t="shared" si="162"/>
        <v>1863</v>
      </c>
      <c r="DL212" s="3">
        <f t="shared" si="163"/>
        <v>381</v>
      </c>
      <c r="DM212" s="3">
        <f t="shared" si="175"/>
        <v>734</v>
      </c>
      <c r="DN212" s="3">
        <f t="shared" si="173"/>
        <v>926</v>
      </c>
      <c r="EG212" s="1">
        <v>43946</v>
      </c>
      <c r="EH212" s="3">
        <f t="shared" si="166"/>
        <v>281</v>
      </c>
      <c r="EI212" s="3">
        <f t="shared" si="167"/>
        <v>133</v>
      </c>
      <c r="EJ212" s="3">
        <f t="shared" si="168"/>
        <v>129</v>
      </c>
      <c r="EK212" s="3">
        <f t="shared" si="169"/>
        <v>49</v>
      </c>
      <c r="EL212" s="3">
        <f t="shared" si="170"/>
        <v>21</v>
      </c>
      <c r="EM212" s="3">
        <f t="shared" si="171"/>
        <v>48</v>
      </c>
    </row>
    <row r="213" spans="2:143" x14ac:dyDescent="0.2">
      <c r="B213" s="3">
        <v>58841</v>
      </c>
      <c r="C213" s="3">
        <v>60460.1388287714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>
        <v>20232</v>
      </c>
      <c r="P213" s="3">
        <v>13334</v>
      </c>
      <c r="Q213" s="3">
        <v>7724</v>
      </c>
      <c r="R213" s="3"/>
      <c r="S213" s="3"/>
      <c r="T213" s="3"/>
      <c r="Z213" s="3">
        <v>16032</v>
      </c>
      <c r="AA213" s="3">
        <v>5797</v>
      </c>
      <c r="AB213" s="3">
        <v>5555</v>
      </c>
      <c r="AC213" s="3"/>
      <c r="AD213" s="3"/>
      <c r="AE213" s="3">
        <v>3440</v>
      </c>
      <c r="AF213" s="3">
        <v>3643</v>
      </c>
      <c r="AG213" s="3">
        <v>39670</v>
      </c>
      <c r="AH213" s="3">
        <v>6028</v>
      </c>
      <c r="AI213" s="3">
        <v>5963</v>
      </c>
      <c r="AJ213" s="3">
        <v>2480</v>
      </c>
      <c r="AK213" s="3">
        <v>4767</v>
      </c>
      <c r="AV213" s="3">
        <v>263460</v>
      </c>
      <c r="AW213" s="5">
        <v>99989</v>
      </c>
      <c r="AX213" s="5">
        <v>46023</v>
      </c>
      <c r="AY213" s="5">
        <v>35291</v>
      </c>
      <c r="AZ213" s="5">
        <v>37053</v>
      </c>
      <c r="BA213" s="5">
        <v>37369</v>
      </c>
      <c r="BD213" s="1">
        <v>43944</v>
      </c>
      <c r="BE213" s="3">
        <v>695920</v>
      </c>
      <c r="BF213" s="5">
        <f>SUM(99989+100159)</f>
        <v>200148</v>
      </c>
      <c r="BG213" s="5">
        <v>195076</v>
      </c>
      <c r="BH213" s="5">
        <f>SUM(35291+93030)</f>
        <v>128321</v>
      </c>
      <c r="BI213" s="5">
        <f>SUM(37053+142061)</f>
        <v>179114</v>
      </c>
      <c r="BJ213" s="5">
        <v>494173</v>
      </c>
      <c r="CA213" s="1"/>
      <c r="CD213" s="1"/>
      <c r="CE213" s="3"/>
      <c r="CF213" s="3"/>
      <c r="CH213" s="1"/>
      <c r="CK213" s="1"/>
      <c r="CP213" s="1"/>
      <c r="CU213" s="1"/>
      <c r="CZ213" s="1"/>
      <c r="DH213" s="1">
        <v>43947</v>
      </c>
      <c r="DI213" s="3">
        <f t="shared" si="174"/>
        <v>3913</v>
      </c>
      <c r="DJ213" s="3">
        <f t="shared" si="161"/>
        <v>1640</v>
      </c>
      <c r="DK213" s="3">
        <f t="shared" si="162"/>
        <v>1225</v>
      </c>
      <c r="DL213" s="3"/>
      <c r="DM213" s="3">
        <f t="shared" si="175"/>
        <v>620</v>
      </c>
      <c r="DN213" s="3">
        <f t="shared" si="173"/>
        <v>903</v>
      </c>
      <c r="EG213" s="1">
        <v>43947</v>
      </c>
      <c r="EH213" s="3">
        <f t="shared" si="166"/>
        <v>237</v>
      </c>
      <c r="EI213" s="3">
        <f t="shared" si="167"/>
        <v>29</v>
      </c>
      <c r="EJ213" s="3">
        <f t="shared" si="168"/>
        <v>129</v>
      </c>
      <c r="EK213" s="3">
        <f t="shared" si="169"/>
        <v>35</v>
      </c>
      <c r="EL213" s="3">
        <f t="shared" si="170"/>
        <v>78</v>
      </c>
      <c r="EM213" s="3">
        <f t="shared" si="171"/>
        <v>39</v>
      </c>
    </row>
    <row r="214" spans="2:143" x14ac:dyDescent="0.2">
      <c r="B214" s="3">
        <v>59132</v>
      </c>
      <c r="C214" s="3">
        <v>61275.863415958302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>
        <v>20437</v>
      </c>
      <c r="P214" s="3">
        <v>13457</v>
      </c>
      <c r="Q214" s="3">
        <v>7759</v>
      </c>
      <c r="R214" s="3"/>
      <c r="S214" s="3"/>
      <c r="T214" s="3"/>
      <c r="Z214" s="3">
        <v>16140</v>
      </c>
      <c r="AA214" s="3">
        <v>5872</v>
      </c>
      <c r="AB214" s="3">
        <v>5619</v>
      </c>
      <c r="AC214" s="3"/>
      <c r="AD214" s="3"/>
      <c r="AE214" s="3">
        <v>3470</v>
      </c>
      <c r="AF214" s="3">
        <v>3677</v>
      </c>
      <c r="AG214" s="3">
        <v>40932</v>
      </c>
      <c r="AH214" s="3">
        <v>6142</v>
      </c>
      <c r="AI214" s="3">
        <v>6090</v>
      </c>
      <c r="AJ214" s="3">
        <v>2508</v>
      </c>
      <c r="AK214" s="3">
        <v>4866</v>
      </c>
      <c r="AV214" s="3">
        <v>271590</v>
      </c>
      <c r="AW214" s="5">
        <v>102196</v>
      </c>
      <c r="AX214" s="5">
        <v>50969</v>
      </c>
      <c r="AY214" s="5">
        <v>36641</v>
      </c>
      <c r="AZ214" s="5">
        <v>38652</v>
      </c>
      <c r="BA214" s="5">
        <v>39254</v>
      </c>
      <c r="BD214" s="1">
        <v>43945</v>
      </c>
      <c r="BE214" s="5">
        <v>730656</v>
      </c>
      <c r="BF214" s="3">
        <f>SUM(102196+103766)</f>
        <v>205962</v>
      </c>
      <c r="BG214" s="3">
        <v>215213</v>
      </c>
      <c r="BH214" s="3">
        <f>SUM(36641+99655)</f>
        <v>136296</v>
      </c>
      <c r="BI214" s="3">
        <f>SUM(38652+147491)</f>
        <v>186143</v>
      </c>
      <c r="BJ214" s="3">
        <v>506035</v>
      </c>
      <c r="CA214" s="1"/>
      <c r="CD214" s="1"/>
      <c r="CE214" s="3"/>
      <c r="CF214" s="3"/>
      <c r="CH214" s="1"/>
      <c r="CK214" s="1"/>
      <c r="CP214" s="1"/>
      <c r="CU214" s="1"/>
      <c r="CZ214" s="1"/>
      <c r="DH214" s="1">
        <v>43948</v>
      </c>
      <c r="DI214" s="3">
        <f t="shared" si="174"/>
        <v>2521</v>
      </c>
      <c r="DJ214" s="3">
        <f t="shared" si="161"/>
        <v>910</v>
      </c>
      <c r="DK214" s="3">
        <f t="shared" si="162"/>
        <v>1146</v>
      </c>
      <c r="DL214" s="3"/>
      <c r="DM214" s="3">
        <f t="shared" si="175"/>
        <v>443</v>
      </c>
      <c r="DN214" s="3"/>
      <c r="EG214" s="1">
        <v>43948</v>
      </c>
      <c r="EH214" s="3">
        <f t="shared" si="166"/>
        <v>234</v>
      </c>
      <c r="EI214" s="3">
        <f t="shared" si="167"/>
        <v>46</v>
      </c>
      <c r="EJ214" s="3">
        <f t="shared" si="168"/>
        <v>83</v>
      </c>
      <c r="EK214" s="3">
        <f t="shared" si="169"/>
        <v>69</v>
      </c>
      <c r="EL214" s="3">
        <f t="shared" si="170"/>
        <v>35</v>
      </c>
      <c r="EM214" s="3">
        <f t="shared" si="171"/>
        <v>46</v>
      </c>
    </row>
    <row r="215" spans="2:143" x14ac:dyDescent="0.2">
      <c r="B215" s="3">
        <v>59324</v>
      </c>
      <c r="C215" s="3">
        <v>62091.588003145203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>
        <v>20539</v>
      </c>
      <c r="P215" s="3">
        <v>13575</v>
      </c>
      <c r="Q215" s="3">
        <v>7812</v>
      </c>
      <c r="R215" s="3"/>
      <c r="S215" s="3"/>
      <c r="T215" s="3"/>
      <c r="Z215" s="3">
        <v>16340</v>
      </c>
      <c r="AA215" s="3">
        <v>6012</v>
      </c>
      <c r="AB215" s="3">
        <v>5689</v>
      </c>
      <c r="AC215" s="3"/>
      <c r="AD215" s="3"/>
      <c r="AE215" s="3">
        <v>3491</v>
      </c>
      <c r="AF215" s="3">
        <v>3719</v>
      </c>
      <c r="AG215" s="3">
        <v>42063</v>
      </c>
      <c r="AH215" s="3">
        <v>6317</v>
      </c>
      <c r="AI215" s="3">
        <v>6245</v>
      </c>
      <c r="AJ215" s="3">
        <v>2520</v>
      </c>
      <c r="AK215" s="3">
        <v>4975</v>
      </c>
      <c r="AV215" s="3">
        <v>282143</v>
      </c>
      <c r="AW215" s="5">
        <v>105523</v>
      </c>
      <c r="AX215" s="5">
        <v>53348</v>
      </c>
      <c r="AY215" s="5">
        <v>37203</v>
      </c>
      <c r="AZ215" s="5">
        <v>40049</v>
      </c>
      <c r="BA215" s="5">
        <v>41137</v>
      </c>
      <c r="BD215" s="1">
        <v>43946</v>
      </c>
      <c r="BE215" s="3">
        <v>777568</v>
      </c>
      <c r="BF215" s="3">
        <f>SUM(105523+108163)</f>
        <v>213686</v>
      </c>
      <c r="BG215" s="3">
        <v>226845</v>
      </c>
      <c r="BH215" s="3">
        <f>SUM(37203+106841)</f>
        <v>144044</v>
      </c>
      <c r="BI215" s="3">
        <f>SUM(40049+152886)</f>
        <v>192935</v>
      </c>
      <c r="BJ215" s="3">
        <v>526084</v>
      </c>
      <c r="CA215" s="1"/>
      <c r="CD215" s="1"/>
      <c r="CE215" s="3"/>
      <c r="CF215" s="3"/>
      <c r="CH215" s="2"/>
      <c r="CK215" s="1"/>
      <c r="CP215" s="1"/>
      <c r="CU215" s="1"/>
      <c r="CZ215" s="1"/>
      <c r="DH215" s="1">
        <v>43949</v>
      </c>
      <c r="DI215" s="3">
        <f t="shared" si="174"/>
        <v>2015</v>
      </c>
      <c r="DJ215" s="3">
        <f t="shared" si="161"/>
        <v>1257</v>
      </c>
      <c r="DK215" s="3">
        <f t="shared" si="162"/>
        <v>1409</v>
      </c>
      <c r="DL215" s="3"/>
      <c r="DM215" s="3">
        <f t="shared" si="175"/>
        <v>699</v>
      </c>
      <c r="DN215" s="3"/>
      <c r="EG215" s="1">
        <v>43949</v>
      </c>
      <c r="EH215" s="3">
        <f t="shared" si="166"/>
        <v>218</v>
      </c>
      <c r="EI215" s="3">
        <f t="shared" si="167"/>
        <v>234</v>
      </c>
      <c r="EJ215" s="3">
        <f t="shared" si="168"/>
        <v>109</v>
      </c>
      <c r="EK215" s="3">
        <f t="shared" si="169"/>
        <v>138</v>
      </c>
      <c r="EL215" s="3">
        <f t="shared" si="170"/>
        <v>78</v>
      </c>
      <c r="EM215" s="3">
        <f t="shared" si="171"/>
        <v>68</v>
      </c>
    </row>
    <row r="216" spans="2:143" x14ac:dyDescent="0.2">
      <c r="B216" s="3">
        <v>59508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>
        <v>23062.2889667784</v>
      </c>
      <c r="P216" s="3">
        <v>14915.1313131313</v>
      </c>
      <c r="R216" s="3"/>
      <c r="S216" s="3"/>
      <c r="T216" s="3"/>
      <c r="Z216" s="3">
        <v>16487</v>
      </c>
      <c r="AA216" s="3">
        <v>6063</v>
      </c>
      <c r="AB216" s="3">
        <v>5754</v>
      </c>
      <c r="AC216" s="3"/>
      <c r="AD216" s="3"/>
      <c r="AE216" s="3">
        <v>3513</v>
      </c>
      <c r="AF216" s="3">
        <v>3735</v>
      </c>
      <c r="AG216" s="3">
        <v>43025</v>
      </c>
      <c r="AH216" s="3">
        <v>6436</v>
      </c>
      <c r="AI216" s="3">
        <v>6351</v>
      </c>
      <c r="AJ216" s="3">
        <v>2537</v>
      </c>
      <c r="AK216" s="3">
        <v>5144</v>
      </c>
      <c r="AV216" s="3">
        <v>288045</v>
      </c>
      <c r="AW216" s="5">
        <v>109038</v>
      </c>
      <c r="AX216" s="5">
        <v>54938</v>
      </c>
      <c r="AY216" s="5">
        <v>37778</v>
      </c>
      <c r="AZ216" s="5">
        <v>41165</v>
      </c>
      <c r="BA216" s="5">
        <v>42164</v>
      </c>
      <c r="BD216" s="1">
        <v>43947</v>
      </c>
      <c r="BE216" s="3">
        <v>805350</v>
      </c>
      <c r="BF216" s="3">
        <f>SUM(109038+114106)</f>
        <v>223144</v>
      </c>
      <c r="BG216" s="3">
        <v>236100</v>
      </c>
      <c r="BH216" s="3">
        <f>SUM(37778+113228)</f>
        <v>151006</v>
      </c>
      <c r="BI216" s="3">
        <f>SUM(41165+157428)</f>
        <v>198593</v>
      </c>
      <c r="BJ216" s="3">
        <v>553509</v>
      </c>
      <c r="CA216" s="1"/>
      <c r="CD216" s="1"/>
      <c r="CE216" s="3"/>
      <c r="CF216" s="3"/>
      <c r="CH216" s="1"/>
      <c r="CK216" s="1"/>
      <c r="CP216" s="1"/>
      <c r="CU216" s="1"/>
      <c r="CZ216" s="1"/>
      <c r="DH216" s="1">
        <v>43950</v>
      </c>
      <c r="DI216" s="3">
        <f t="shared" si="174"/>
        <v>3028</v>
      </c>
      <c r="DJ216" s="3">
        <f t="shared" si="161"/>
        <v>1359</v>
      </c>
      <c r="DK216" s="3">
        <f t="shared" si="162"/>
        <v>1623</v>
      </c>
      <c r="DL216" s="3">
        <f>SUM(AH30+AI30+AJ30+AK30+AL30)</f>
        <v>606</v>
      </c>
      <c r="DM216" s="3">
        <f t="shared" si="175"/>
        <v>637</v>
      </c>
      <c r="DN216" s="3">
        <f t="shared" ref="DN216:DN246" si="176">SUM(BB30+BC30+BD30+BE30+BF30)</f>
        <v>1819</v>
      </c>
      <c r="EG216" s="1">
        <v>43950</v>
      </c>
      <c r="EH216" s="3">
        <f t="shared" si="166"/>
        <v>270</v>
      </c>
      <c r="EI216" s="3">
        <f t="shared" si="167"/>
        <v>207</v>
      </c>
      <c r="EJ216" s="3">
        <f t="shared" si="168"/>
        <v>208</v>
      </c>
      <c r="EK216" s="3">
        <f t="shared" si="169"/>
        <v>93</v>
      </c>
      <c r="EL216" s="3">
        <f t="shared" si="170"/>
        <v>173</v>
      </c>
      <c r="EM216" s="3">
        <f t="shared" si="171"/>
        <v>74</v>
      </c>
    </row>
    <row r="217" spans="2:143" x14ac:dyDescent="0.2">
      <c r="B217" s="3">
        <v>59752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R217" s="3"/>
      <c r="S217" s="3"/>
      <c r="T217" s="3"/>
      <c r="Z217" s="3">
        <v>16645</v>
      </c>
      <c r="AA217" s="3">
        <v>6154</v>
      </c>
      <c r="AB217" s="3">
        <v>5844</v>
      </c>
      <c r="AC217" s="3"/>
      <c r="AD217" s="3"/>
      <c r="AE217" s="3">
        <v>3550</v>
      </c>
      <c r="AF217" s="3">
        <v>3763</v>
      </c>
      <c r="AG217" s="3">
        <v>44029</v>
      </c>
      <c r="AH217" s="3">
        <v>6561</v>
      </c>
      <c r="AI217" s="3">
        <v>6460</v>
      </c>
      <c r="AJ217" s="3">
        <v>2593</v>
      </c>
      <c r="AK217" s="3">
        <v>5313</v>
      </c>
      <c r="AV217" s="3">
        <v>291996</v>
      </c>
      <c r="AW217" s="5">
        <v>111188</v>
      </c>
      <c r="AX217" s="5">
        <v>56462</v>
      </c>
      <c r="AY217" s="5">
        <v>38210</v>
      </c>
      <c r="AZ217" s="5">
        <v>42050</v>
      </c>
      <c r="BA217" s="5">
        <v>43464</v>
      </c>
      <c r="BD217" s="1">
        <v>43948</v>
      </c>
      <c r="BE217" s="3">
        <v>826095</v>
      </c>
      <c r="BF217" s="3">
        <f>SUM(111188+116587)</f>
        <v>227775</v>
      </c>
      <c r="BG217" s="3">
        <v>244887</v>
      </c>
      <c r="BH217" s="3">
        <f>SUM(38210+119550)</f>
        <v>157760</v>
      </c>
      <c r="BI217" s="3">
        <f>SUM(42050+161372)</f>
        <v>203422</v>
      </c>
      <c r="BJ217" s="3">
        <v>577608</v>
      </c>
      <c r="CA217" s="1"/>
      <c r="CD217" s="1"/>
      <c r="CE217" s="3"/>
      <c r="CF217" s="3"/>
      <c r="CH217" s="1"/>
      <c r="CK217" s="1"/>
      <c r="CP217" s="1"/>
      <c r="CU217" s="1"/>
      <c r="CZ217" s="1"/>
      <c r="DH217" s="1">
        <v>43951</v>
      </c>
      <c r="DI217" s="3">
        <f t="shared" si="174"/>
        <v>2918</v>
      </c>
      <c r="DJ217" s="3">
        <f t="shared" si="161"/>
        <v>1183</v>
      </c>
      <c r="DK217" s="3">
        <f t="shared" si="162"/>
        <v>1499</v>
      </c>
      <c r="DL217" s="3">
        <f>SUM(AH31+AI31+AJ31+AK31+AL31)</f>
        <v>469</v>
      </c>
      <c r="DM217" s="3">
        <f t="shared" si="175"/>
        <v>757</v>
      </c>
      <c r="DN217" s="3">
        <f t="shared" si="176"/>
        <v>1172</v>
      </c>
      <c r="EG217" s="1">
        <v>43951</v>
      </c>
      <c r="EH217" s="3">
        <f t="shared" si="166"/>
        <v>189</v>
      </c>
      <c r="EI217" s="3">
        <f t="shared" si="167"/>
        <v>260</v>
      </c>
      <c r="EJ217" s="3">
        <f t="shared" si="168"/>
        <v>113</v>
      </c>
      <c r="EK217" s="3">
        <f t="shared" si="169"/>
        <v>99</v>
      </c>
      <c r="EL217" s="3">
        <f t="shared" si="170"/>
        <v>127</v>
      </c>
      <c r="EM217" s="3">
        <f t="shared" si="171"/>
        <v>70</v>
      </c>
    </row>
    <row r="218" spans="2:143" x14ac:dyDescent="0.2">
      <c r="B218" s="3">
        <v>60025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R218" s="3"/>
      <c r="S218" s="3"/>
      <c r="T218" s="3"/>
      <c r="Z218" s="3">
        <v>16840</v>
      </c>
      <c r="AA218" s="3">
        <v>6268</v>
      </c>
      <c r="AB218" s="3">
        <v>5969</v>
      </c>
      <c r="AC218" s="3"/>
      <c r="AD218" s="3"/>
      <c r="AE218" s="3">
        <v>3586</v>
      </c>
      <c r="AF218" s="3">
        <v>3784</v>
      </c>
      <c r="AG218" s="3">
        <v>44954</v>
      </c>
      <c r="AH218" s="3">
        <v>6703</v>
      </c>
      <c r="AI218" s="3">
        <v>6571</v>
      </c>
      <c r="AJ218" s="3">
        <v>2623</v>
      </c>
      <c r="AK218" s="3">
        <v>5439</v>
      </c>
      <c r="AV218" s="3">
        <v>295106</v>
      </c>
      <c r="AW218" s="5">
        <v>113856</v>
      </c>
      <c r="AX218" s="5">
        <v>58302</v>
      </c>
      <c r="AY218" s="5">
        <v>39262</v>
      </c>
      <c r="AZ218" s="5">
        <v>43264</v>
      </c>
      <c r="BA218" s="5">
        <v>45031</v>
      </c>
      <c r="BD218" s="1">
        <v>43949</v>
      </c>
      <c r="BE218" s="3">
        <v>844994</v>
      </c>
      <c r="BF218" s="3">
        <f>SUM(113856+120503)</f>
        <v>234359</v>
      </c>
      <c r="BG218" s="3">
        <v>254500</v>
      </c>
      <c r="BH218" s="3">
        <f>SUM(39262+125543)</f>
        <v>164805</v>
      </c>
      <c r="BI218" s="3">
        <f>SUM(43264+165824)</f>
        <v>209088</v>
      </c>
      <c r="BJ218" s="3">
        <v>603139</v>
      </c>
      <c r="CA218" s="1"/>
      <c r="CD218" s="1"/>
      <c r="CE218" s="3"/>
      <c r="CF218" s="3"/>
      <c r="CH218" s="1"/>
      <c r="CK218" s="1"/>
      <c r="CP218" s="1"/>
      <c r="CU218" s="1"/>
      <c r="CZ218" s="1"/>
      <c r="DH218" s="1">
        <v>43952</v>
      </c>
      <c r="DI218" s="3">
        <f t="shared" si="174"/>
        <v>2511</v>
      </c>
      <c r="DJ218" s="3">
        <f t="shared" si="161"/>
        <v>1330</v>
      </c>
      <c r="DK218" s="3">
        <f t="shared" si="162"/>
        <v>1565</v>
      </c>
      <c r="DL218" s="3">
        <f>SUM(AH32+AI32+AJ32+AK32+AL32)</f>
        <v>542</v>
      </c>
      <c r="DM218" s="3">
        <f t="shared" si="175"/>
        <v>602</v>
      </c>
      <c r="DN218" s="3">
        <f t="shared" si="176"/>
        <v>1315</v>
      </c>
      <c r="EG218" s="1">
        <v>43952</v>
      </c>
      <c r="EH218" s="3">
        <f t="shared" si="166"/>
        <v>178</v>
      </c>
      <c r="EI218" s="3">
        <f t="shared" si="167"/>
        <v>176</v>
      </c>
      <c r="EJ218" s="3">
        <f t="shared" si="168"/>
        <v>114</v>
      </c>
      <c r="EK218" s="3">
        <f t="shared" si="169"/>
        <v>49</v>
      </c>
      <c r="EL218" s="3">
        <f t="shared" si="170"/>
        <v>53</v>
      </c>
      <c r="EM218" s="3">
        <f t="shared" si="171"/>
        <v>86</v>
      </c>
    </row>
    <row r="219" spans="2:143" x14ac:dyDescent="0.2">
      <c r="B219" s="3">
        <v>60236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R219" s="3"/>
      <c r="S219" s="3"/>
      <c r="T219" s="3"/>
      <c r="Z219" s="3">
        <v>17057</v>
      </c>
      <c r="AA219" s="3">
        <v>6366</v>
      </c>
      <c r="AB219" s="3">
        <v>6060</v>
      </c>
      <c r="AC219" s="3"/>
      <c r="AD219" s="3"/>
      <c r="AE219" s="3">
        <v>3613</v>
      </c>
      <c r="AF219" s="3">
        <v>3838</v>
      </c>
      <c r="AG219" s="3">
        <v>45952</v>
      </c>
      <c r="AH219" s="3">
        <v>6799</v>
      </c>
      <c r="AI219" s="3">
        <v>6900</v>
      </c>
      <c r="AJ219" s="3">
        <v>2647</v>
      </c>
      <c r="AK219" s="3">
        <v>5601</v>
      </c>
      <c r="AV219" s="3">
        <v>299691</v>
      </c>
      <c r="AW219" s="5">
        <v>116264</v>
      </c>
      <c r="AX219" s="5">
        <v>60265</v>
      </c>
      <c r="AY219" s="5">
        <v>40399</v>
      </c>
      <c r="AZ219" s="5">
        <v>44366</v>
      </c>
      <c r="BA219" s="5">
        <v>46500</v>
      </c>
      <c r="BD219" s="1">
        <v>43950</v>
      </c>
      <c r="BE219" s="3">
        <v>872481</v>
      </c>
      <c r="BF219" s="3">
        <f>SUM(116264+125054)</f>
        <v>241318</v>
      </c>
      <c r="BG219" s="3">
        <v>265618</v>
      </c>
      <c r="BH219" s="3">
        <f>SUM(40399+131953)</f>
        <v>172352</v>
      </c>
      <c r="BI219" s="3">
        <f>SUM(44366+170517)</f>
        <v>214883</v>
      </c>
      <c r="BJ219" s="3">
        <v>625337</v>
      </c>
      <c r="CA219" s="1"/>
      <c r="CD219" s="1"/>
      <c r="CE219" s="3"/>
      <c r="CF219" s="3"/>
      <c r="CH219" s="1"/>
      <c r="CK219" s="1"/>
      <c r="CP219" s="1"/>
      <c r="CU219" s="1"/>
      <c r="CZ219" s="1"/>
      <c r="DH219" s="1">
        <v>43953</v>
      </c>
      <c r="DI219" s="3">
        <f t="shared" si="174"/>
        <v>2985</v>
      </c>
      <c r="DJ219" s="3">
        <f t="shared" si="161"/>
        <v>1136</v>
      </c>
      <c r="DK219" s="3">
        <f t="shared" si="162"/>
        <v>1550</v>
      </c>
      <c r="DL219" s="3">
        <f>SUM(AH33+AI33+AJ33+AK33+AL33)</f>
        <v>261</v>
      </c>
      <c r="DM219" s="3">
        <f t="shared" si="175"/>
        <v>744</v>
      </c>
      <c r="DN219" s="3">
        <f t="shared" si="176"/>
        <v>1025</v>
      </c>
      <c r="EG219" s="1">
        <v>43953</v>
      </c>
      <c r="EH219" s="3">
        <f t="shared" si="166"/>
        <v>202</v>
      </c>
      <c r="EI219" s="3">
        <f t="shared" si="167"/>
        <v>97</v>
      </c>
      <c r="EJ219" s="3">
        <f t="shared" si="168"/>
        <v>108</v>
      </c>
      <c r="EK219" s="3">
        <f t="shared" si="169"/>
        <v>141</v>
      </c>
      <c r="EL219" s="3">
        <f t="shared" si="170"/>
        <v>93</v>
      </c>
      <c r="EM219" s="3">
        <f t="shared" si="171"/>
        <v>40</v>
      </c>
    </row>
    <row r="220" spans="2:143" x14ac:dyDescent="0.2">
      <c r="B220" s="3">
        <v>60422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R220" s="3"/>
      <c r="S220" s="3"/>
      <c r="T220" s="3"/>
      <c r="Z220" s="3">
        <v>17208</v>
      </c>
      <c r="AA220" s="3">
        <v>6464</v>
      </c>
      <c r="AB220" s="3">
        <v>6114</v>
      </c>
      <c r="AC220" s="3"/>
      <c r="AD220" s="3"/>
      <c r="AE220" s="3">
        <v>3628</v>
      </c>
      <c r="AF220" s="3">
        <v>3845</v>
      </c>
      <c r="AV220" s="3">
        <v>304372</v>
      </c>
      <c r="AW220" s="5">
        <v>118652</v>
      </c>
      <c r="AX220" s="5">
        <v>62205</v>
      </c>
      <c r="AY220" s="5">
        <v>41379</v>
      </c>
      <c r="AZ220" s="5">
        <v>45763</v>
      </c>
      <c r="BA220" s="5">
        <v>48917</v>
      </c>
      <c r="BD220" s="1">
        <v>43951</v>
      </c>
      <c r="BE220" s="3">
        <v>900636</v>
      </c>
      <c r="BF220" s="3">
        <f>SUM(118652+129266)</f>
        <v>247918</v>
      </c>
      <c r="BG220" s="3">
        <v>275647</v>
      </c>
      <c r="BH220" s="3">
        <f>SUM(41379+138888)</f>
        <v>180267</v>
      </c>
      <c r="BI220" s="3">
        <f>SUM(45763+175602)</f>
        <v>221365</v>
      </c>
      <c r="BJ220" s="3">
        <v>654985</v>
      </c>
      <c r="CA220" s="1"/>
      <c r="CD220" s="1"/>
      <c r="CE220" s="3"/>
      <c r="CF220" s="3"/>
      <c r="CH220" s="1"/>
      <c r="CK220" s="1"/>
      <c r="CP220" s="1"/>
      <c r="CU220" s="1"/>
      <c r="CZ220" s="1"/>
      <c r="DH220" s="1">
        <v>43954</v>
      </c>
      <c r="DI220" s="3">
        <f t="shared" si="174"/>
        <v>2269</v>
      </c>
      <c r="DJ220" s="3">
        <f t="shared" si="161"/>
        <v>1363</v>
      </c>
      <c r="DK220" s="3">
        <f t="shared" si="162"/>
        <v>925</v>
      </c>
      <c r="DL220" s="3">
        <f>SUM(AH34+AI34+AJ34+AK34+AL34)</f>
        <v>351</v>
      </c>
      <c r="DM220" s="3">
        <f t="shared" si="175"/>
        <v>514</v>
      </c>
      <c r="DN220" s="3">
        <f t="shared" si="176"/>
        <v>992</v>
      </c>
      <c r="EG220" s="1">
        <v>43954</v>
      </c>
      <c r="EH220" s="3">
        <f t="shared" si="166"/>
        <v>179</v>
      </c>
      <c r="EI220" s="3">
        <f t="shared" si="167"/>
        <v>51</v>
      </c>
      <c r="EJ220" s="3">
        <f t="shared" si="168"/>
        <v>118</v>
      </c>
      <c r="EK220" s="3">
        <f t="shared" si="169"/>
        <v>25</v>
      </c>
      <c r="EL220" s="3">
        <f t="shared" si="170"/>
        <v>34</v>
      </c>
      <c r="EM220" s="3">
        <f t="shared" si="171"/>
        <v>33</v>
      </c>
    </row>
    <row r="221" spans="2:143" x14ac:dyDescent="0.2">
      <c r="B221" s="3">
        <v>60636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R221" s="3"/>
      <c r="S221" s="3"/>
      <c r="T221" s="3"/>
      <c r="Z221" s="3">
        <v>17384</v>
      </c>
      <c r="AA221" s="3">
        <v>6525</v>
      </c>
      <c r="AB221" s="3">
        <v>6179</v>
      </c>
      <c r="AC221" s="3"/>
      <c r="AD221" s="3"/>
      <c r="AE221" s="3">
        <v>3651</v>
      </c>
      <c r="AF221" s="3">
        <v>3885</v>
      </c>
      <c r="AV221" s="3">
        <v>308314</v>
      </c>
      <c r="AW221" s="5">
        <v>121190</v>
      </c>
      <c r="AX221" s="5">
        <v>64311</v>
      </c>
      <c r="AY221" s="5">
        <v>42356</v>
      </c>
      <c r="AZ221" s="5">
        <v>46971</v>
      </c>
      <c r="BA221" s="5">
        <v>50442</v>
      </c>
      <c r="BD221" s="1">
        <v>43952</v>
      </c>
      <c r="BE221" s="3">
        <v>927438</v>
      </c>
      <c r="BF221" s="3">
        <f>SUM(121190+135355)</f>
        <v>256545</v>
      </c>
      <c r="BG221" s="3">
        <v>289636</v>
      </c>
      <c r="BH221" s="3">
        <f>SUM(42356+148149)</f>
        <v>190505</v>
      </c>
      <c r="BI221" s="3">
        <f>SUM(180477+46971)</f>
        <v>227448</v>
      </c>
      <c r="BJ221" s="3">
        <v>685048</v>
      </c>
      <c r="CA221" s="1"/>
      <c r="CD221" s="1"/>
      <c r="CE221" s="3"/>
      <c r="CF221" s="3"/>
      <c r="CH221" s="1"/>
      <c r="CK221" s="1"/>
      <c r="CP221" s="1"/>
      <c r="CU221" s="1"/>
      <c r="CZ221" s="1"/>
      <c r="DH221" s="1">
        <v>43955</v>
      </c>
      <c r="DI221" s="3">
        <f t="shared" si="174"/>
        <v>1508</v>
      </c>
      <c r="DJ221" s="3">
        <f t="shared" si="161"/>
        <v>573</v>
      </c>
      <c r="DK221" s="3">
        <f t="shared" ref="DK221:DK252" si="177">SUM(X35+Y35+Z35+AA35+AB35)</f>
        <v>1067</v>
      </c>
      <c r="DL221" s="3"/>
      <c r="DM221" s="3">
        <f t="shared" si="175"/>
        <v>337</v>
      </c>
      <c r="DN221" s="3">
        <f t="shared" si="176"/>
        <v>890</v>
      </c>
      <c r="EG221" s="1">
        <v>43955</v>
      </c>
      <c r="EH221" s="3">
        <f t="shared" ref="EH221:EH252" si="178">SUM(EC35+EB35+EA35+DZ35+DY35)</f>
        <v>149</v>
      </c>
      <c r="EI221" s="3">
        <f t="shared" ref="EI221:EI252" si="179">SUM(EK35+EJ35+EI35+EH35+EG35)</f>
        <v>16</v>
      </c>
      <c r="EJ221" s="3">
        <f t="shared" ref="EJ221:EJ252" si="180">SUM(EO35+EP35+EQ35+ER35+ES35)</f>
        <v>59</v>
      </c>
      <c r="EK221" s="3">
        <f t="shared" ref="EK221:EK252" si="181">SUM(FA35+EZ35+EY35+EX35+EW35)</f>
        <v>59</v>
      </c>
      <c r="EL221" s="3">
        <f t="shared" ref="EL221:EL252" si="182">SUM(FE35+FF35+FG35+FH35+FI35)</f>
        <v>3</v>
      </c>
      <c r="EM221" s="3">
        <f t="shared" ref="EM221:EM252" si="183">SUM(FM35+FN35+FO35+FP35+FQ35)</f>
        <v>52</v>
      </c>
    </row>
    <row r="222" spans="2:143" x14ac:dyDescent="0.2">
      <c r="B222" s="3">
        <v>60828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R222" s="3"/>
      <c r="S222" s="3"/>
      <c r="T222" s="3"/>
      <c r="Z222" s="3">
        <v>17495</v>
      </c>
      <c r="AA222" s="3">
        <v>6576</v>
      </c>
      <c r="AB222" s="3">
        <v>6210</v>
      </c>
      <c r="AC222" s="3"/>
      <c r="AD222" s="3"/>
      <c r="AE222" s="3">
        <v>3667</v>
      </c>
      <c r="AF222" s="3">
        <v>3903</v>
      </c>
      <c r="AV222" s="3">
        <v>312977</v>
      </c>
      <c r="AW222" s="5">
        <v>123717</v>
      </c>
      <c r="AX222" s="5">
        <v>66263</v>
      </c>
      <c r="AY222" s="5">
        <v>43207</v>
      </c>
      <c r="AZ222" s="5">
        <v>48305</v>
      </c>
      <c r="BA222" s="5">
        <v>52197</v>
      </c>
      <c r="BD222" s="1">
        <v>43953</v>
      </c>
      <c r="BE222" s="3">
        <v>959017</v>
      </c>
      <c r="BF222" s="3">
        <f>SUM(123717+138595)</f>
        <v>262312</v>
      </c>
      <c r="BG222" s="3">
        <v>298994</v>
      </c>
      <c r="BH222" s="3">
        <f>SUM(43207+158502)</f>
        <v>201709</v>
      </c>
      <c r="BI222" s="3">
        <f>SUM(48305+187071)</f>
        <v>235376</v>
      </c>
      <c r="BJ222" s="3">
        <v>715751</v>
      </c>
      <c r="CA222" s="1"/>
      <c r="CD222" s="1"/>
      <c r="CE222" s="3"/>
      <c r="CF222" s="3"/>
      <c r="CH222" s="1"/>
      <c r="CK222" s="1"/>
      <c r="CP222" s="1"/>
      <c r="CU222" s="1"/>
      <c r="CZ222" s="1"/>
      <c r="DH222" s="1">
        <v>43956</v>
      </c>
      <c r="DI222" s="3">
        <f t="shared" si="174"/>
        <v>1392</v>
      </c>
      <c r="DJ222" s="3">
        <f t="shared" si="161"/>
        <v>1062</v>
      </c>
      <c r="DK222" s="3">
        <f t="shared" si="177"/>
        <v>871</v>
      </c>
      <c r="DL222" s="3"/>
      <c r="DM222" s="3">
        <f t="shared" si="175"/>
        <v>204</v>
      </c>
      <c r="DN222" s="3">
        <f t="shared" si="176"/>
        <v>1783</v>
      </c>
      <c r="EG222" s="1">
        <v>43956</v>
      </c>
      <c r="EH222" s="3">
        <f t="shared" si="178"/>
        <v>130</v>
      </c>
      <c r="EI222" s="3">
        <f t="shared" si="179"/>
        <v>159</v>
      </c>
      <c r="EJ222" s="3">
        <f t="shared" si="180"/>
        <v>90</v>
      </c>
      <c r="EK222" s="3">
        <f t="shared" si="181"/>
        <v>36</v>
      </c>
      <c r="EL222" s="3">
        <f t="shared" si="182"/>
        <v>180</v>
      </c>
      <c r="EM222" s="3">
        <f t="shared" si="183"/>
        <v>81</v>
      </c>
    </row>
    <row r="223" spans="2:143" x14ac:dyDescent="0.2">
      <c r="AV223" s="3">
        <v>316415</v>
      </c>
      <c r="AW223" s="5">
        <v>126744</v>
      </c>
      <c r="AX223" s="5">
        <v>68087</v>
      </c>
      <c r="AY223" s="5">
        <v>43754</v>
      </c>
      <c r="AZ223" s="5">
        <v>49267</v>
      </c>
      <c r="BA223" s="5">
        <v>53616</v>
      </c>
      <c r="BD223" s="1">
        <v>43954</v>
      </c>
      <c r="BE223" s="3">
        <v>985911</v>
      </c>
      <c r="BF223" s="3">
        <f>SUM(126744+148322)</f>
        <v>275066</v>
      </c>
      <c r="BG223" s="3">
        <v>314646</v>
      </c>
      <c r="BH223" s="3">
        <f>SUM(43754+168778)</f>
        <v>212532</v>
      </c>
      <c r="BI223" s="3">
        <f>SUM(49267+191374)</f>
        <v>240641</v>
      </c>
      <c r="BJ223" s="3">
        <v>747874</v>
      </c>
      <c r="CA223" s="1"/>
      <c r="CD223" s="1"/>
      <c r="CE223" s="3"/>
      <c r="CF223" s="3"/>
      <c r="CH223" s="1"/>
      <c r="CK223" s="1"/>
      <c r="CP223" s="1"/>
      <c r="CU223" s="1"/>
      <c r="CZ223" s="1"/>
      <c r="DH223" s="1">
        <v>43957</v>
      </c>
      <c r="DI223" s="3"/>
      <c r="DJ223" s="3">
        <f t="shared" si="161"/>
        <v>544</v>
      </c>
      <c r="DK223" s="3">
        <f t="shared" si="177"/>
        <v>1554</v>
      </c>
      <c r="DL223" s="3">
        <f t="shared" ref="DL223:DL251" si="184">SUM(AH37+AI37+AJ37+AK37+AL37)</f>
        <v>322</v>
      </c>
      <c r="DM223" s="3">
        <f t="shared" si="175"/>
        <v>352</v>
      </c>
      <c r="DN223" s="3">
        <f t="shared" si="176"/>
        <v>1531</v>
      </c>
      <c r="EG223" s="1">
        <v>43957</v>
      </c>
      <c r="EH223" s="3">
        <f t="shared" si="178"/>
        <v>230</v>
      </c>
      <c r="EI223" s="3">
        <f t="shared" si="179"/>
        <v>150</v>
      </c>
      <c r="EJ223" s="3">
        <f t="shared" si="180"/>
        <v>164</v>
      </c>
      <c r="EK223" s="3">
        <f t="shared" si="181"/>
        <v>54</v>
      </c>
      <c r="EL223" s="3">
        <f t="shared" si="182"/>
        <v>103</v>
      </c>
      <c r="EM223" s="3">
        <f t="shared" si="183"/>
        <v>79</v>
      </c>
    </row>
    <row r="224" spans="2:143" x14ac:dyDescent="0.2">
      <c r="AV224" s="3">
        <v>318953</v>
      </c>
      <c r="AW224" s="5">
        <v>128269</v>
      </c>
      <c r="AX224" s="5">
        <v>69087</v>
      </c>
      <c r="AY224" s="5">
        <v>43950</v>
      </c>
      <c r="AZ224" s="5">
        <v>52992</v>
      </c>
      <c r="BA224" s="5">
        <v>54937</v>
      </c>
      <c r="BD224" s="1">
        <v>43955</v>
      </c>
      <c r="BE224" s="3">
        <v>1007310</v>
      </c>
      <c r="BF224" s="3">
        <f>SUM(128269+148951)</f>
        <v>277220</v>
      </c>
      <c r="BG224" s="3">
        <v>324268</v>
      </c>
      <c r="BH224" s="3">
        <f>SUM(43950+178439)</f>
        <v>222389</v>
      </c>
      <c r="BI224" s="3">
        <f>SUM(50092+195498)</f>
        <v>245590</v>
      </c>
      <c r="BJ224" s="3">
        <v>779902</v>
      </c>
      <c r="CA224" s="1"/>
      <c r="CD224" s="1"/>
      <c r="CE224" s="3"/>
      <c r="CF224" s="3"/>
      <c r="CH224" s="1"/>
      <c r="CK224" s="1"/>
      <c r="CP224" s="1"/>
      <c r="CU224" s="1"/>
      <c r="CZ224" s="1"/>
      <c r="DH224" s="1">
        <v>43958</v>
      </c>
      <c r="DI224" s="3"/>
      <c r="DJ224" s="3">
        <f t="shared" si="161"/>
        <v>729</v>
      </c>
      <c r="DK224" s="3">
        <f t="shared" si="177"/>
        <v>1195</v>
      </c>
      <c r="DL224" s="3">
        <f t="shared" si="184"/>
        <v>223</v>
      </c>
      <c r="DM224" s="3">
        <f t="shared" si="175"/>
        <v>241</v>
      </c>
      <c r="DN224" s="3">
        <f t="shared" si="176"/>
        <v>1178</v>
      </c>
      <c r="EG224" s="1">
        <v>43958</v>
      </c>
      <c r="EH224" s="3">
        <f t="shared" si="178"/>
        <v>353</v>
      </c>
      <c r="EI224" s="3">
        <f t="shared" si="179"/>
        <v>124</v>
      </c>
      <c r="EJ224" s="3">
        <f t="shared" si="180"/>
        <v>103</v>
      </c>
      <c r="EK224" s="3">
        <f t="shared" si="181"/>
        <v>75</v>
      </c>
      <c r="EL224" s="3">
        <f t="shared" si="182"/>
        <v>127</v>
      </c>
      <c r="EM224" s="3">
        <f t="shared" si="183"/>
        <v>65</v>
      </c>
    </row>
    <row r="225" spans="48:143" x14ac:dyDescent="0.2">
      <c r="AV225" s="3">
        <v>321192</v>
      </c>
      <c r="AW225" s="5">
        <v>130593</v>
      </c>
      <c r="AX225" s="5">
        <v>70271</v>
      </c>
      <c r="AY225" s="5">
        <v>44397</v>
      </c>
      <c r="AZ225" s="5">
        <v>50957</v>
      </c>
      <c r="BA225" s="5">
        <v>56212</v>
      </c>
      <c r="BD225" s="1">
        <v>43956</v>
      </c>
      <c r="BE225" s="3">
        <v>1028899</v>
      </c>
      <c r="BF225" s="3">
        <f>SUM(130593+157030)</f>
        <v>287623</v>
      </c>
      <c r="BG225" s="3">
        <v>333349</v>
      </c>
      <c r="BH225" s="3">
        <f>SUM(44397+178439)</f>
        <v>222836</v>
      </c>
      <c r="BI225" s="3">
        <f>SUM(50957+199925)</f>
        <v>250882</v>
      </c>
      <c r="BJ225">
        <f>SUM(58815+750221)</f>
        <v>809036</v>
      </c>
      <c r="CA225" s="1"/>
      <c r="CD225" s="1"/>
      <c r="CE225" s="3"/>
      <c r="CF225" s="3"/>
      <c r="CH225" s="1"/>
      <c r="CK225" s="1"/>
      <c r="CP225" s="1"/>
      <c r="CU225" s="1"/>
      <c r="CZ225" s="1"/>
      <c r="DH225" s="1">
        <v>43959</v>
      </c>
      <c r="DI225" s="3">
        <f>SUM(D39+E39+F39+G39+H39)</f>
        <v>1844</v>
      </c>
      <c r="DJ225" s="3">
        <f t="shared" si="161"/>
        <v>710</v>
      </c>
      <c r="DK225" s="3">
        <f t="shared" si="177"/>
        <v>1220</v>
      </c>
      <c r="DL225" s="3">
        <f t="shared" si="184"/>
        <v>312</v>
      </c>
      <c r="DM225" s="3">
        <f t="shared" si="175"/>
        <v>816</v>
      </c>
      <c r="DN225" s="3">
        <f t="shared" si="176"/>
        <v>1226</v>
      </c>
      <c r="EG225" s="1">
        <v>43959</v>
      </c>
      <c r="EH225" s="3">
        <f t="shared" si="178"/>
        <v>135</v>
      </c>
      <c r="EI225" s="3">
        <f t="shared" si="179"/>
        <v>71</v>
      </c>
      <c r="EJ225" s="3">
        <f t="shared" si="180"/>
        <v>106</v>
      </c>
      <c r="EK225" s="3">
        <f t="shared" si="181"/>
        <v>40</v>
      </c>
      <c r="EL225" s="3">
        <f t="shared" si="182"/>
        <v>77</v>
      </c>
      <c r="EM225" s="3">
        <f t="shared" si="183"/>
        <v>71</v>
      </c>
    </row>
    <row r="226" spans="48:143" x14ac:dyDescent="0.2">
      <c r="AV226" s="3">
        <v>323978</v>
      </c>
      <c r="AW226" s="5">
        <v>131890</v>
      </c>
      <c r="AX226" s="5">
        <v>72025</v>
      </c>
      <c r="AY226" s="5">
        <v>45054</v>
      </c>
      <c r="AZ226" s="5">
        <v>51845</v>
      </c>
      <c r="BA226" s="5">
        <v>58815</v>
      </c>
      <c r="BD226" s="1">
        <v>43957</v>
      </c>
      <c r="BE226" s="3">
        <f>SUM(323978+731943)</f>
        <v>1055921</v>
      </c>
      <c r="BF226" s="3">
        <f>SUM(131890+157030)</f>
        <v>288920</v>
      </c>
      <c r="BG226" s="3">
        <f>SUM(72025+267614)</f>
        <v>339639</v>
      </c>
      <c r="BH226" s="3">
        <f>SUM(45054+188177)</f>
        <v>233231</v>
      </c>
      <c r="BI226" s="3">
        <f>SUM(51845+204495)</f>
        <v>256340</v>
      </c>
      <c r="BJ226" s="3">
        <v>842874</v>
      </c>
      <c r="CA226" s="1"/>
      <c r="CD226" s="1"/>
      <c r="CE226" s="3"/>
      <c r="CF226" s="3"/>
      <c r="CH226" s="1"/>
      <c r="CK226" s="1"/>
      <c r="CP226" s="1"/>
      <c r="CU226" s="1"/>
      <c r="CZ226" s="1"/>
      <c r="DH226" s="1">
        <v>43960</v>
      </c>
      <c r="DI226" s="3">
        <f>SUM(D40+E40+F40+G40+H40)</f>
        <v>1737</v>
      </c>
      <c r="DJ226" s="3"/>
      <c r="DK226" s="3">
        <f t="shared" si="177"/>
        <v>971</v>
      </c>
      <c r="DL226" s="3">
        <f t="shared" si="184"/>
        <v>247</v>
      </c>
      <c r="DM226" s="3">
        <f t="shared" si="175"/>
        <v>584</v>
      </c>
      <c r="DN226" s="3">
        <f t="shared" si="176"/>
        <v>1367</v>
      </c>
      <c r="EG226" s="1">
        <v>43960</v>
      </c>
      <c r="EH226" s="3">
        <f t="shared" si="178"/>
        <v>136</v>
      </c>
      <c r="EI226" s="3">
        <f t="shared" si="179"/>
        <v>76</v>
      </c>
      <c r="EJ226" s="3">
        <f t="shared" si="180"/>
        <v>109</v>
      </c>
      <c r="EK226" s="3">
        <f t="shared" si="181"/>
        <v>115</v>
      </c>
      <c r="EL226" s="3">
        <f t="shared" si="182"/>
        <v>43</v>
      </c>
      <c r="EM226" s="3">
        <f t="shared" si="183"/>
        <v>49</v>
      </c>
    </row>
    <row r="227" spans="48:143" x14ac:dyDescent="0.2">
      <c r="AV227" s="3">
        <v>327469</v>
      </c>
      <c r="AW227" s="5">
        <v>133635</v>
      </c>
      <c r="AX227" s="5">
        <v>73721</v>
      </c>
      <c r="AY227" s="5">
        <v>45646</v>
      </c>
      <c r="AZ227" s="5">
        <v>52915</v>
      </c>
      <c r="BA227" s="5">
        <v>60614</v>
      </c>
      <c r="BD227" s="1">
        <v>43958</v>
      </c>
      <c r="BE227" s="3">
        <v>1089916</v>
      </c>
      <c r="BF227" s="3">
        <f>SUM(133635+159023)</f>
        <v>292658</v>
      </c>
      <c r="BG227" s="3">
        <v>351632</v>
      </c>
      <c r="BH227" s="3">
        <f>SUM(45646+201416)</f>
        <v>247062</v>
      </c>
      <c r="BI227" s="3">
        <f>SUM(52915+209873)</f>
        <v>262788</v>
      </c>
      <c r="BJ227" s="3">
        <v>875272</v>
      </c>
      <c r="CA227" s="1"/>
      <c r="CD227" s="1"/>
      <c r="CE227" s="3"/>
      <c r="CF227" s="3"/>
      <c r="CH227" s="1"/>
      <c r="CK227" s="1"/>
      <c r="CP227" s="1"/>
      <c r="CU227" s="1"/>
      <c r="CZ227" s="1"/>
      <c r="DH227" s="1">
        <v>43961</v>
      </c>
      <c r="DI227" s="3">
        <f>SUM(D41+E41+F41+G41+H41)</f>
        <v>1410</v>
      </c>
      <c r="DJ227" s="3"/>
      <c r="DK227" s="3">
        <f t="shared" si="177"/>
        <v>781</v>
      </c>
      <c r="DL227" s="3">
        <f t="shared" si="184"/>
        <v>196</v>
      </c>
      <c r="DM227" s="3">
        <f t="shared" si="175"/>
        <v>716</v>
      </c>
      <c r="DN227" s="3">
        <f t="shared" si="176"/>
        <v>808</v>
      </c>
      <c r="EG227" s="1">
        <v>43961</v>
      </c>
      <c r="EH227" s="3">
        <f t="shared" si="178"/>
        <v>122</v>
      </c>
      <c r="EI227" s="3">
        <f t="shared" si="179"/>
        <v>56</v>
      </c>
      <c r="EJ227" s="3">
        <f t="shared" si="180"/>
        <v>111</v>
      </c>
      <c r="EK227" s="3">
        <f t="shared" si="181"/>
        <v>19</v>
      </c>
      <c r="EL227" s="3">
        <f t="shared" si="182"/>
        <v>8</v>
      </c>
      <c r="EM227" s="3">
        <f t="shared" si="183"/>
        <v>22</v>
      </c>
    </row>
    <row r="228" spans="48:143" x14ac:dyDescent="0.2">
      <c r="AV228" s="3">
        <v>330407</v>
      </c>
      <c r="AW228" s="5">
        <v>135454</v>
      </c>
      <c r="AX228" s="5">
        <v>75333</v>
      </c>
      <c r="AY228" s="5">
        <v>46326</v>
      </c>
      <c r="AZ228" s="5">
        <v>54238</v>
      </c>
      <c r="BA228" s="5">
        <v>62512</v>
      </c>
      <c r="BD228" s="1">
        <v>43959</v>
      </c>
      <c r="BE228" s="3">
        <v>1121543</v>
      </c>
      <c r="BF228" s="3">
        <f>SUM(135454+163305)</f>
        <v>298759</v>
      </c>
      <c r="BG228" s="3">
        <v>366032</v>
      </c>
      <c r="BH228" s="3">
        <f>SUM(46326+213927)</f>
        <v>260253</v>
      </c>
      <c r="BI228" s="3">
        <f>SUM(54238+216321)</f>
        <v>270559</v>
      </c>
      <c r="BJ228" s="3">
        <v>912570</v>
      </c>
      <c r="CA228" s="1"/>
      <c r="CD228" s="1"/>
      <c r="CE228" s="3"/>
      <c r="CF228" s="3"/>
      <c r="CH228" s="1"/>
      <c r="CK228" s="1"/>
      <c r="CP228" s="1"/>
      <c r="CU228" s="1"/>
      <c r="CZ228" s="1"/>
      <c r="DH228" s="1">
        <v>43962</v>
      </c>
      <c r="DI228" s="3"/>
      <c r="DJ228" s="3">
        <f>SUM(N42+O42+P42+Q42+R42)</f>
        <v>500</v>
      </c>
      <c r="DK228" s="3">
        <f t="shared" si="177"/>
        <v>468</v>
      </c>
      <c r="DL228" s="3">
        <f t="shared" si="184"/>
        <v>174</v>
      </c>
      <c r="DM228" s="3">
        <f t="shared" si="175"/>
        <v>291</v>
      </c>
      <c r="DN228" s="3">
        <f t="shared" si="176"/>
        <v>919</v>
      </c>
      <c r="EG228" s="1">
        <v>43962</v>
      </c>
      <c r="EH228" s="3">
        <f t="shared" si="178"/>
        <v>95</v>
      </c>
      <c r="EI228" s="3">
        <f t="shared" si="179"/>
        <v>19</v>
      </c>
      <c r="EJ228" s="3">
        <f t="shared" si="180"/>
        <v>90</v>
      </c>
      <c r="EK228" s="3">
        <f t="shared" si="181"/>
        <v>15</v>
      </c>
      <c r="EL228" s="3">
        <f t="shared" si="182"/>
        <v>5</v>
      </c>
      <c r="EM228" s="3">
        <f t="shared" si="183"/>
        <v>67</v>
      </c>
    </row>
    <row r="229" spans="48:143" x14ac:dyDescent="0.2">
      <c r="AV229" s="3">
        <v>333122</v>
      </c>
      <c r="AW229" s="5">
        <v>137085</v>
      </c>
      <c r="AX229" s="5">
        <v>76743</v>
      </c>
      <c r="AY229" s="5">
        <v>46756</v>
      </c>
      <c r="AZ229" s="5">
        <v>55316</v>
      </c>
      <c r="BA229" s="5">
        <v>64561</v>
      </c>
      <c r="BD229" s="1">
        <v>43960</v>
      </c>
      <c r="BE229" s="3">
        <v>1153768</v>
      </c>
      <c r="BF229" s="3">
        <f>SUM(137085+168121)</f>
        <v>305206</v>
      </c>
      <c r="BG229" s="3">
        <v>376537</v>
      </c>
      <c r="BH229" s="3">
        <f>SUM(46756+226730)</f>
        <v>273486</v>
      </c>
      <c r="BI229" s="3">
        <f>SUM(55316+221791)</f>
        <v>277107</v>
      </c>
      <c r="BJ229" s="3">
        <v>955664</v>
      </c>
      <c r="CA229" s="1"/>
      <c r="CD229" s="1"/>
      <c r="CE229" s="3"/>
      <c r="CF229" s="3"/>
      <c r="CH229" s="1"/>
      <c r="CK229" s="1"/>
      <c r="CP229" s="1"/>
      <c r="CU229" s="1"/>
      <c r="CZ229" s="1"/>
      <c r="DH229" s="1">
        <v>43963</v>
      </c>
      <c r="DI229" s="3"/>
      <c r="DJ229" s="3">
        <f>SUM(N43+O43+P43+Q43+R43)</f>
        <v>295</v>
      </c>
      <c r="DK229" s="3">
        <f t="shared" si="177"/>
        <v>600</v>
      </c>
      <c r="DL229" s="3">
        <f t="shared" si="184"/>
        <v>176</v>
      </c>
      <c r="DM229" s="3"/>
      <c r="DN229" s="3">
        <f t="shared" si="176"/>
        <v>1316</v>
      </c>
      <c r="EG229" s="1">
        <v>43963</v>
      </c>
      <c r="EH229" s="3">
        <f t="shared" si="178"/>
        <v>108</v>
      </c>
      <c r="EI229" s="3">
        <f t="shared" si="179"/>
        <v>100</v>
      </c>
      <c r="EJ229" s="3">
        <f t="shared" si="180"/>
        <v>23</v>
      </c>
      <c r="EK229" s="3">
        <f t="shared" si="181"/>
        <v>71</v>
      </c>
      <c r="EL229" s="3">
        <f t="shared" si="182"/>
        <v>18</v>
      </c>
      <c r="EM229" s="3">
        <f t="shared" si="183"/>
        <v>67</v>
      </c>
    </row>
    <row r="230" spans="48:143" x14ac:dyDescent="0.2">
      <c r="AV230" s="3">
        <v>335395</v>
      </c>
      <c r="AW230" s="5">
        <v>138532</v>
      </c>
      <c r="AX230" s="5">
        <v>77793</v>
      </c>
      <c r="AY230" s="5">
        <v>47138</v>
      </c>
      <c r="AZ230" s="5">
        <v>56611</v>
      </c>
      <c r="BA230" s="5">
        <v>66680</v>
      </c>
      <c r="BD230" s="1">
        <v>43961</v>
      </c>
      <c r="BE230" s="3">
        <v>1182998</v>
      </c>
      <c r="BF230" s="3">
        <f>SUM(138532+173915)</f>
        <v>312447</v>
      </c>
      <c r="BG230" s="3">
        <v>388389</v>
      </c>
      <c r="BH230" s="3">
        <f>SUM(47138+238540)</f>
        <v>285678</v>
      </c>
      <c r="BI230" s="3">
        <f>SUM(56611+227772)</f>
        <v>284383</v>
      </c>
      <c r="BJ230" s="3">
        <v>991897</v>
      </c>
      <c r="CA230" s="1"/>
      <c r="CD230" s="1"/>
      <c r="CE230" s="3"/>
      <c r="CF230" s="3"/>
      <c r="CH230" s="1"/>
      <c r="CK230" s="1"/>
      <c r="CP230" s="1"/>
      <c r="CU230" s="1"/>
      <c r="CZ230" s="1"/>
      <c r="DH230" s="1">
        <v>43964</v>
      </c>
      <c r="DI230" s="3">
        <f t="shared" ref="DI230:DI265" si="185">SUM(D44+E44+F44+G44+H44)</f>
        <v>1325</v>
      </c>
      <c r="DJ230" s="3">
        <f>SUM(N44+O44+P44+Q44+R44)</f>
        <v>327</v>
      </c>
      <c r="DK230" s="3">
        <f t="shared" si="177"/>
        <v>877</v>
      </c>
      <c r="DL230" s="3">
        <f t="shared" si="184"/>
        <v>207</v>
      </c>
      <c r="DM230" s="3">
        <f>SUM(AR44+AS44+AT44+AU44+AV44)</f>
        <v>366</v>
      </c>
      <c r="DN230" s="3">
        <f t="shared" si="176"/>
        <v>1670</v>
      </c>
      <c r="EG230" s="1">
        <v>43964</v>
      </c>
      <c r="EH230" s="3">
        <f t="shared" si="178"/>
        <v>99</v>
      </c>
      <c r="EI230" s="3">
        <f t="shared" si="179"/>
        <v>103</v>
      </c>
      <c r="EJ230" s="3">
        <f t="shared" si="180"/>
        <v>124</v>
      </c>
      <c r="EK230" s="3">
        <f t="shared" si="181"/>
        <v>28</v>
      </c>
      <c r="EL230" s="3">
        <f t="shared" si="182"/>
        <v>127</v>
      </c>
      <c r="EM230" s="3">
        <f t="shared" si="183"/>
        <v>64</v>
      </c>
    </row>
    <row r="231" spans="48:143" x14ac:dyDescent="0.2">
      <c r="AV231" s="3">
        <v>337055</v>
      </c>
      <c r="AW231" s="5">
        <v>139945</v>
      </c>
      <c r="AX231" s="5">
        <v>78462</v>
      </c>
      <c r="AY231" s="5">
        <v>47552</v>
      </c>
      <c r="AZ231" s="5">
        <v>57154</v>
      </c>
      <c r="BA231" s="5">
        <v>67939</v>
      </c>
      <c r="BD231" s="1">
        <v>43962</v>
      </c>
      <c r="BE231" s="3">
        <v>1204650</v>
      </c>
      <c r="BF231" s="3"/>
      <c r="BG231" s="3">
        <v>394728</v>
      </c>
      <c r="BH231" s="3">
        <f>SUM(47552+251396)</f>
        <v>298948</v>
      </c>
      <c r="BI231" s="3">
        <f>SUM(57154+231704)</f>
        <v>288858</v>
      </c>
      <c r="BJ231" s="3">
        <v>1033370</v>
      </c>
      <c r="CA231" s="1"/>
      <c r="CD231" s="1"/>
      <c r="CE231" s="3"/>
      <c r="CF231" s="3"/>
      <c r="CH231" s="1"/>
      <c r="CK231" s="1"/>
      <c r="CP231" s="1"/>
      <c r="CU231" s="1"/>
      <c r="CZ231" s="1"/>
      <c r="DH231" s="1">
        <v>43965</v>
      </c>
      <c r="DI231" s="3">
        <f t="shared" si="185"/>
        <v>1462</v>
      </c>
      <c r="DJ231" s="3"/>
      <c r="DK231" s="3">
        <f t="shared" si="177"/>
        <v>1164</v>
      </c>
      <c r="DL231" s="3">
        <f t="shared" si="184"/>
        <v>648</v>
      </c>
      <c r="DM231" s="3"/>
      <c r="DN231" s="3">
        <f t="shared" si="176"/>
        <v>1249</v>
      </c>
      <c r="EG231" s="1">
        <v>43965</v>
      </c>
      <c r="EH231" s="3">
        <f t="shared" si="178"/>
        <v>91</v>
      </c>
      <c r="EI231" s="3">
        <f t="shared" si="179"/>
        <v>103</v>
      </c>
      <c r="EJ231" s="3">
        <f t="shared" si="180"/>
        <v>131</v>
      </c>
      <c r="EK231" s="3">
        <f t="shared" si="181"/>
        <v>56</v>
      </c>
      <c r="EL231" s="3">
        <f t="shared" si="182"/>
        <v>103</v>
      </c>
      <c r="EM231" s="3">
        <f t="shared" si="183"/>
        <v>61</v>
      </c>
    </row>
    <row r="232" spans="48:143" x14ac:dyDescent="0.2">
      <c r="AV232" s="3">
        <v>338485</v>
      </c>
      <c r="AW232" s="5">
        <v>140743</v>
      </c>
      <c r="AX232" s="5">
        <v>79332</v>
      </c>
      <c r="AY232" s="5">
        <v>48021</v>
      </c>
      <c r="AZ232" s="5">
        <v>57991</v>
      </c>
      <c r="BA232" s="5">
        <v>69382</v>
      </c>
      <c r="BD232" s="1">
        <v>43963</v>
      </c>
      <c r="BE232" s="3">
        <v>1225113</v>
      </c>
      <c r="BF232" s="3">
        <f>SUM(140743+292317)</f>
        <v>433060</v>
      </c>
      <c r="BG232" s="3">
        <v>401496</v>
      </c>
      <c r="BH232" s="3">
        <f>SUM(48021+259869)</f>
        <v>307890</v>
      </c>
      <c r="BI232" s="3">
        <f>SUM(57991+237989)</f>
        <v>295980</v>
      </c>
      <c r="BJ232" s="3">
        <v>1065592</v>
      </c>
      <c r="CA232" s="1"/>
      <c r="CD232" s="1"/>
      <c r="CE232" s="3"/>
      <c r="CF232" s="3"/>
      <c r="CH232" s="1"/>
      <c r="CK232" s="1"/>
      <c r="CP232" s="1"/>
      <c r="CU232" s="1"/>
      <c r="CZ232" s="1"/>
      <c r="DH232" s="1">
        <v>43966</v>
      </c>
      <c r="DI232" s="3">
        <f t="shared" si="185"/>
        <v>1753</v>
      </c>
      <c r="DJ232" s="3"/>
      <c r="DK232" s="3">
        <f t="shared" si="177"/>
        <v>902</v>
      </c>
      <c r="DL232" s="3">
        <f t="shared" si="184"/>
        <v>223</v>
      </c>
      <c r="DM232" s="3"/>
      <c r="DN232" s="3">
        <f t="shared" si="176"/>
        <v>1312</v>
      </c>
      <c r="EG232" s="1">
        <v>43966</v>
      </c>
      <c r="EH232" s="3">
        <f t="shared" si="178"/>
        <v>67</v>
      </c>
      <c r="EI232" s="3">
        <f t="shared" si="179"/>
        <v>67</v>
      </c>
      <c r="EJ232" s="3">
        <f t="shared" si="180"/>
        <v>83</v>
      </c>
      <c r="EK232" s="3">
        <f t="shared" si="181"/>
        <v>20</v>
      </c>
      <c r="EL232" s="3">
        <f t="shared" si="182"/>
        <v>66</v>
      </c>
      <c r="EM232" s="3">
        <f t="shared" si="183"/>
        <v>61</v>
      </c>
    </row>
    <row r="233" spans="48:143" x14ac:dyDescent="0.2">
      <c r="AV233" s="5">
        <v>340661</v>
      </c>
      <c r="AW233" s="5">
        <v>141560</v>
      </c>
      <c r="AX233" s="5">
        <v>80497</v>
      </c>
      <c r="AY233" s="5">
        <v>48391</v>
      </c>
      <c r="AZ233" s="5">
        <v>58698</v>
      </c>
      <c r="BA233" s="5">
        <v>71141</v>
      </c>
      <c r="BD233" s="1">
        <v>43964</v>
      </c>
      <c r="BE233" s="3">
        <v>1258907</v>
      </c>
      <c r="BF233" s="3">
        <f>SUM(141560+299890)</f>
        <v>441450</v>
      </c>
      <c r="BG233" s="3">
        <v>410032</v>
      </c>
      <c r="BH233" s="3">
        <f>SUM(48391+259869)</f>
        <v>308260</v>
      </c>
      <c r="BI233" s="3">
        <f>SUM(58698+244171)</f>
        <v>302869</v>
      </c>
      <c r="BJ233" s="3">
        <v>1104651</v>
      </c>
      <c r="CA233" s="1"/>
      <c r="CD233" s="1"/>
      <c r="CE233" s="3"/>
      <c r="CF233" s="3"/>
      <c r="CH233" s="1"/>
      <c r="CK233" s="1"/>
      <c r="CP233" s="1"/>
      <c r="CU233" s="1"/>
      <c r="CZ233" s="1"/>
      <c r="DH233" s="1">
        <v>43967</v>
      </c>
      <c r="DI233" s="3">
        <f t="shared" si="185"/>
        <v>1420</v>
      </c>
      <c r="DJ233" s="3">
        <f>SUM(N47+O47+P47+Q47+R47)</f>
        <v>397</v>
      </c>
      <c r="DK233" s="3">
        <f t="shared" si="177"/>
        <v>1095</v>
      </c>
      <c r="DL233" s="3">
        <f t="shared" si="184"/>
        <v>208</v>
      </c>
      <c r="DM233" s="3">
        <f t="shared" ref="DM233:DM253" si="186">SUM(AR47+AS47+AT47+AU47+AV47)</f>
        <v>537</v>
      </c>
      <c r="DN233" s="3">
        <f t="shared" si="176"/>
        <v>1451</v>
      </c>
      <c r="EG233" s="1">
        <v>43967</v>
      </c>
      <c r="EH233" s="3">
        <f t="shared" si="178"/>
        <v>86</v>
      </c>
      <c r="EI233" s="3">
        <f t="shared" si="179"/>
        <v>44</v>
      </c>
      <c r="EJ233" s="3">
        <f t="shared" si="180"/>
        <v>73</v>
      </c>
      <c r="EK233" s="3">
        <f t="shared" si="181"/>
        <v>46</v>
      </c>
      <c r="EL233" s="3">
        <f t="shared" si="182"/>
        <v>32</v>
      </c>
      <c r="EM233" s="3">
        <f t="shared" si="183"/>
        <v>45</v>
      </c>
    </row>
    <row r="234" spans="48:143" x14ac:dyDescent="0.2">
      <c r="AV234" s="5">
        <v>343051</v>
      </c>
      <c r="AW234" s="5">
        <v>142704</v>
      </c>
      <c r="AX234" s="5">
        <v>82182</v>
      </c>
      <c r="AY234" s="5">
        <v>49582</v>
      </c>
      <c r="AZ234" s="5">
        <v>59636</v>
      </c>
      <c r="BA234" s="5">
        <v>73164</v>
      </c>
      <c r="BD234" s="1">
        <v>43965</v>
      </c>
      <c r="BE234" s="3">
        <v>1298757</v>
      </c>
      <c r="BF234" s="3">
        <f>SUM(142704+308992)</f>
        <v>451696</v>
      </c>
      <c r="BG234" s="3">
        <v>424361</v>
      </c>
      <c r="BH234" s="3">
        <f>SUM(49582+286301)</f>
        <v>335883</v>
      </c>
      <c r="BI234" s="3">
        <f>SUM(59636+251559)</f>
        <v>311195</v>
      </c>
      <c r="BJ234" s="3">
        <v>1133906</v>
      </c>
      <c r="CA234" s="1"/>
      <c r="CD234" s="1"/>
      <c r="CE234" s="3"/>
      <c r="CF234" s="3"/>
      <c r="CH234" s="1"/>
      <c r="CK234" s="1"/>
      <c r="CP234" s="1"/>
      <c r="CU234" s="1"/>
      <c r="CZ234" s="1"/>
      <c r="DH234" s="1">
        <v>43968</v>
      </c>
      <c r="DI234" s="3">
        <f t="shared" si="185"/>
        <v>1086</v>
      </c>
      <c r="DJ234" s="3">
        <f>SUM(N48+O48+P48+Q48+R48)</f>
        <v>651</v>
      </c>
      <c r="DK234" s="3">
        <f t="shared" si="177"/>
        <v>774</v>
      </c>
      <c r="DL234" s="3">
        <f t="shared" si="184"/>
        <v>132</v>
      </c>
      <c r="DM234" s="3">
        <f t="shared" si="186"/>
        <v>311</v>
      </c>
      <c r="DN234" s="3">
        <f t="shared" si="176"/>
        <v>1064</v>
      </c>
      <c r="EG234" s="1">
        <v>43968</v>
      </c>
      <c r="EH234" s="3">
        <f t="shared" si="178"/>
        <v>72</v>
      </c>
      <c r="EI234" s="3">
        <f t="shared" si="179"/>
        <v>41</v>
      </c>
      <c r="EJ234" s="3">
        <f t="shared" si="180"/>
        <v>64</v>
      </c>
      <c r="EK234" s="3">
        <f t="shared" si="181"/>
        <v>4</v>
      </c>
      <c r="EL234" s="3">
        <f t="shared" si="182"/>
        <v>6</v>
      </c>
      <c r="EM234" s="3">
        <f t="shared" si="183"/>
        <v>40</v>
      </c>
    </row>
    <row r="235" spans="48:143" x14ac:dyDescent="0.2">
      <c r="AV235" s="5">
        <v>345813</v>
      </c>
      <c r="AW235" s="5">
        <v>143905</v>
      </c>
      <c r="AX235" s="5">
        <v>83421</v>
      </c>
      <c r="AY235" s="5">
        <v>50079</v>
      </c>
      <c r="AZ235" s="5">
        <v>60622</v>
      </c>
      <c r="BA235" s="5">
        <v>74936</v>
      </c>
      <c r="BD235" s="1">
        <v>43966</v>
      </c>
      <c r="BE235" s="3">
        <v>1338048</v>
      </c>
      <c r="BF235" s="3">
        <f>SUM(143905+319067)</f>
        <v>462972</v>
      </c>
      <c r="BG235" s="3">
        <v>435679</v>
      </c>
      <c r="BH235" s="3">
        <f>SUM(50079+307417)</f>
        <v>357496</v>
      </c>
      <c r="BI235" s="3">
        <f>SUM(60622+259210)</f>
        <v>319832</v>
      </c>
      <c r="BJ235" s="3">
        <v>1179126</v>
      </c>
      <c r="CA235" s="1"/>
      <c r="CD235" s="1"/>
      <c r="CE235" s="3"/>
      <c r="CF235" s="3"/>
      <c r="CH235" s="1"/>
      <c r="CK235" s="1"/>
      <c r="CP235" s="1"/>
      <c r="CU235" s="1"/>
      <c r="CZ235" s="1"/>
      <c r="DH235" s="1">
        <v>43969</v>
      </c>
      <c r="DI235" s="3">
        <f t="shared" si="185"/>
        <v>711</v>
      </c>
      <c r="DJ235" s="3"/>
      <c r="DK235" s="3">
        <f t="shared" si="177"/>
        <v>773</v>
      </c>
      <c r="DL235" s="3">
        <f t="shared" si="184"/>
        <v>88</v>
      </c>
      <c r="DM235" s="3">
        <f t="shared" si="186"/>
        <v>473</v>
      </c>
      <c r="DN235" s="3">
        <f t="shared" si="176"/>
        <v>795</v>
      </c>
      <c r="EG235" s="1">
        <v>43969</v>
      </c>
      <c r="EH235" s="3">
        <f t="shared" si="178"/>
        <v>65</v>
      </c>
      <c r="EI235" s="3">
        <f t="shared" si="179"/>
        <v>40</v>
      </c>
      <c r="EJ235" s="3">
        <f t="shared" si="180"/>
        <v>53</v>
      </c>
      <c r="EK235" s="3">
        <f t="shared" si="181"/>
        <v>16</v>
      </c>
      <c r="EL235" s="3">
        <f t="shared" si="182"/>
        <v>123</v>
      </c>
      <c r="EM235" s="3">
        <f t="shared" si="183"/>
        <v>23</v>
      </c>
    </row>
    <row r="236" spans="48:143" x14ac:dyDescent="0.2">
      <c r="AV236" s="5">
        <v>348232</v>
      </c>
      <c r="AW236" s="5">
        <v>145089</v>
      </c>
      <c r="AX236" s="5">
        <v>84933</v>
      </c>
      <c r="AY236" s="5">
        <v>50504</v>
      </c>
      <c r="AZ236" s="5">
        <v>61611</v>
      </c>
      <c r="BA236" s="5">
        <v>76793</v>
      </c>
      <c r="BD236" s="1">
        <v>43967</v>
      </c>
      <c r="BE236" s="3">
        <v>1378717</v>
      </c>
      <c r="BF236" s="3">
        <f>SUM(145089+330135)</f>
        <v>475224</v>
      </c>
      <c r="BG236" s="3">
        <v>448089</v>
      </c>
      <c r="BH236" s="3">
        <f>SUM(50504+307417)</f>
        <v>357921</v>
      </c>
      <c r="BI236" s="3">
        <f>SUM(61611+266225)</f>
        <v>327836</v>
      </c>
      <c r="BJ236" s="3">
        <v>1235243</v>
      </c>
      <c r="CA236" s="1"/>
      <c r="CD236" s="1"/>
      <c r="CE236" s="3"/>
      <c r="CF236" s="3"/>
      <c r="CH236" s="1"/>
      <c r="CK236" s="1"/>
      <c r="CP236" s="1"/>
      <c r="CU236" s="1"/>
      <c r="CZ236" s="1"/>
      <c r="DH236" s="1">
        <v>43970</v>
      </c>
      <c r="DI236" s="3">
        <f t="shared" si="185"/>
        <v>665</v>
      </c>
      <c r="DJ236" s="3"/>
      <c r="DK236" s="3">
        <f t="shared" si="177"/>
        <v>655</v>
      </c>
      <c r="DL236" s="3">
        <f t="shared" si="184"/>
        <v>230</v>
      </c>
      <c r="DM236" s="3">
        <f t="shared" si="186"/>
        <v>301</v>
      </c>
      <c r="DN236" s="3">
        <f t="shared" si="176"/>
        <v>1584</v>
      </c>
      <c r="EG236" s="1">
        <v>43970</v>
      </c>
      <c r="EH236" s="3">
        <f t="shared" si="178"/>
        <v>70</v>
      </c>
      <c r="EI236" s="3">
        <f t="shared" si="179"/>
        <v>65</v>
      </c>
      <c r="EJ236" s="3">
        <f t="shared" si="180"/>
        <v>58</v>
      </c>
      <c r="EK236" s="3">
        <f t="shared" si="181"/>
        <v>81</v>
      </c>
      <c r="EL236" s="3">
        <f t="shared" si="182"/>
        <v>65</v>
      </c>
      <c r="EM236" s="3">
        <f t="shared" si="183"/>
        <v>83</v>
      </c>
    </row>
    <row r="237" spans="48:143" x14ac:dyDescent="0.2">
      <c r="AV237" s="5">
        <v>350121</v>
      </c>
      <c r="AW237" s="5">
        <v>146334</v>
      </c>
      <c r="AX237" s="5">
        <v>86010</v>
      </c>
      <c r="AY237" s="5">
        <v>51142</v>
      </c>
      <c r="AZ237" s="5">
        <v>62234</v>
      </c>
      <c r="BA237" s="5">
        <v>78839</v>
      </c>
      <c r="BD237" s="1">
        <v>43968</v>
      </c>
      <c r="BE237" s="3">
        <v>1413396</v>
      </c>
      <c r="BF237" s="3">
        <v>487565</v>
      </c>
      <c r="BG237" s="3">
        <v>460826</v>
      </c>
      <c r="BH237" s="3">
        <f>SUM(51142+345816)</f>
        <v>396958</v>
      </c>
      <c r="BI237" s="3">
        <f>SUM(62234+270670)</f>
        <v>332904</v>
      </c>
      <c r="BJ237" s="3">
        <v>1292672</v>
      </c>
      <c r="CA237" s="1"/>
      <c r="CD237" s="1"/>
      <c r="CE237" s="3"/>
      <c r="CF237" s="3"/>
      <c r="CH237" s="1"/>
      <c r="CK237" s="1"/>
      <c r="CP237" s="1"/>
      <c r="CU237" s="1"/>
      <c r="CZ237" s="1"/>
      <c r="DH237" s="1">
        <v>43971</v>
      </c>
      <c r="DI237" s="3">
        <f t="shared" si="185"/>
        <v>757</v>
      </c>
      <c r="DJ237" s="3"/>
      <c r="DK237" s="3">
        <f t="shared" si="177"/>
        <v>753</v>
      </c>
      <c r="DL237" s="3">
        <f t="shared" si="184"/>
        <v>238</v>
      </c>
      <c r="DM237" s="3">
        <f t="shared" si="186"/>
        <v>404</v>
      </c>
      <c r="DN237" s="3">
        <f t="shared" si="176"/>
        <v>1630</v>
      </c>
      <c r="EG237" s="1">
        <v>43971</v>
      </c>
      <c r="EH237" s="3">
        <f t="shared" si="178"/>
        <v>82</v>
      </c>
      <c r="EI237" s="3">
        <f t="shared" si="179"/>
        <v>84</v>
      </c>
      <c r="EJ237" s="3">
        <f t="shared" si="180"/>
        <v>98</v>
      </c>
      <c r="EK237" s="3">
        <f t="shared" si="181"/>
        <v>30</v>
      </c>
      <c r="EL237" s="3">
        <f t="shared" si="182"/>
        <v>81</v>
      </c>
      <c r="EM237" s="3">
        <f t="shared" si="183"/>
        <v>96</v>
      </c>
    </row>
    <row r="238" spans="48:143" x14ac:dyDescent="0.2">
      <c r="AV238" s="5">
        <v>351371</v>
      </c>
      <c r="AW238" s="5">
        <v>148039</v>
      </c>
      <c r="AX238" s="5">
        <v>87052</v>
      </c>
      <c r="AY238" s="5">
        <v>51915</v>
      </c>
      <c r="AZ238" s="5">
        <v>63056</v>
      </c>
      <c r="BA238" s="5">
        <v>80430</v>
      </c>
      <c r="BD238" s="1">
        <v>43969</v>
      </c>
      <c r="BE238" s="3">
        <v>1439557</v>
      </c>
      <c r="BF238" s="3">
        <f>SUM(148039+357530)</f>
        <v>505569</v>
      </c>
      <c r="BG238" s="3">
        <v>469199</v>
      </c>
      <c r="BH238" s="3">
        <f>SUM(51915+358263)</f>
        <v>410178</v>
      </c>
      <c r="BI238" s="3">
        <f>SUM(63056+277553)</f>
        <v>340609</v>
      </c>
      <c r="BJ238" s="3">
        <v>1339316</v>
      </c>
      <c r="CA238" s="1"/>
      <c r="CD238" s="1"/>
      <c r="CE238" s="3"/>
      <c r="CF238" s="3"/>
      <c r="CH238" s="1"/>
      <c r="CK238" s="1"/>
      <c r="CP238" s="1"/>
      <c r="CU238" s="1"/>
      <c r="CZ238" s="1"/>
      <c r="DH238" s="1">
        <v>43972</v>
      </c>
      <c r="DI238" s="3">
        <f t="shared" si="185"/>
        <v>1215</v>
      </c>
      <c r="DJ238" s="3"/>
      <c r="DK238" s="3">
        <f t="shared" si="177"/>
        <v>793</v>
      </c>
      <c r="DL238" s="3">
        <f t="shared" si="184"/>
        <v>157</v>
      </c>
      <c r="DM238" s="3">
        <f t="shared" si="186"/>
        <v>491</v>
      </c>
      <c r="DN238" s="3">
        <f t="shared" si="176"/>
        <v>1582</v>
      </c>
      <c r="EG238" s="1">
        <v>43972</v>
      </c>
      <c r="EH238" s="3">
        <f t="shared" si="178"/>
        <v>52</v>
      </c>
      <c r="EI238" s="3">
        <f t="shared" si="179"/>
        <v>50</v>
      </c>
      <c r="EJ238" s="3">
        <f t="shared" si="180"/>
        <v>61</v>
      </c>
      <c r="EK238" s="3">
        <f t="shared" si="181"/>
        <v>55</v>
      </c>
      <c r="EL238" s="3">
        <f t="shared" si="182"/>
        <v>47</v>
      </c>
      <c r="EM238" s="3">
        <f t="shared" si="183"/>
        <v>66</v>
      </c>
    </row>
    <row r="239" spans="48:143" x14ac:dyDescent="0.2">
      <c r="AV239" s="5">
        <v>352845</v>
      </c>
      <c r="AW239" s="5">
        <v>149013</v>
      </c>
      <c r="AX239" s="5">
        <v>87925</v>
      </c>
      <c r="AY239" s="5">
        <v>52350</v>
      </c>
      <c r="AZ239" s="5">
        <v>63666</v>
      </c>
      <c r="BA239" s="5">
        <v>81795</v>
      </c>
      <c r="BD239" s="1">
        <v>43970</v>
      </c>
      <c r="BE239" s="3">
        <v>1467739</v>
      </c>
      <c r="BF239" s="3">
        <f>SUM(149013+371169)</f>
        <v>520182</v>
      </c>
      <c r="BG239" s="3">
        <v>476940</v>
      </c>
      <c r="BH239" s="3">
        <f>SUM(52350+370554)</f>
        <v>422904</v>
      </c>
      <c r="BI239" s="3">
        <f>SUM(63666+286034)</f>
        <v>349700</v>
      </c>
      <c r="BJ239" s="3">
        <v>1380120</v>
      </c>
      <c r="CA239" s="1"/>
      <c r="CD239" s="1"/>
      <c r="CE239" s="3"/>
      <c r="CF239" s="3"/>
      <c r="CH239" s="1"/>
      <c r="CK239" s="1"/>
      <c r="CP239" s="1"/>
      <c r="CU239" s="1"/>
      <c r="CZ239" s="1"/>
      <c r="DH239" s="1">
        <v>43973</v>
      </c>
      <c r="DI239" s="3">
        <f t="shared" si="185"/>
        <v>868</v>
      </c>
      <c r="DJ239" s="3">
        <f>SUM(N53+O53+P53+Q53+R53)</f>
        <v>383</v>
      </c>
      <c r="DK239" s="3">
        <f t="shared" si="177"/>
        <v>541</v>
      </c>
      <c r="DL239" s="3">
        <f t="shared" si="184"/>
        <v>108</v>
      </c>
      <c r="DM239" s="3">
        <f t="shared" si="186"/>
        <v>487</v>
      </c>
      <c r="DN239" s="3">
        <f t="shared" si="176"/>
        <v>1373</v>
      </c>
      <c r="EG239" s="1">
        <v>43973</v>
      </c>
      <c r="EH239" s="3">
        <f t="shared" si="178"/>
        <v>54</v>
      </c>
      <c r="EI239" s="3">
        <f t="shared" si="179"/>
        <v>59</v>
      </c>
      <c r="EJ239" s="3">
        <f t="shared" si="180"/>
        <v>58</v>
      </c>
      <c r="EK239" s="3">
        <f t="shared" si="181"/>
        <v>15</v>
      </c>
      <c r="EL239" s="3">
        <f t="shared" si="182"/>
        <v>91</v>
      </c>
      <c r="EM239" s="3">
        <f t="shared" si="183"/>
        <v>57</v>
      </c>
    </row>
    <row r="240" spans="48:143" x14ac:dyDescent="0.2">
      <c r="AV240" s="5">
        <v>354370</v>
      </c>
      <c r="AW240" s="5">
        <v>150399</v>
      </c>
      <c r="AX240" s="5">
        <v>88970</v>
      </c>
      <c r="AY240" s="5">
        <v>53009</v>
      </c>
      <c r="AZ240" s="5">
        <v>64412</v>
      </c>
      <c r="BA240" s="5">
        <v>84057</v>
      </c>
      <c r="BD240" s="1">
        <v>43971</v>
      </c>
      <c r="BE240" s="3">
        <v>1505836</v>
      </c>
      <c r="BF240" s="3">
        <v>531343</v>
      </c>
      <c r="BG240" s="3">
        <v>489953</v>
      </c>
      <c r="BH240" s="3">
        <f>SUM(53009+384063)</f>
        <v>437072</v>
      </c>
      <c r="BI240" s="3">
        <f>SUM(64412+293244)</f>
        <v>357656</v>
      </c>
      <c r="BJ240" s="3">
        <v>1421127</v>
      </c>
      <c r="CA240" s="1"/>
      <c r="CD240" s="1"/>
      <c r="CE240" s="3"/>
      <c r="CF240" s="3"/>
      <c r="CH240" s="1"/>
      <c r="CK240" s="1"/>
      <c r="CP240" s="1"/>
      <c r="CU240" s="1"/>
      <c r="CZ240" s="1"/>
      <c r="DH240" s="1">
        <v>43974</v>
      </c>
      <c r="DI240" s="3">
        <f t="shared" si="185"/>
        <v>852</v>
      </c>
      <c r="DJ240" s="3"/>
      <c r="DK240" s="3">
        <f t="shared" si="177"/>
        <v>556</v>
      </c>
      <c r="DL240" s="3">
        <f t="shared" si="184"/>
        <v>207</v>
      </c>
      <c r="DM240" s="3">
        <f t="shared" si="186"/>
        <v>325</v>
      </c>
      <c r="DN240" s="3">
        <f t="shared" si="176"/>
        <v>1463</v>
      </c>
      <c r="EG240" s="1">
        <v>43974</v>
      </c>
      <c r="EH240" s="3">
        <f t="shared" si="178"/>
        <v>40</v>
      </c>
      <c r="EI240" s="3">
        <f t="shared" si="179"/>
        <v>24</v>
      </c>
      <c r="EJ240" s="3">
        <f t="shared" si="180"/>
        <v>49</v>
      </c>
      <c r="EK240" s="3">
        <f t="shared" si="181"/>
        <v>40</v>
      </c>
      <c r="EL240" s="3">
        <f t="shared" si="182"/>
        <v>43</v>
      </c>
      <c r="EM240" s="3">
        <f t="shared" si="183"/>
        <v>58</v>
      </c>
    </row>
    <row r="241" spans="39:143" x14ac:dyDescent="0.2">
      <c r="AV241" s="5">
        <v>356458</v>
      </c>
      <c r="AW241" s="5">
        <v>151472</v>
      </c>
      <c r="AX241" s="5">
        <v>90084</v>
      </c>
      <c r="AY241" s="5">
        <v>53510</v>
      </c>
      <c r="AZ241" s="5">
        <v>65392</v>
      </c>
      <c r="BA241" s="5">
        <v>86197</v>
      </c>
      <c r="BD241" s="1">
        <v>43972</v>
      </c>
      <c r="BE241" s="3">
        <v>1555055</v>
      </c>
      <c r="BF241" s="3">
        <v>544274</v>
      </c>
      <c r="BG241" s="3">
        <v>501486</v>
      </c>
      <c r="BH241" s="3">
        <f>SUM(53510+401230)</f>
        <v>454740</v>
      </c>
      <c r="BI241" s="3">
        <f>SUM(65392+303514)</f>
        <v>368906</v>
      </c>
      <c r="BJ241" s="3">
        <v>1466773</v>
      </c>
      <c r="CA241" s="1"/>
      <c r="CD241" s="1"/>
      <c r="CE241" s="3"/>
      <c r="CF241" s="3"/>
      <c r="CH241" s="1"/>
      <c r="CK241" s="1"/>
      <c r="CP241" s="1"/>
      <c r="CU241" s="1"/>
      <c r="CZ241" s="1"/>
      <c r="DH241" s="1">
        <v>43975</v>
      </c>
      <c r="DI241" s="3">
        <f t="shared" si="185"/>
        <v>976</v>
      </c>
      <c r="DJ241" s="3"/>
      <c r="DK241" s="3">
        <f t="shared" si="177"/>
        <v>687</v>
      </c>
      <c r="DL241" s="3">
        <f t="shared" si="184"/>
        <v>138</v>
      </c>
      <c r="DM241" s="3">
        <f t="shared" si="186"/>
        <v>365</v>
      </c>
      <c r="DN241" s="3">
        <f t="shared" si="176"/>
        <v>1334</v>
      </c>
      <c r="EG241" s="1">
        <v>43975</v>
      </c>
      <c r="EH241" s="3">
        <f t="shared" si="178"/>
        <v>48</v>
      </c>
      <c r="EI241" s="3">
        <f t="shared" si="179"/>
        <v>17</v>
      </c>
      <c r="EJ241" s="3">
        <f t="shared" si="180"/>
        <v>48</v>
      </c>
      <c r="EK241" s="3">
        <f t="shared" si="181"/>
        <v>1</v>
      </c>
      <c r="EL241" s="3">
        <f t="shared" si="182"/>
        <v>8</v>
      </c>
      <c r="EM241" s="3">
        <f t="shared" si="183"/>
        <v>20</v>
      </c>
    </row>
    <row r="242" spans="39:143" x14ac:dyDescent="0.2">
      <c r="AV242" s="5">
        <v>358154</v>
      </c>
      <c r="AW242" s="5">
        <v>152719</v>
      </c>
      <c r="AX242" s="5">
        <v>90889</v>
      </c>
      <c r="AY242" s="5">
        <v>53913</v>
      </c>
      <c r="AZ242" s="5">
        <v>66258</v>
      </c>
      <c r="BA242" s="5">
        <v>88444</v>
      </c>
      <c r="BD242" s="1">
        <v>43973</v>
      </c>
      <c r="BE242" s="3">
        <v>1600793</v>
      </c>
      <c r="BF242" s="3">
        <v>555314</v>
      </c>
      <c r="BG242" s="3">
        <v>511644</v>
      </c>
      <c r="BH242" s="3">
        <f>SUM(53913+417871)</f>
        <v>471784</v>
      </c>
      <c r="BI242" s="3">
        <f>SUM(66258+312743)</f>
        <v>379001</v>
      </c>
      <c r="BJ242" s="3">
        <v>1515306</v>
      </c>
      <c r="CA242" s="1"/>
      <c r="CD242" s="1"/>
      <c r="CE242" s="3"/>
      <c r="CF242" s="3"/>
      <c r="CH242" s="1"/>
      <c r="CK242" s="1"/>
      <c r="CP242" s="1"/>
      <c r="CU242" s="1"/>
      <c r="CZ242" s="1"/>
      <c r="DH242" s="1">
        <v>43976</v>
      </c>
      <c r="DI242" s="3">
        <f t="shared" si="185"/>
        <v>683</v>
      </c>
      <c r="DJ242" s="3">
        <f>SUM(N56+O56+P56+Q56+R56)</f>
        <v>368</v>
      </c>
      <c r="DK242" s="3">
        <f t="shared" si="177"/>
        <v>389</v>
      </c>
      <c r="DL242" s="3">
        <f t="shared" si="184"/>
        <v>90</v>
      </c>
      <c r="DM242" s="3">
        <f t="shared" si="186"/>
        <v>227</v>
      </c>
      <c r="DN242" s="3">
        <f t="shared" si="176"/>
        <v>1609</v>
      </c>
      <c r="EG242" s="1">
        <v>43976</v>
      </c>
      <c r="EH242" s="3">
        <f t="shared" si="178"/>
        <v>54</v>
      </c>
      <c r="EI242" s="3">
        <f t="shared" si="179"/>
        <v>1</v>
      </c>
      <c r="EJ242" s="3">
        <f t="shared" si="180"/>
        <v>0</v>
      </c>
      <c r="EK242" s="3">
        <f t="shared" si="181"/>
        <v>2</v>
      </c>
      <c r="EL242" s="3">
        <f t="shared" si="182"/>
        <v>8</v>
      </c>
      <c r="EM242" s="3">
        <f t="shared" si="183"/>
        <v>18</v>
      </c>
    </row>
    <row r="243" spans="39:143" x14ac:dyDescent="0.2">
      <c r="AV243" s="5">
        <v>359926</v>
      </c>
      <c r="AW243" s="5">
        <v>153104</v>
      </c>
      <c r="AX243" s="5">
        <v>91622</v>
      </c>
      <c r="AY243" s="5">
        <v>54365</v>
      </c>
      <c r="AZ243" s="5">
        <v>66983</v>
      </c>
      <c r="BA243" s="5">
        <v>90631</v>
      </c>
      <c r="BD243" s="1">
        <v>43974</v>
      </c>
      <c r="BE243" s="3">
        <v>1652061</v>
      </c>
      <c r="BF243" s="3">
        <v>578735</v>
      </c>
      <c r="BG243" s="3">
        <v>520986</v>
      </c>
      <c r="BH243" s="3"/>
      <c r="BI243" s="3">
        <f>SUM(66983+321469)</f>
        <v>388452</v>
      </c>
      <c r="BJ243" s="3">
        <v>1582745</v>
      </c>
      <c r="CA243" s="1"/>
      <c r="CD243" s="1"/>
      <c r="CE243" s="3"/>
      <c r="CF243" s="3"/>
      <c r="CH243" s="1"/>
      <c r="CK243" s="1"/>
      <c r="CP243" s="1"/>
      <c r="CU243" s="1"/>
      <c r="CZ243" s="1"/>
      <c r="DH243" s="1">
        <v>43977</v>
      </c>
      <c r="DI243" s="3">
        <f t="shared" si="185"/>
        <v>625</v>
      </c>
      <c r="DJ243" s="3">
        <f>SUM(N57+O57+P57+Q57+R57)</f>
        <v>287</v>
      </c>
      <c r="DK243" s="3">
        <f t="shared" si="177"/>
        <v>281</v>
      </c>
      <c r="DL243" s="3">
        <f t="shared" si="184"/>
        <v>142</v>
      </c>
      <c r="DM243" s="3">
        <f t="shared" si="186"/>
        <v>182</v>
      </c>
      <c r="DN243" s="3">
        <f t="shared" si="176"/>
        <v>1972</v>
      </c>
      <c r="EG243" s="1">
        <v>43977</v>
      </c>
      <c r="EH243" s="3">
        <f t="shared" si="178"/>
        <v>36</v>
      </c>
      <c r="EI243" s="3">
        <f t="shared" si="179"/>
        <v>14</v>
      </c>
      <c r="EJ243" s="3">
        <f t="shared" si="180"/>
        <v>64</v>
      </c>
      <c r="EK243" s="3">
        <f t="shared" si="181"/>
        <v>11</v>
      </c>
      <c r="EL243" s="3">
        <f t="shared" si="182"/>
        <v>11</v>
      </c>
      <c r="EM243" s="3">
        <f t="shared" si="183"/>
        <v>47</v>
      </c>
    </row>
    <row r="244" spans="39:143" x14ac:dyDescent="0.2">
      <c r="AV244" s="5">
        <v>361515</v>
      </c>
      <c r="AW244" s="5">
        <v>154154</v>
      </c>
      <c r="AX244" s="5">
        <v>92675</v>
      </c>
      <c r="AY244" s="5">
        <v>54365</v>
      </c>
      <c r="AZ244" s="5">
        <v>67713</v>
      </c>
      <c r="BA244" s="5">
        <v>92710</v>
      </c>
      <c r="BD244" s="1">
        <v>43975</v>
      </c>
      <c r="BE244" s="3">
        <v>1699826</v>
      </c>
      <c r="BF244" s="3">
        <v>603807</v>
      </c>
      <c r="BG244" s="3">
        <v>532373</v>
      </c>
      <c r="BH244" s="3"/>
      <c r="BI244" s="3">
        <f>SUM(67713+328382)</f>
        <v>396095</v>
      </c>
      <c r="BJ244" s="3">
        <v>1644102</v>
      </c>
      <c r="CA244" s="1"/>
      <c r="CD244" s="1"/>
      <c r="CE244" s="3"/>
      <c r="CF244" s="3"/>
      <c r="CH244" s="1"/>
      <c r="CK244" s="1"/>
      <c r="CP244" s="1"/>
      <c r="CU244" s="1"/>
      <c r="CZ244" s="1"/>
      <c r="DH244" s="1">
        <v>43978</v>
      </c>
      <c r="DI244" s="3">
        <f t="shared" si="185"/>
        <v>642</v>
      </c>
      <c r="DJ244" s="3">
        <f>SUM(N58+O58+P58+Q58+R58)</f>
        <v>257</v>
      </c>
      <c r="DK244" s="3">
        <f t="shared" si="177"/>
        <v>383</v>
      </c>
      <c r="DL244" s="3">
        <f t="shared" si="184"/>
        <v>134</v>
      </c>
      <c r="DM244" s="3">
        <f t="shared" si="186"/>
        <v>484</v>
      </c>
      <c r="DN244" s="3">
        <f t="shared" si="176"/>
        <v>1510</v>
      </c>
      <c r="EG244" s="1">
        <v>43978</v>
      </c>
      <c r="EH244" s="3">
        <f t="shared" si="178"/>
        <v>30</v>
      </c>
      <c r="EI244" s="3">
        <f t="shared" si="179"/>
        <v>72</v>
      </c>
      <c r="EJ244" s="3">
        <f t="shared" si="180"/>
        <v>47</v>
      </c>
      <c r="EK244" s="3">
        <f t="shared" si="181"/>
        <v>49</v>
      </c>
      <c r="EL244" s="3">
        <f t="shared" si="182"/>
        <v>68</v>
      </c>
      <c r="EM244" s="3">
        <f t="shared" si="183"/>
        <v>71</v>
      </c>
    </row>
    <row r="245" spans="39:143" x14ac:dyDescent="0.2">
      <c r="AV245" s="5">
        <v>362764</v>
      </c>
      <c r="AW245" s="5">
        <v>155092</v>
      </c>
      <c r="AX245" s="5">
        <v>93271</v>
      </c>
      <c r="AY245" s="5">
        <v>54881</v>
      </c>
      <c r="AZ245" s="5">
        <v>68186</v>
      </c>
      <c r="BA245" s="5">
        <v>94558</v>
      </c>
      <c r="BD245" s="1">
        <v>43976</v>
      </c>
      <c r="BE245" s="3">
        <v>1739449</v>
      </c>
      <c r="BF245" s="3">
        <v>623797</v>
      </c>
      <c r="BG245" s="3">
        <v>540561</v>
      </c>
      <c r="BH245" s="3">
        <f>SUM(54881+417979)</f>
        <v>472860</v>
      </c>
      <c r="BI245" s="3">
        <f>SUM(68186+334928)</f>
        <v>403114</v>
      </c>
      <c r="BJ245" s="3">
        <v>1696396</v>
      </c>
      <c r="CA245" s="1"/>
      <c r="CD245" s="1"/>
      <c r="CE245" s="3"/>
      <c r="CF245" s="3"/>
      <c r="CH245" s="1"/>
      <c r="CK245" s="1"/>
      <c r="CP245" s="1"/>
      <c r="CU245" s="1"/>
      <c r="CZ245" s="1"/>
      <c r="DH245" s="1">
        <v>43979</v>
      </c>
      <c r="DI245" s="3">
        <f t="shared" si="185"/>
        <v>1100</v>
      </c>
      <c r="DJ245" s="3">
        <f>SUM(N59+O59+P59+Q59+R59)</f>
        <v>578</v>
      </c>
      <c r="DK245" s="3">
        <f t="shared" si="177"/>
        <v>479</v>
      </c>
      <c r="DL245" s="3">
        <f t="shared" si="184"/>
        <v>129</v>
      </c>
      <c r="DM245" s="3">
        <f t="shared" si="186"/>
        <v>295</v>
      </c>
      <c r="DN245" s="3">
        <f t="shared" si="176"/>
        <v>1565</v>
      </c>
      <c r="EG245" s="1">
        <v>43979</v>
      </c>
      <c r="EH245" s="3">
        <f t="shared" si="178"/>
        <v>33</v>
      </c>
      <c r="EI245" s="3">
        <f t="shared" si="179"/>
        <v>22</v>
      </c>
      <c r="EJ245" s="3">
        <f t="shared" si="180"/>
        <v>68</v>
      </c>
      <c r="EK245" s="3">
        <f t="shared" si="181"/>
        <v>22</v>
      </c>
      <c r="EL245" s="3">
        <f t="shared" si="182"/>
        <v>51</v>
      </c>
      <c r="EM245" s="3">
        <f t="shared" si="183"/>
        <v>73</v>
      </c>
    </row>
    <row r="246" spans="39:143" x14ac:dyDescent="0.2">
      <c r="AV246" s="5">
        <v>363836</v>
      </c>
      <c r="AW246" s="5">
        <v>155764</v>
      </c>
      <c r="AX246" s="5">
        <v>93693</v>
      </c>
      <c r="AY246" s="5">
        <v>55104</v>
      </c>
      <c r="AZ246" s="5">
        <v>68637</v>
      </c>
      <c r="BA246" s="5">
        <v>96733</v>
      </c>
      <c r="BD246" s="1">
        <v>43977</v>
      </c>
      <c r="BE246" s="3">
        <v>1774128</v>
      </c>
      <c r="BF246" s="3">
        <v>635892</v>
      </c>
      <c r="BG246" s="3">
        <v>545481</v>
      </c>
      <c r="BH246" s="3">
        <v>484279</v>
      </c>
      <c r="BI246" s="3">
        <f>SUM(68637+339835)</f>
        <v>408472</v>
      </c>
      <c r="BJ246" s="3">
        <v>1736894</v>
      </c>
      <c r="CA246" s="1"/>
      <c r="CD246" s="1"/>
      <c r="CE246" s="3"/>
      <c r="CF246" s="3"/>
      <c r="CH246" s="1"/>
      <c r="CK246" s="1"/>
      <c r="CP246" s="1"/>
      <c r="CU246" s="1"/>
      <c r="CZ246" s="1"/>
      <c r="DH246" s="1">
        <v>43980</v>
      </c>
      <c r="DI246" s="3">
        <f t="shared" si="185"/>
        <v>936</v>
      </c>
      <c r="DJ246" s="3">
        <f>SUM(N60+O60+P60+Q60+R60)</f>
        <v>443</v>
      </c>
      <c r="DK246" s="3">
        <f t="shared" si="177"/>
        <v>441</v>
      </c>
      <c r="DL246" s="3">
        <f t="shared" si="184"/>
        <v>248</v>
      </c>
      <c r="DM246" s="3">
        <f t="shared" si="186"/>
        <v>355</v>
      </c>
      <c r="DN246" s="3">
        <f t="shared" si="176"/>
        <v>2133</v>
      </c>
      <c r="EG246" s="1">
        <v>43980</v>
      </c>
      <c r="EH246" s="3">
        <f t="shared" si="178"/>
        <v>23</v>
      </c>
      <c r="EI246" s="3">
        <f t="shared" si="179"/>
        <v>67</v>
      </c>
      <c r="EJ246" s="3">
        <f t="shared" si="180"/>
        <v>52</v>
      </c>
      <c r="EK246" s="3">
        <f t="shared" si="181"/>
        <v>26</v>
      </c>
      <c r="EL246" s="3">
        <f t="shared" si="182"/>
        <v>33</v>
      </c>
      <c r="EM246" s="3">
        <f t="shared" si="183"/>
        <v>65</v>
      </c>
    </row>
    <row r="247" spans="39:143" x14ac:dyDescent="0.2">
      <c r="AV247" s="5">
        <v>364965</v>
      </c>
      <c r="AW247" s="5">
        <v>156628</v>
      </c>
      <c r="AX247" s="5">
        <v>94220</v>
      </c>
      <c r="AY247" s="5">
        <v>55608</v>
      </c>
      <c r="AZ247" s="5">
        <v>69417</v>
      </c>
      <c r="BA247" s="5">
        <v>98980</v>
      </c>
      <c r="BD247" s="1">
        <v>43978</v>
      </c>
      <c r="BE247" s="3">
        <v>1811544</v>
      </c>
      <c r="BF247" s="3">
        <v>660325</v>
      </c>
      <c r="BG247" s="3">
        <v>552144</v>
      </c>
      <c r="BH247" s="3">
        <f>SUM(55608+438644)</f>
        <v>494252</v>
      </c>
      <c r="BI247" s="3">
        <f>SUM(69417+349990)</f>
        <v>419407</v>
      </c>
      <c r="BJ247" s="3">
        <v>1790559</v>
      </c>
      <c r="CA247" s="1"/>
      <c r="CD247" s="1"/>
      <c r="CE247" s="3"/>
      <c r="CF247" s="3"/>
      <c r="CH247" s="1"/>
      <c r="CK247" s="1"/>
      <c r="CP247" s="1"/>
      <c r="CU247" s="1"/>
      <c r="CZ247" s="1"/>
      <c r="DH247" s="1">
        <v>43981</v>
      </c>
      <c r="DI247" s="3">
        <f t="shared" si="185"/>
        <v>774</v>
      </c>
      <c r="DJ247" s="3"/>
      <c r="DK247" s="3">
        <f t="shared" si="177"/>
        <v>455</v>
      </c>
      <c r="DL247" s="3">
        <f t="shared" si="184"/>
        <v>62</v>
      </c>
      <c r="DM247" s="3">
        <f t="shared" si="186"/>
        <v>355</v>
      </c>
      <c r="EG247" s="1">
        <v>43981</v>
      </c>
      <c r="EH247" s="3">
        <f t="shared" si="178"/>
        <v>31</v>
      </c>
      <c r="EI247" s="3">
        <f t="shared" si="179"/>
        <v>29</v>
      </c>
      <c r="EJ247" s="3">
        <f t="shared" si="180"/>
        <v>34</v>
      </c>
      <c r="EK247" s="3">
        <f t="shared" si="181"/>
        <v>46</v>
      </c>
      <c r="EL247" s="3">
        <f t="shared" si="182"/>
        <v>32</v>
      </c>
      <c r="EM247" s="3">
        <f t="shared" si="183"/>
        <v>49</v>
      </c>
    </row>
    <row r="248" spans="39:143" x14ac:dyDescent="0.2">
      <c r="AV248" s="5">
        <v>366733</v>
      </c>
      <c r="AW248" s="5">
        <v>157815</v>
      </c>
      <c r="AX248" s="5">
        <v>94894</v>
      </c>
      <c r="AY248" s="5">
        <v>56014</v>
      </c>
      <c r="AZ248" s="5">
        <v>70042</v>
      </c>
      <c r="BA248" s="5">
        <v>101697</v>
      </c>
      <c r="BD248" s="1">
        <v>43979</v>
      </c>
      <c r="BE248" s="3">
        <v>1876789</v>
      </c>
      <c r="BF248" s="3">
        <v>685857</v>
      </c>
      <c r="BG248" s="3">
        <v>562323</v>
      </c>
      <c r="BH248" s="3">
        <f>SUM(55014+448444)</f>
        <v>503458</v>
      </c>
      <c r="BI248" s="3">
        <f>SUM(70042+357804)</f>
        <v>427846</v>
      </c>
      <c r="BJ248" s="3">
        <v>1835478</v>
      </c>
      <c r="CA248" s="1"/>
      <c r="CD248" s="1"/>
      <c r="CE248" s="3"/>
      <c r="CF248" s="3"/>
      <c r="CH248" s="1"/>
      <c r="CK248" s="1"/>
      <c r="CP248" s="1"/>
      <c r="CU248" s="1"/>
      <c r="CZ248" s="1"/>
      <c r="DH248" s="1">
        <v>43982</v>
      </c>
      <c r="DI248" s="3">
        <f t="shared" si="185"/>
        <v>694</v>
      </c>
      <c r="DK248" s="3">
        <f t="shared" si="177"/>
        <v>532</v>
      </c>
      <c r="DL248">
        <f t="shared" si="184"/>
        <v>323</v>
      </c>
      <c r="DM248">
        <f t="shared" si="186"/>
        <v>252</v>
      </c>
      <c r="DN248">
        <f>SUM(BB62+BC62+BD62+BE62+BF62)</f>
        <v>1828</v>
      </c>
      <c r="EG248" s="1">
        <v>43982</v>
      </c>
      <c r="EH248" s="3">
        <f t="shared" si="178"/>
        <v>24</v>
      </c>
      <c r="EI248" s="3">
        <f t="shared" si="179"/>
        <v>26</v>
      </c>
      <c r="EJ248" s="3">
        <f t="shared" si="180"/>
        <v>58</v>
      </c>
      <c r="EK248" s="3">
        <f t="shared" si="181"/>
        <v>22</v>
      </c>
      <c r="EL248" s="3">
        <f t="shared" si="182"/>
        <v>11</v>
      </c>
      <c r="EM248" s="3">
        <f t="shared" si="183"/>
        <v>33</v>
      </c>
    </row>
    <row r="249" spans="39:143" x14ac:dyDescent="0.2">
      <c r="AV249" s="5">
        <v>368284</v>
      </c>
      <c r="AW249" s="5">
        <v>158844</v>
      </c>
      <c r="AX249" s="5">
        <v>95512</v>
      </c>
      <c r="AY249" s="5">
        <v>56621</v>
      </c>
      <c r="AZ249" s="5">
        <v>70735</v>
      </c>
      <c r="BA249" s="5">
        <v>103886</v>
      </c>
      <c r="BD249" s="1">
        <v>43980</v>
      </c>
      <c r="BE249" s="3">
        <v>1944130</v>
      </c>
      <c r="BF249" s="3">
        <v>716411</v>
      </c>
      <c r="BG249" s="3">
        <v>571745</v>
      </c>
      <c r="BH249" s="3">
        <v>521607</v>
      </c>
      <c r="BI249" s="3">
        <f>SUM(70735+366970)</f>
        <v>437705</v>
      </c>
      <c r="BJ249" s="3">
        <v>1888595</v>
      </c>
      <c r="CA249" s="1"/>
      <c r="CD249" s="1"/>
      <c r="CE249" s="3"/>
      <c r="CF249" s="3"/>
      <c r="CH249" s="1"/>
      <c r="CK249" s="1"/>
      <c r="CP249" s="1"/>
      <c r="CU249" s="1"/>
      <c r="CZ249" s="1"/>
      <c r="DH249" s="1">
        <v>43983</v>
      </c>
      <c r="DI249" s="3">
        <f t="shared" si="185"/>
        <v>523</v>
      </c>
      <c r="DJ249">
        <f t="shared" ref="DJ249:DJ258" si="187">SUM(R63+Q63+P63+O63+N63)</f>
        <v>172</v>
      </c>
      <c r="DK249" s="3">
        <f t="shared" si="177"/>
        <v>2919</v>
      </c>
      <c r="DL249">
        <f t="shared" si="184"/>
        <v>57</v>
      </c>
      <c r="DM249">
        <f t="shared" si="186"/>
        <v>161</v>
      </c>
      <c r="DN249">
        <f>SUM(BB63+BC63+BD63+BE63+BF63)</f>
        <v>1384</v>
      </c>
      <c r="EG249" s="1">
        <v>43983</v>
      </c>
      <c r="EH249" s="3">
        <f t="shared" si="178"/>
        <v>28</v>
      </c>
      <c r="EI249" s="3">
        <f t="shared" si="179"/>
        <v>6</v>
      </c>
      <c r="EJ249" s="3">
        <f t="shared" si="180"/>
        <v>135</v>
      </c>
      <c r="EK249" s="3">
        <f t="shared" si="181"/>
        <v>10</v>
      </c>
      <c r="EL249" s="3">
        <f t="shared" si="182"/>
        <v>14</v>
      </c>
      <c r="EM249" s="3">
        <f t="shared" si="183"/>
        <v>22</v>
      </c>
    </row>
    <row r="250" spans="39:143" x14ac:dyDescent="0.2">
      <c r="AV250" s="5">
        <v>369660</v>
      </c>
      <c r="AW250" s="5">
        <v>159608</v>
      </c>
      <c r="AX250" s="5">
        <v>96301</v>
      </c>
      <c r="AY250" s="5">
        <v>56884</v>
      </c>
      <c r="AZ250" s="5">
        <v>71415</v>
      </c>
      <c r="BA250" s="5">
        <v>106878</v>
      </c>
      <c r="BD250" s="1">
        <v>43981</v>
      </c>
      <c r="BE250" s="3">
        <v>2005381</v>
      </c>
      <c r="BF250" s="3">
        <v>745308</v>
      </c>
      <c r="BG250" s="3">
        <v>582519</v>
      </c>
      <c r="BH250" s="3">
        <f>SUM(56884+481928)</f>
        <v>538812</v>
      </c>
      <c r="BI250" s="3">
        <f>SUM(71415+375731)</f>
        <v>447146</v>
      </c>
      <c r="BJ250" s="3">
        <v>1944848</v>
      </c>
      <c r="CA250" s="1"/>
      <c r="CD250" s="1"/>
      <c r="CE250" s="3"/>
      <c r="CF250" s="3"/>
      <c r="CH250" s="1"/>
      <c r="CK250" s="1"/>
      <c r="CP250" s="1"/>
      <c r="CU250" s="1"/>
      <c r="CZ250" s="1"/>
      <c r="DH250" s="1">
        <v>43984</v>
      </c>
      <c r="DI250" s="3">
        <f t="shared" si="185"/>
        <v>863</v>
      </c>
      <c r="DJ250">
        <f t="shared" si="187"/>
        <v>159</v>
      </c>
      <c r="DK250" s="3">
        <f t="shared" si="177"/>
        <v>301</v>
      </c>
      <c r="DL250">
        <f t="shared" si="184"/>
        <v>49</v>
      </c>
      <c r="DM250">
        <f t="shared" si="186"/>
        <v>323</v>
      </c>
      <c r="DN250">
        <f>SUM(BB64+BC64+BD64+BE64+BF64)</f>
        <v>1707</v>
      </c>
      <c r="EG250" s="1">
        <v>43984</v>
      </c>
      <c r="EH250" s="3">
        <f t="shared" si="178"/>
        <v>21</v>
      </c>
      <c r="EI250" s="3">
        <f t="shared" si="179"/>
        <v>15</v>
      </c>
      <c r="EJ250" s="3">
        <f t="shared" si="180"/>
        <v>37</v>
      </c>
      <c r="EK250" s="3">
        <f t="shared" si="181"/>
        <v>23</v>
      </c>
      <c r="EL250" s="3">
        <f t="shared" si="182"/>
        <v>51</v>
      </c>
      <c r="EM250" s="3">
        <f t="shared" si="183"/>
        <v>62</v>
      </c>
    </row>
    <row r="251" spans="39:143" x14ac:dyDescent="0.2">
      <c r="AV251" s="3">
        <v>370770</v>
      </c>
      <c r="AW251" s="5">
        <v>160445</v>
      </c>
      <c r="AX251" s="5">
        <v>96965</v>
      </c>
      <c r="AY251" s="5">
        <v>57397</v>
      </c>
      <c r="AZ251" s="5">
        <v>71926</v>
      </c>
      <c r="BA251" s="5">
        <v>110583</v>
      </c>
      <c r="BD251" s="1">
        <v>43982</v>
      </c>
      <c r="BE251" s="3">
        <v>2063825</v>
      </c>
      <c r="BF251" s="3">
        <v>746145</v>
      </c>
      <c r="BG251" s="3">
        <v>592853</v>
      </c>
      <c r="BH251" s="3">
        <v>554630</v>
      </c>
      <c r="BJ251" s="3">
        <v>2012583</v>
      </c>
      <c r="CA251" s="1"/>
      <c r="CD251" s="1"/>
      <c r="CE251" s="3"/>
      <c r="CF251" s="3"/>
      <c r="CG251" s="1"/>
      <c r="CH251" s="1"/>
      <c r="CK251" s="1"/>
      <c r="CP251" s="1"/>
      <c r="CU251" s="1"/>
      <c r="CZ251" s="1"/>
      <c r="DH251" s="1">
        <v>43985</v>
      </c>
      <c r="DI251" s="3">
        <f t="shared" si="185"/>
        <v>554</v>
      </c>
      <c r="DJ251">
        <f t="shared" si="187"/>
        <v>193</v>
      </c>
      <c r="DK251" s="3">
        <f t="shared" si="177"/>
        <v>306</v>
      </c>
      <c r="DL251">
        <f t="shared" si="184"/>
        <v>164</v>
      </c>
      <c r="DM251">
        <f t="shared" si="186"/>
        <v>271</v>
      </c>
      <c r="DN251">
        <f>SUM(BB65+BC65+BD65+BE65+BF65)</f>
        <v>1429</v>
      </c>
      <c r="EG251" s="1">
        <v>43985</v>
      </c>
      <c r="EH251" s="3">
        <f t="shared" si="178"/>
        <v>26</v>
      </c>
      <c r="EI251" s="3">
        <f t="shared" si="179"/>
        <v>47</v>
      </c>
      <c r="EJ251" s="3">
        <f t="shared" si="180"/>
        <v>46</v>
      </c>
      <c r="EK251" s="3">
        <f t="shared" si="181"/>
        <v>17</v>
      </c>
      <c r="EL251" s="3">
        <f t="shared" si="182"/>
        <v>30</v>
      </c>
      <c r="EM251" s="3">
        <f t="shared" si="183"/>
        <v>55</v>
      </c>
    </row>
    <row r="252" spans="39:143" x14ac:dyDescent="0.2">
      <c r="AV252" s="3">
        <v>371711</v>
      </c>
      <c r="AW252" s="5">
        <v>160918</v>
      </c>
      <c r="AX252" s="5">
        <v>100805</v>
      </c>
      <c r="AY252" s="5">
        <v>57532</v>
      </c>
      <c r="AZ252" s="5">
        <v>72282</v>
      </c>
      <c r="BA252" s="5">
        <v>113006</v>
      </c>
      <c r="BD252" s="1">
        <v>43983</v>
      </c>
      <c r="BE252" s="3">
        <v>2113777</v>
      </c>
      <c r="BF252" s="3">
        <v>795600</v>
      </c>
      <c r="BG252" s="3">
        <v>599919</v>
      </c>
      <c r="BH252" s="3">
        <v>568023</v>
      </c>
      <c r="BI252" s="3">
        <v>461713</v>
      </c>
      <c r="BJ252" s="3">
        <v>2071591</v>
      </c>
      <c r="CA252" s="1"/>
      <c r="CD252" s="1"/>
      <c r="CE252" s="3"/>
      <c r="CF252" s="3"/>
      <c r="CG252" s="1"/>
      <c r="CH252" s="1"/>
      <c r="CK252" s="1"/>
      <c r="CP252" s="1"/>
      <c r="CU252" s="1"/>
      <c r="CW252" s="3"/>
      <c r="CZ252" s="1"/>
      <c r="DH252" s="1">
        <v>43986</v>
      </c>
      <c r="DI252" s="3">
        <f t="shared" si="185"/>
        <v>576</v>
      </c>
      <c r="DJ252">
        <f t="shared" si="187"/>
        <v>214</v>
      </c>
      <c r="DK252" s="3">
        <f t="shared" si="177"/>
        <v>327</v>
      </c>
      <c r="DM252">
        <f t="shared" si="186"/>
        <v>266</v>
      </c>
      <c r="DN252">
        <f>SUM(BB66+BC66+BD66+BE66+BF66)</f>
        <v>2125</v>
      </c>
      <c r="EG252" s="1">
        <v>43986</v>
      </c>
      <c r="EH252" s="3">
        <f t="shared" si="178"/>
        <v>24</v>
      </c>
      <c r="EI252" s="3">
        <f t="shared" si="179"/>
        <v>38</v>
      </c>
      <c r="EJ252" s="3">
        <f t="shared" si="180"/>
        <v>33</v>
      </c>
      <c r="EK252" s="3">
        <f t="shared" si="181"/>
        <v>19</v>
      </c>
      <c r="EL252" s="3">
        <f t="shared" si="182"/>
        <v>88</v>
      </c>
      <c r="EM252" s="3">
        <f t="shared" si="183"/>
        <v>49</v>
      </c>
    </row>
    <row r="253" spans="39:143" x14ac:dyDescent="0.2">
      <c r="AV253" s="5">
        <v>373040</v>
      </c>
      <c r="AW253" s="5">
        <v>161545</v>
      </c>
      <c r="AX253" s="5">
        <v>101163</v>
      </c>
      <c r="AY253" s="5">
        <v>57731</v>
      </c>
      <c r="AZ253" s="5">
        <v>72894</v>
      </c>
      <c r="BA253" s="5">
        <v>115310</v>
      </c>
      <c r="BD253" s="1">
        <v>43984</v>
      </c>
      <c r="BE253" s="3">
        <v>2167831</v>
      </c>
      <c r="BF253" s="3">
        <v>817677</v>
      </c>
      <c r="BG253" s="3">
        <v>605771</v>
      </c>
      <c r="BH253" s="3">
        <v>577268</v>
      </c>
      <c r="BI253" s="3">
        <v>472255</v>
      </c>
      <c r="BJ253" s="3">
        <v>2131294</v>
      </c>
      <c r="CA253" s="1"/>
      <c r="CD253" s="1"/>
      <c r="CE253" s="3"/>
      <c r="CF253" s="3"/>
      <c r="CG253" s="1"/>
      <c r="CH253" s="1"/>
      <c r="CK253" s="1"/>
      <c r="CP253" s="1"/>
      <c r="CU253" s="1"/>
      <c r="CW253" s="3"/>
      <c r="CZ253" s="1"/>
      <c r="DB253" s="3"/>
      <c r="DH253" s="1">
        <v>43987</v>
      </c>
      <c r="DI253" s="3">
        <f t="shared" si="185"/>
        <v>593</v>
      </c>
      <c r="DJ253">
        <f t="shared" si="187"/>
        <v>376</v>
      </c>
      <c r="DK253" s="3">
        <f t="shared" ref="DK253" si="188">SUM(X67+Y67+Z67+AA67+AB67)</f>
        <v>353</v>
      </c>
      <c r="DM253">
        <f t="shared" si="186"/>
        <v>202</v>
      </c>
      <c r="EG253" s="1">
        <v>43987</v>
      </c>
      <c r="EH253" s="3">
        <f t="shared" ref="EH253:EH284" si="189">SUM(EC67+EB67+EA67+DZ67+DY67)</f>
        <v>11</v>
      </c>
      <c r="EI253" s="3">
        <f t="shared" ref="EI253:EI284" si="190">SUM(EK67+EJ67+EI67+EH67+EG67)</f>
        <v>29</v>
      </c>
      <c r="EJ253" s="3">
        <f t="shared" ref="EJ253:EJ284" si="191">SUM(EO67+EP67+EQ67+ER67+ES67)</f>
        <v>25</v>
      </c>
      <c r="EK253" s="3">
        <f t="shared" ref="EK253:EK284" si="192">SUM(FA67+EZ67+EY67+EX67+EW67)</f>
        <v>8</v>
      </c>
      <c r="EL253" s="3">
        <f t="shared" ref="EL253:EL284" si="193">SUM(FE67+FF67+FG67+FH67+FI67)</f>
        <v>65</v>
      </c>
      <c r="EM253" s="3">
        <f t="shared" ref="EM253:EM265" si="194">SUM(FM67+FN67+FO67+FP67+FQ67)</f>
        <v>53</v>
      </c>
    </row>
    <row r="254" spans="39:143" x14ac:dyDescent="0.2">
      <c r="AV254" s="5">
        <v>374085</v>
      </c>
      <c r="AW254" s="5">
        <v>162068</v>
      </c>
      <c r="AX254" s="5">
        <v>101592</v>
      </c>
      <c r="AY254" s="5">
        <v>58035</v>
      </c>
      <c r="AZ254" s="5">
        <v>73405</v>
      </c>
      <c r="BA254" s="5">
        <v>117687</v>
      </c>
      <c r="BD254" s="1">
        <v>43985</v>
      </c>
      <c r="BE254" s="3">
        <v>2229473</v>
      </c>
      <c r="BF254" s="3">
        <v>837420</v>
      </c>
      <c r="BG254" s="3">
        <v>614133</v>
      </c>
      <c r="BH254" s="3">
        <v>593549</v>
      </c>
      <c r="BI254" s="3">
        <v>481674</v>
      </c>
      <c r="BJ254" s="3">
        <v>2182671</v>
      </c>
      <c r="CA254" s="1"/>
      <c r="CD254" s="1"/>
      <c r="CE254" s="3"/>
      <c r="CF254" s="3"/>
      <c r="CG254" s="1"/>
      <c r="CH254" s="1"/>
      <c r="CK254" s="1"/>
      <c r="CP254" s="1"/>
      <c r="CU254" s="1"/>
      <c r="CZ254" s="1"/>
      <c r="DH254" s="1">
        <v>43988</v>
      </c>
      <c r="DI254" s="3">
        <f t="shared" si="185"/>
        <v>553</v>
      </c>
      <c r="DJ254">
        <f t="shared" si="187"/>
        <v>233</v>
      </c>
      <c r="DK254" s="3">
        <f t="shared" ref="DK254:DK265" si="195">SUM(AB68+AA68+Z68+Y68+X68)</f>
        <v>445</v>
      </c>
      <c r="DM254">
        <f>SUM(AV68+AU68+AT68+AS68+AR68)</f>
        <v>344</v>
      </c>
      <c r="DN254">
        <f t="shared" ref="DN254:DN265" si="196">SUM(BB68+BC68+BD68+BE68+BF68)</f>
        <v>1931</v>
      </c>
      <c r="EG254" s="1">
        <v>43988</v>
      </c>
      <c r="EH254" s="3">
        <f t="shared" si="189"/>
        <v>16</v>
      </c>
      <c r="EI254" s="3">
        <f t="shared" si="190"/>
        <v>21</v>
      </c>
      <c r="EJ254" s="3">
        <f t="shared" si="191"/>
        <v>26</v>
      </c>
      <c r="EK254" s="3">
        <f t="shared" si="192"/>
        <v>28</v>
      </c>
      <c r="EL254" s="3">
        <f t="shared" si="193"/>
        <v>19</v>
      </c>
      <c r="EM254" s="3">
        <f t="shared" si="194"/>
        <v>57</v>
      </c>
    </row>
    <row r="255" spans="39:143" x14ac:dyDescent="0.2">
      <c r="AV255" s="3">
        <v>375133</v>
      </c>
      <c r="AW255" s="3">
        <v>162530</v>
      </c>
      <c r="AX255" s="3">
        <v>102063</v>
      </c>
      <c r="AY255" s="3">
        <v>58241</v>
      </c>
      <c r="AZ255" s="3">
        <v>73942</v>
      </c>
      <c r="BA255" s="3">
        <v>119807</v>
      </c>
      <c r="BB255" s="3"/>
      <c r="BD255" s="1">
        <v>43986</v>
      </c>
      <c r="BE255" s="3">
        <v>2293032</v>
      </c>
      <c r="BF255" s="3">
        <v>857729</v>
      </c>
      <c r="BG255" s="3">
        <v>621248</v>
      </c>
      <c r="BH255" s="3">
        <v>608983</v>
      </c>
      <c r="BJ255" s="3">
        <v>2238463</v>
      </c>
      <c r="CA255" s="1"/>
      <c r="CD255" s="1"/>
      <c r="CE255" s="3"/>
      <c r="CF255" s="3"/>
      <c r="CG255" s="1"/>
      <c r="CH255" s="1"/>
      <c r="CK255" s="1"/>
      <c r="CP255" s="1"/>
      <c r="CU255" s="1"/>
      <c r="CZ255" s="1"/>
      <c r="DH255" s="1">
        <v>43989</v>
      </c>
      <c r="DI255" s="3">
        <f t="shared" si="185"/>
        <v>478</v>
      </c>
      <c r="DJ255">
        <f t="shared" si="187"/>
        <v>131</v>
      </c>
      <c r="DK255" s="3">
        <f t="shared" si="195"/>
        <v>221</v>
      </c>
      <c r="DM255">
        <f>SUM(AV69+AU69+AT69+AS69+AR69)</f>
        <v>201</v>
      </c>
      <c r="DN255">
        <f t="shared" si="196"/>
        <v>1862</v>
      </c>
      <c r="EG255" s="1">
        <v>43989</v>
      </c>
      <c r="EH255" s="3">
        <f t="shared" si="189"/>
        <v>25</v>
      </c>
      <c r="EI255" s="3">
        <f t="shared" si="190"/>
        <v>20</v>
      </c>
      <c r="EJ255" s="3">
        <f t="shared" si="191"/>
        <v>17</v>
      </c>
      <c r="EK255" s="3">
        <f t="shared" si="192"/>
        <v>1</v>
      </c>
      <c r="EL255" s="3">
        <f t="shared" si="193"/>
        <v>7</v>
      </c>
      <c r="EM255" s="3">
        <f t="shared" si="194"/>
        <v>26</v>
      </c>
    </row>
    <row r="256" spans="39:143" x14ac:dyDescent="0.2">
      <c r="AM256" s="3"/>
      <c r="AU256" s="3"/>
      <c r="AV256" s="3">
        <v>376208</v>
      </c>
      <c r="AW256" s="5">
        <v>163336</v>
      </c>
      <c r="AX256" s="5">
        <v>102557</v>
      </c>
      <c r="AY256" s="5">
        <v>58525</v>
      </c>
      <c r="AZ256" s="5">
        <v>74385</v>
      </c>
      <c r="BA256" s="5">
        <v>122901</v>
      </c>
      <c r="BB256" s="3"/>
      <c r="BD256" s="1">
        <v>43987</v>
      </c>
      <c r="BE256" s="3">
        <v>2359512</v>
      </c>
      <c r="BF256" s="3">
        <v>918891</v>
      </c>
      <c r="BG256" s="3">
        <v>631008</v>
      </c>
      <c r="BH256" s="3">
        <v>627547</v>
      </c>
      <c r="BI256" s="3">
        <v>498586</v>
      </c>
      <c r="BJ256" s="3">
        <v>2308300</v>
      </c>
      <c r="CA256" s="1"/>
      <c r="CD256" s="1"/>
      <c r="CE256" s="3"/>
      <c r="CF256" s="3"/>
      <c r="CG256" s="1"/>
      <c r="CH256" s="1"/>
      <c r="CK256" s="1"/>
      <c r="CP256" s="1"/>
      <c r="CU256" s="1"/>
      <c r="CZ256" s="1"/>
      <c r="DH256" s="1">
        <v>43990</v>
      </c>
      <c r="DI256" s="3">
        <f t="shared" si="185"/>
        <v>426</v>
      </c>
      <c r="DJ256">
        <f t="shared" si="187"/>
        <v>152</v>
      </c>
      <c r="DK256" s="3">
        <f t="shared" si="195"/>
        <v>132</v>
      </c>
      <c r="DM256">
        <f>SUM(AV70+AU70+AT70+AS70+AR70)</f>
        <v>150</v>
      </c>
      <c r="DN256">
        <f t="shared" si="196"/>
        <v>1335</v>
      </c>
      <c r="EG256" s="1">
        <v>43990</v>
      </c>
      <c r="EH256" s="3">
        <f t="shared" si="189"/>
        <v>23</v>
      </c>
      <c r="EI256" s="3">
        <f t="shared" si="190"/>
        <v>19</v>
      </c>
      <c r="EJ256" s="3">
        <f t="shared" si="191"/>
        <v>23</v>
      </c>
      <c r="EK256" s="3">
        <f t="shared" si="192"/>
        <v>7</v>
      </c>
      <c r="EL256" s="3">
        <f t="shared" si="193"/>
        <v>5</v>
      </c>
      <c r="EM256" s="3">
        <f t="shared" si="194"/>
        <v>24</v>
      </c>
    </row>
    <row r="257" spans="7:143" x14ac:dyDescent="0.2">
      <c r="AU257" s="5"/>
      <c r="AV257" s="3">
        <v>377316</v>
      </c>
      <c r="AW257" s="5">
        <v>163893</v>
      </c>
      <c r="AX257" s="5">
        <v>103132</v>
      </c>
      <c r="AY257" s="5">
        <v>58749</v>
      </c>
      <c r="AZ257" s="5">
        <v>75086</v>
      </c>
      <c r="BA257" s="5">
        <v>126016</v>
      </c>
      <c r="BB257" s="3"/>
      <c r="BD257" s="1">
        <v>43988</v>
      </c>
      <c r="BE257" s="3">
        <v>2437407</v>
      </c>
      <c r="BF257" s="3">
        <v>919448</v>
      </c>
      <c r="BG257" s="3">
        <v>640808</v>
      </c>
      <c r="BH257" s="3"/>
      <c r="BI257" s="3">
        <v>510208</v>
      </c>
      <c r="BJ257" s="3">
        <v>2362218</v>
      </c>
      <c r="CA257" s="1"/>
      <c r="CD257" s="1"/>
      <c r="CE257" s="3"/>
      <c r="CF257" s="3"/>
      <c r="CG257" s="1"/>
      <c r="CH257" s="1"/>
      <c r="CK257" s="1"/>
      <c r="CP257" s="1"/>
      <c r="CU257" s="1"/>
      <c r="CZ257" s="1"/>
      <c r="DH257" s="1">
        <v>43991</v>
      </c>
      <c r="DI257" s="3">
        <f t="shared" si="185"/>
        <v>361</v>
      </c>
      <c r="DJ257">
        <f t="shared" si="187"/>
        <v>184</v>
      </c>
      <c r="DK257" s="3">
        <f t="shared" si="195"/>
        <v>190</v>
      </c>
      <c r="DM257">
        <f>SUM(AV71+AU71+AT71+AS71+AR71)</f>
        <v>227</v>
      </c>
      <c r="DN257">
        <f t="shared" si="196"/>
        <v>1808</v>
      </c>
      <c r="EG257" s="1">
        <v>43991</v>
      </c>
      <c r="EH257" s="3">
        <f t="shared" si="189"/>
        <v>25</v>
      </c>
      <c r="EI257" s="3">
        <f t="shared" si="190"/>
        <v>30</v>
      </c>
      <c r="EJ257" s="3">
        <f t="shared" si="191"/>
        <v>34</v>
      </c>
      <c r="EK257" s="3">
        <f t="shared" si="192"/>
        <v>16</v>
      </c>
      <c r="EL257" s="3">
        <f t="shared" si="193"/>
        <v>33</v>
      </c>
      <c r="EM257" s="3">
        <f t="shared" si="194"/>
        <v>61</v>
      </c>
    </row>
    <row r="258" spans="7:143" x14ac:dyDescent="0.2">
      <c r="AU258" s="5"/>
      <c r="AV258" s="3">
        <v>378097</v>
      </c>
      <c r="AW258" s="5">
        <v>164164</v>
      </c>
      <c r="AX258" s="5">
        <v>103436</v>
      </c>
      <c r="AY258" s="5">
        <v>58870</v>
      </c>
      <c r="AZ258" s="5">
        <v>75592</v>
      </c>
      <c r="BA258" s="5">
        <v>128812</v>
      </c>
      <c r="BB258" s="3"/>
      <c r="BD258" s="1">
        <v>43989</v>
      </c>
      <c r="BE258" s="3">
        <v>2497842</v>
      </c>
      <c r="BF258" s="3">
        <v>960425</v>
      </c>
      <c r="BG258" s="3">
        <v>648616</v>
      </c>
      <c r="BH258" s="3">
        <v>710718</v>
      </c>
      <c r="BI258" s="3">
        <v>519765</v>
      </c>
      <c r="BJ258" s="3">
        <v>2431190</v>
      </c>
      <c r="BU258" s="3"/>
      <c r="CA258" s="1"/>
      <c r="CD258" s="1"/>
      <c r="CE258" s="3"/>
      <c r="CF258" s="3"/>
      <c r="CG258" s="1"/>
      <c r="CH258" s="1"/>
      <c r="CK258" s="1"/>
      <c r="CP258" s="1"/>
      <c r="CU258" s="1"/>
      <c r="CZ258" s="1"/>
      <c r="DH258" s="1">
        <v>43992</v>
      </c>
      <c r="DI258" s="3">
        <f t="shared" si="185"/>
        <v>418</v>
      </c>
      <c r="DJ258">
        <f t="shared" si="187"/>
        <v>236</v>
      </c>
      <c r="DK258" s="3">
        <f t="shared" si="195"/>
        <v>208</v>
      </c>
      <c r="DL258">
        <f t="shared" ref="DL258:DL265" si="197">SUM(AH72+AI72+AJ72+AK72+AL72)</f>
        <v>58</v>
      </c>
      <c r="DM258">
        <f>SUM(AV72+AU72+AT72+AS72+AR72)</f>
        <v>171</v>
      </c>
      <c r="DN258">
        <f t="shared" si="196"/>
        <v>1902</v>
      </c>
      <c r="EG258" s="1">
        <v>43992</v>
      </c>
      <c r="EH258" s="3">
        <f t="shared" si="189"/>
        <v>29</v>
      </c>
      <c r="EI258" s="3">
        <f t="shared" si="190"/>
        <v>23</v>
      </c>
      <c r="EJ258" s="3">
        <f t="shared" si="191"/>
        <v>27</v>
      </c>
      <c r="EK258" s="3">
        <f t="shared" si="192"/>
        <v>9</v>
      </c>
      <c r="EL258" s="3">
        <f t="shared" si="193"/>
        <v>56</v>
      </c>
      <c r="EM258" s="3">
        <f t="shared" si="194"/>
        <v>89</v>
      </c>
    </row>
    <row r="259" spans="7:143" x14ac:dyDescent="0.2">
      <c r="AU259" s="3"/>
      <c r="AV259" s="3">
        <v>378799</v>
      </c>
      <c r="AW259" s="5">
        <v>164497</v>
      </c>
      <c r="AX259" s="5">
        <v>103626</v>
      </c>
      <c r="AY259" s="5">
        <v>58999</v>
      </c>
      <c r="AZ259" s="5">
        <v>75943</v>
      </c>
      <c r="BA259" s="5">
        <v>131319</v>
      </c>
      <c r="BB259" s="3"/>
      <c r="BD259" s="1">
        <v>43990</v>
      </c>
      <c r="BE259" s="3">
        <v>2555896</v>
      </c>
      <c r="BF259" s="3">
        <v>975089</v>
      </c>
      <c r="BG259" s="3">
        <v>653398</v>
      </c>
      <c r="BH259" s="3">
        <v>721035</v>
      </c>
      <c r="BI259" s="3">
        <v>527330</v>
      </c>
      <c r="BJ259" s="3">
        <v>2486245</v>
      </c>
      <c r="BU259" s="3"/>
      <c r="CD259" s="1"/>
      <c r="CE259" s="3"/>
      <c r="CG259" s="1"/>
      <c r="CH259" s="1"/>
      <c r="DH259" s="1">
        <v>43993</v>
      </c>
      <c r="DI259" s="3">
        <f t="shared" si="185"/>
        <v>413</v>
      </c>
      <c r="DJ259">
        <f>SUM(N73+O73+P73+Q73+R73)</f>
        <v>159</v>
      </c>
      <c r="DK259" s="3">
        <f t="shared" si="195"/>
        <v>403</v>
      </c>
      <c r="DL259">
        <f t="shared" si="197"/>
        <v>82</v>
      </c>
      <c r="DM259">
        <f t="shared" ref="DM259:DM265" si="198">SUM(AR73+AS73+AT73+AU73+AV73)</f>
        <v>210</v>
      </c>
      <c r="DN259">
        <f t="shared" si="196"/>
        <v>2206</v>
      </c>
      <c r="EG259" s="1">
        <v>43993</v>
      </c>
      <c r="EH259" s="3">
        <f t="shared" si="189"/>
        <v>16</v>
      </c>
      <c r="EI259" s="3">
        <f t="shared" si="190"/>
        <v>14</v>
      </c>
      <c r="EJ259" s="3">
        <f t="shared" si="191"/>
        <v>25</v>
      </c>
      <c r="EK259" s="3">
        <f t="shared" si="192"/>
        <v>16</v>
      </c>
      <c r="EL259" s="3">
        <f t="shared" si="193"/>
        <v>25</v>
      </c>
      <c r="EM259" s="3">
        <f t="shared" si="194"/>
        <v>49</v>
      </c>
    </row>
    <row r="260" spans="7:143" x14ac:dyDescent="0.2">
      <c r="AU260" s="3"/>
      <c r="AV260" s="3">
        <v>379482</v>
      </c>
      <c r="AW260" s="3">
        <v>164796</v>
      </c>
      <c r="AX260" s="3">
        <v>103889</v>
      </c>
      <c r="AY260" s="3">
        <v>59107</v>
      </c>
      <c r="AZ260" s="3">
        <v>74298</v>
      </c>
      <c r="BA260" s="3">
        <v>133489</v>
      </c>
      <c r="BB260" s="3"/>
      <c r="BD260" s="1">
        <v>43991</v>
      </c>
      <c r="BE260" s="3">
        <v>2605869</v>
      </c>
      <c r="BF260" s="3">
        <v>989497</v>
      </c>
      <c r="BG260" s="3">
        <v>658058</v>
      </c>
      <c r="BH260" s="3">
        <v>737151</v>
      </c>
      <c r="BI260" s="3">
        <v>533546</v>
      </c>
      <c r="BJ260" s="3">
        <v>2540798</v>
      </c>
      <c r="BU260" s="3"/>
      <c r="CD260" s="1"/>
      <c r="CE260" s="3"/>
      <c r="CF260" s="3"/>
      <c r="CG260" s="1"/>
      <c r="CH260" s="1"/>
      <c r="DH260" s="1">
        <v>43994</v>
      </c>
      <c r="DI260" s="3">
        <f t="shared" si="185"/>
        <v>450</v>
      </c>
      <c r="DJ260">
        <f>SUM(N74+O74+P74+Q74+R74)</f>
        <v>143</v>
      </c>
      <c r="DK260" s="3">
        <f t="shared" si="195"/>
        <v>271</v>
      </c>
      <c r="DL260">
        <f t="shared" si="197"/>
        <v>59</v>
      </c>
      <c r="DM260">
        <f t="shared" si="198"/>
        <v>324</v>
      </c>
      <c r="DN260">
        <f t="shared" si="196"/>
        <v>2498</v>
      </c>
      <c r="EG260" s="1">
        <v>43994</v>
      </c>
      <c r="EH260" s="3">
        <f t="shared" si="189"/>
        <v>33</v>
      </c>
      <c r="EI260" s="3">
        <f t="shared" si="190"/>
        <v>24</v>
      </c>
      <c r="EJ260" s="3">
        <f t="shared" si="191"/>
        <v>31</v>
      </c>
      <c r="EK260" s="3">
        <f t="shared" si="192"/>
        <v>7</v>
      </c>
      <c r="EL260" s="3">
        <f t="shared" si="193"/>
        <v>25</v>
      </c>
      <c r="EM260" s="3">
        <f t="shared" si="194"/>
        <v>33</v>
      </c>
    </row>
    <row r="261" spans="7:143" x14ac:dyDescent="0.2">
      <c r="AU261" s="3"/>
      <c r="AV261" s="3">
        <v>380156</v>
      </c>
      <c r="AW261" s="5">
        <v>165346</v>
      </c>
      <c r="AX261" s="5">
        <v>104156</v>
      </c>
      <c r="AY261" s="5">
        <v>59278</v>
      </c>
      <c r="AZ261" s="5">
        <v>76846</v>
      </c>
      <c r="BA261" s="5">
        <v>136191</v>
      </c>
      <c r="BB261" s="3"/>
      <c r="BD261" s="1">
        <v>43992</v>
      </c>
      <c r="BE261" s="3">
        <v>2668166</v>
      </c>
      <c r="BF261" s="3">
        <v>1008934</v>
      </c>
      <c r="BG261" s="3">
        <v>668092</v>
      </c>
      <c r="BH261" s="3">
        <v>737335</v>
      </c>
      <c r="BI261" s="3">
        <v>543810</v>
      </c>
      <c r="BJ261" s="3">
        <v>2597647</v>
      </c>
      <c r="BU261" s="3"/>
      <c r="CD261" s="1"/>
      <c r="CE261" s="3"/>
      <c r="CF261" s="3"/>
      <c r="CG261" s="1"/>
      <c r="CH261" s="1"/>
      <c r="DH261" s="1">
        <v>43995</v>
      </c>
      <c r="DI261" s="3">
        <f t="shared" si="185"/>
        <v>559</v>
      </c>
      <c r="DK261" s="3">
        <f t="shared" si="195"/>
        <v>228</v>
      </c>
      <c r="DL261">
        <f t="shared" si="197"/>
        <v>100</v>
      </c>
      <c r="DM261">
        <f t="shared" si="198"/>
        <v>207</v>
      </c>
      <c r="DN261">
        <f t="shared" si="196"/>
        <v>2235</v>
      </c>
      <c r="EG261" s="1">
        <v>43995</v>
      </c>
      <c r="EH261" s="3">
        <f t="shared" si="189"/>
        <v>10</v>
      </c>
      <c r="EI261" s="3">
        <f t="shared" si="190"/>
        <v>53</v>
      </c>
      <c r="EJ261" s="3">
        <f t="shared" si="191"/>
        <v>19</v>
      </c>
      <c r="EK261" s="3">
        <f t="shared" si="192"/>
        <v>18</v>
      </c>
      <c r="EL261" s="3">
        <f t="shared" si="193"/>
        <v>18</v>
      </c>
      <c r="EM261" s="3">
        <f t="shared" si="194"/>
        <v>71</v>
      </c>
    </row>
    <row r="262" spans="7:143" x14ac:dyDescent="0.2">
      <c r="AU262" s="3"/>
      <c r="AV262" s="3">
        <v>380892</v>
      </c>
      <c r="AW262" s="5">
        <v>165816</v>
      </c>
      <c r="AX262" s="5">
        <v>104667</v>
      </c>
      <c r="AY262" s="5">
        <v>59496</v>
      </c>
      <c r="AZ262" s="5">
        <v>77313</v>
      </c>
      <c r="BA262" s="5">
        <v>139281</v>
      </c>
      <c r="BD262" s="1">
        <v>43993</v>
      </c>
      <c r="BE262" s="3">
        <v>2729005</v>
      </c>
      <c r="BF262" s="3">
        <v>1030793</v>
      </c>
      <c r="BG262" s="3">
        <v>678925</v>
      </c>
      <c r="BH262" s="3">
        <v>770520</v>
      </c>
      <c r="BI262" s="3">
        <v>553752</v>
      </c>
      <c r="BJ262" s="3">
        <v>2662258</v>
      </c>
      <c r="BU262" s="3"/>
      <c r="CD262" s="1"/>
      <c r="CE262" s="3"/>
      <c r="CF262" s="3"/>
      <c r="CG262" s="1"/>
      <c r="CH262" s="1"/>
      <c r="DH262" s="1">
        <v>43996</v>
      </c>
      <c r="DI262" s="3">
        <f t="shared" si="185"/>
        <v>377</v>
      </c>
      <c r="DK262" s="3">
        <f t="shared" si="195"/>
        <v>126</v>
      </c>
      <c r="DL262">
        <f t="shared" si="197"/>
        <v>42</v>
      </c>
      <c r="DM262">
        <f t="shared" si="198"/>
        <v>160</v>
      </c>
      <c r="DN262">
        <f t="shared" si="196"/>
        <v>1607</v>
      </c>
      <c r="EG262" s="1">
        <v>43996</v>
      </c>
      <c r="EH262" s="3">
        <f t="shared" si="189"/>
        <v>10</v>
      </c>
      <c r="EI262" s="3">
        <f t="shared" si="190"/>
        <v>10</v>
      </c>
      <c r="EJ262" s="3">
        <f t="shared" si="191"/>
        <v>33</v>
      </c>
      <c r="EK262" s="3">
        <f t="shared" si="192"/>
        <v>1</v>
      </c>
      <c r="EL262" s="3">
        <f t="shared" si="193"/>
        <v>10</v>
      </c>
      <c r="EM262" s="3">
        <f t="shared" si="194"/>
        <v>22</v>
      </c>
    </row>
    <row r="263" spans="7:143" x14ac:dyDescent="0.2">
      <c r="G263" s="3">
        <v>447</v>
      </c>
      <c r="H263" s="3">
        <v>328</v>
      </c>
      <c r="I263" s="3">
        <v>63</v>
      </c>
      <c r="J263" s="3">
        <v>360</v>
      </c>
      <c r="K263" s="3">
        <v>69</v>
      </c>
      <c r="L263" s="3">
        <v>75</v>
      </c>
      <c r="M263" s="3">
        <v>29</v>
      </c>
      <c r="N263" s="3">
        <v>69</v>
      </c>
      <c r="O263" s="3">
        <v>29</v>
      </c>
      <c r="P263" s="3">
        <v>15</v>
      </c>
      <c r="Q263" s="3">
        <v>15</v>
      </c>
      <c r="R263" s="3">
        <v>21</v>
      </c>
      <c r="S263" s="3">
        <v>18</v>
      </c>
      <c r="T263" s="3">
        <v>16</v>
      </c>
      <c r="U263" s="3">
        <v>10</v>
      </c>
      <c r="V263" s="3">
        <v>146</v>
      </c>
      <c r="W263" s="3">
        <v>70</v>
      </c>
      <c r="X263" s="3">
        <v>38</v>
      </c>
      <c r="Y263" s="3">
        <v>8</v>
      </c>
      <c r="Z263" s="3">
        <v>8</v>
      </c>
      <c r="AA263" s="3">
        <v>14</v>
      </c>
      <c r="AB263" s="3">
        <v>8</v>
      </c>
      <c r="AC263" s="3">
        <v>7</v>
      </c>
      <c r="AD263" s="3">
        <v>5</v>
      </c>
      <c r="AE263" s="3">
        <v>0</v>
      </c>
      <c r="AF263" s="3">
        <v>66</v>
      </c>
      <c r="AG263" s="3">
        <v>11</v>
      </c>
      <c r="AH263" s="3">
        <v>11</v>
      </c>
      <c r="AI263" s="3">
        <v>33</v>
      </c>
      <c r="AJ263" s="3">
        <v>10</v>
      </c>
      <c r="AU263" s="3"/>
      <c r="AV263" s="3">
        <v>381714</v>
      </c>
      <c r="AW263" s="5">
        <v>166164</v>
      </c>
      <c r="AX263" s="5">
        <v>105059</v>
      </c>
      <c r="AY263" s="5">
        <v>59621</v>
      </c>
      <c r="AZ263" s="5">
        <v>77999</v>
      </c>
      <c r="BA263" s="5">
        <v>141983</v>
      </c>
      <c r="BD263" s="1">
        <v>43994</v>
      </c>
      <c r="BE263" s="3">
        <v>2801400</v>
      </c>
      <c r="BF263" s="3">
        <v>1055396</v>
      </c>
      <c r="BG263" s="3">
        <v>689111</v>
      </c>
      <c r="BH263" s="3">
        <v>786287</v>
      </c>
      <c r="BI263" s="3">
        <v>566384</v>
      </c>
      <c r="BJ263" s="3">
        <v>2724393</v>
      </c>
      <c r="BU263" s="3"/>
      <c r="CD263" s="1"/>
      <c r="CE263" s="3"/>
      <c r="CF263" s="3"/>
      <c r="CG263" s="1"/>
      <c r="CH263" s="1"/>
      <c r="DH263" s="1">
        <v>43997</v>
      </c>
      <c r="DI263" s="3">
        <f t="shared" si="185"/>
        <v>375</v>
      </c>
      <c r="DK263" s="3">
        <f t="shared" si="195"/>
        <v>77</v>
      </c>
      <c r="DL263">
        <f t="shared" si="197"/>
        <v>56</v>
      </c>
      <c r="DM263">
        <f t="shared" si="198"/>
        <v>148</v>
      </c>
      <c r="DN263">
        <f t="shared" si="196"/>
        <v>1327</v>
      </c>
      <c r="EG263" s="1">
        <v>43997</v>
      </c>
      <c r="EH263" s="3">
        <f t="shared" si="189"/>
        <v>18</v>
      </c>
      <c r="EI263" s="3">
        <f t="shared" si="190"/>
        <v>14</v>
      </c>
      <c r="EJ263" s="3">
        <f t="shared" si="191"/>
        <v>16</v>
      </c>
      <c r="EK263" s="3">
        <f t="shared" si="192"/>
        <v>0</v>
      </c>
      <c r="EL263" s="3">
        <f t="shared" si="193"/>
        <v>15</v>
      </c>
      <c r="EM263" s="3">
        <f t="shared" si="194"/>
        <v>21</v>
      </c>
    </row>
    <row r="264" spans="7:143" x14ac:dyDescent="0.2">
      <c r="G264" s="3">
        <v>499</v>
      </c>
      <c r="H264" s="3">
        <v>385</v>
      </c>
      <c r="I264" s="3">
        <v>76</v>
      </c>
      <c r="J264" s="3">
        <v>421</v>
      </c>
      <c r="K264" s="3">
        <v>84</v>
      </c>
      <c r="L264" s="3">
        <v>120</v>
      </c>
      <c r="M264" s="3">
        <v>44</v>
      </c>
      <c r="N264" s="3">
        <v>99</v>
      </c>
      <c r="O264" s="3">
        <v>34</v>
      </c>
      <c r="P264" s="3">
        <v>22</v>
      </c>
      <c r="Q264" s="3">
        <v>21</v>
      </c>
      <c r="R264" s="3">
        <v>29</v>
      </c>
      <c r="S264" s="3">
        <v>19</v>
      </c>
      <c r="T264" s="3">
        <v>22</v>
      </c>
      <c r="U264" s="3">
        <v>14</v>
      </c>
      <c r="V264" s="3">
        <v>194</v>
      </c>
      <c r="W264" s="3">
        <v>119</v>
      </c>
      <c r="X264" s="3">
        <v>58</v>
      </c>
      <c r="Y264" s="3">
        <v>10</v>
      </c>
      <c r="Z264" s="3">
        <v>8</v>
      </c>
      <c r="AA264" s="3">
        <v>14</v>
      </c>
      <c r="AB264" s="3">
        <v>9</v>
      </c>
      <c r="AC264" s="3">
        <v>8</v>
      </c>
      <c r="AD264" s="3">
        <v>5</v>
      </c>
      <c r="AE264" s="3">
        <v>1</v>
      </c>
      <c r="AF264" s="3">
        <v>79</v>
      </c>
      <c r="AG264" s="3">
        <v>16</v>
      </c>
      <c r="AH264" s="3">
        <v>13</v>
      </c>
      <c r="AI264" s="3">
        <v>37</v>
      </c>
      <c r="AJ264" s="3">
        <v>13</v>
      </c>
      <c r="AU264" s="3"/>
      <c r="AV264" s="5">
        <v>382630</v>
      </c>
      <c r="AW264" s="5">
        <v>166605</v>
      </c>
      <c r="AX264" s="5">
        <v>105395</v>
      </c>
      <c r="AY264" s="5">
        <v>59801</v>
      </c>
      <c r="AZ264" s="5">
        <v>78462</v>
      </c>
      <c r="BA264" s="5">
        <v>145643</v>
      </c>
      <c r="BD264" s="1">
        <v>43995</v>
      </c>
      <c r="BE264" s="3">
        <v>2872240</v>
      </c>
      <c r="BF264" s="3"/>
      <c r="BG264" s="3">
        <v>699271</v>
      </c>
      <c r="BH264" s="3">
        <v>799483</v>
      </c>
      <c r="BI264" s="3">
        <v>575051</v>
      </c>
      <c r="BJ264" s="3">
        <v>2801996</v>
      </c>
      <c r="BT264" s="3"/>
      <c r="BU264" s="3"/>
      <c r="CD264" s="1"/>
      <c r="CE264" s="3"/>
      <c r="CF264" s="3"/>
      <c r="CG264" s="1"/>
      <c r="CH264" s="1"/>
      <c r="DH264" s="1">
        <v>43998</v>
      </c>
      <c r="DI264" s="3">
        <f t="shared" si="185"/>
        <v>368</v>
      </c>
      <c r="DJ264">
        <f>SUM(N78+O78+P78+Q78+R78)</f>
        <v>93</v>
      </c>
      <c r="DK264" s="3">
        <f t="shared" si="195"/>
        <v>158</v>
      </c>
      <c r="DL264">
        <f t="shared" si="197"/>
        <v>74</v>
      </c>
      <c r="DM264">
        <f t="shared" si="198"/>
        <v>157</v>
      </c>
      <c r="DN264">
        <f t="shared" si="196"/>
        <v>1971</v>
      </c>
      <c r="EG264" s="1">
        <v>43998</v>
      </c>
      <c r="EH264" s="3">
        <f t="shared" si="189"/>
        <v>11</v>
      </c>
      <c r="EI264" s="3">
        <f t="shared" si="190"/>
        <v>16</v>
      </c>
      <c r="EJ264" s="3">
        <f t="shared" si="191"/>
        <v>11</v>
      </c>
      <c r="EK264" s="3">
        <f t="shared" si="192"/>
        <v>12</v>
      </c>
      <c r="EL264" s="3">
        <f t="shared" si="193"/>
        <v>15</v>
      </c>
      <c r="EM264" s="3">
        <f t="shared" si="194"/>
        <v>59</v>
      </c>
    </row>
    <row r="265" spans="7:143" x14ac:dyDescent="0.2">
      <c r="G265" s="3">
        <v>590</v>
      </c>
      <c r="H265" s="3">
        <v>485</v>
      </c>
      <c r="I265" s="3">
        <v>138</v>
      </c>
      <c r="J265" s="3">
        <v>480</v>
      </c>
      <c r="K265" s="3">
        <v>96</v>
      </c>
      <c r="L265" s="3">
        <v>132</v>
      </c>
      <c r="M265" s="3">
        <v>59</v>
      </c>
      <c r="N265" s="3">
        <v>118</v>
      </c>
      <c r="O265" s="3">
        <v>45</v>
      </c>
      <c r="P265" s="3">
        <v>34</v>
      </c>
      <c r="Q265" s="3">
        <v>23</v>
      </c>
      <c r="R265" s="3">
        <v>39</v>
      </c>
      <c r="S265" s="3">
        <v>24</v>
      </c>
      <c r="T265" s="3">
        <v>25</v>
      </c>
      <c r="U265" s="3">
        <v>15</v>
      </c>
      <c r="V265" s="3">
        <v>223</v>
      </c>
      <c r="W265" s="3">
        <v>136</v>
      </c>
      <c r="X265" s="3">
        <v>65</v>
      </c>
      <c r="Y265" s="3">
        <v>11</v>
      </c>
      <c r="Z265" s="3">
        <v>8</v>
      </c>
      <c r="AA265" s="3">
        <v>14</v>
      </c>
      <c r="AB265" s="3">
        <v>11</v>
      </c>
      <c r="AC265" s="3">
        <v>10</v>
      </c>
      <c r="AD265" s="3">
        <v>5</v>
      </c>
      <c r="AE265" s="3">
        <v>1</v>
      </c>
      <c r="AF265" s="3">
        <v>91</v>
      </c>
      <c r="AG265" s="3">
        <v>17</v>
      </c>
      <c r="AH265" s="3">
        <v>14</v>
      </c>
      <c r="AI265" s="3">
        <v>39</v>
      </c>
      <c r="AJ265" s="3">
        <v>13</v>
      </c>
      <c r="AU265" s="3"/>
      <c r="AV265" s="4">
        <v>383324</v>
      </c>
      <c r="AW265" s="4">
        <v>166881</v>
      </c>
      <c r="AX265" s="4">
        <v>105603</v>
      </c>
      <c r="AY265" s="4">
        <v>59990</v>
      </c>
      <c r="AZ265" s="4">
        <v>78798</v>
      </c>
      <c r="BA265" s="4">
        <v>148855</v>
      </c>
      <c r="BD265" s="1">
        <v>43996</v>
      </c>
      <c r="BE265" s="3">
        <v>2934599</v>
      </c>
      <c r="BF265" s="3">
        <v>1097616</v>
      </c>
      <c r="BG265" s="3">
        <v>708383</v>
      </c>
      <c r="BH265" s="3">
        <v>813498</v>
      </c>
      <c r="BI265" s="3">
        <v>583233</v>
      </c>
      <c r="BJ265" s="3">
        <v>2868182</v>
      </c>
      <c r="BT265" s="3"/>
      <c r="BU265" s="3"/>
      <c r="CD265" s="1"/>
      <c r="CE265" s="3"/>
      <c r="CF265" s="3"/>
      <c r="CG265" s="1"/>
      <c r="CH265" s="1"/>
      <c r="DH265" s="1">
        <v>43999</v>
      </c>
      <c r="DI265" s="3">
        <f t="shared" si="185"/>
        <v>376</v>
      </c>
      <c r="DK265" s="3">
        <f t="shared" si="195"/>
        <v>214</v>
      </c>
      <c r="DL265">
        <f t="shared" si="197"/>
        <v>199</v>
      </c>
      <c r="DM265">
        <f t="shared" si="198"/>
        <v>173</v>
      </c>
      <c r="DN265">
        <f t="shared" si="196"/>
        <v>2611</v>
      </c>
      <c r="EG265" s="1">
        <v>43999</v>
      </c>
      <c r="EH265" s="3">
        <f t="shared" si="189"/>
        <v>7</v>
      </c>
      <c r="EI265" s="3">
        <f t="shared" si="190"/>
        <v>15</v>
      </c>
      <c r="EJ265" s="3">
        <f t="shared" si="191"/>
        <v>51</v>
      </c>
      <c r="EK265" s="3">
        <f t="shared" si="192"/>
        <v>2</v>
      </c>
      <c r="EL265" s="3">
        <f t="shared" si="193"/>
        <v>18</v>
      </c>
      <c r="EM265" s="3">
        <f t="shared" si="194"/>
        <v>51</v>
      </c>
    </row>
    <row r="266" spans="7:143" x14ac:dyDescent="0.2">
      <c r="G266" s="3">
        <v>685</v>
      </c>
      <c r="H266" s="3">
        <v>610</v>
      </c>
      <c r="I266" s="3">
        <v>396</v>
      </c>
      <c r="J266" s="3">
        <v>576</v>
      </c>
      <c r="K266" s="3">
        <v>175</v>
      </c>
      <c r="L266" s="3">
        <v>179</v>
      </c>
      <c r="M266" s="3">
        <v>78</v>
      </c>
      <c r="N266" s="3">
        <v>156</v>
      </c>
      <c r="O266" s="3">
        <v>66</v>
      </c>
      <c r="P266" s="3">
        <v>38</v>
      </c>
      <c r="Q266" s="3">
        <v>28</v>
      </c>
      <c r="R266" s="3">
        <v>39</v>
      </c>
      <c r="S266" s="3">
        <v>26</v>
      </c>
      <c r="T266" s="3">
        <v>26</v>
      </c>
      <c r="U266" s="3">
        <v>18</v>
      </c>
      <c r="V266" s="3">
        <v>252</v>
      </c>
      <c r="W266" s="3">
        <v>163</v>
      </c>
      <c r="X266" s="3">
        <v>83</v>
      </c>
      <c r="Y266" s="3">
        <v>15</v>
      </c>
      <c r="Z266" s="3">
        <v>8</v>
      </c>
      <c r="AA266" s="3">
        <v>24</v>
      </c>
      <c r="AB266" s="3">
        <v>17</v>
      </c>
      <c r="AC266" s="3">
        <v>13</v>
      </c>
      <c r="AD266" s="3">
        <v>7</v>
      </c>
      <c r="AE266" s="3">
        <v>2</v>
      </c>
      <c r="AF266" s="3">
        <v>117</v>
      </c>
      <c r="AG266" s="3">
        <v>18</v>
      </c>
      <c r="AH266" s="3">
        <v>15</v>
      </c>
      <c r="AI266" s="3">
        <v>40</v>
      </c>
      <c r="AJ266" s="3">
        <v>14</v>
      </c>
      <c r="AU266" s="3"/>
      <c r="AV266" s="5">
        <v>383944</v>
      </c>
      <c r="AW266" s="5">
        <v>167103</v>
      </c>
      <c r="AX266" s="5">
        <v>105690</v>
      </c>
      <c r="AY266" s="5">
        <v>60064</v>
      </c>
      <c r="AZ266" s="5">
        <v>79121</v>
      </c>
      <c r="BA266" s="5">
        <v>151452</v>
      </c>
      <c r="BD266" s="1">
        <v>43997</v>
      </c>
      <c r="BE266" s="3">
        <v>2991210</v>
      </c>
      <c r="BF266" s="3">
        <v>1116083</v>
      </c>
      <c r="BG266" s="3">
        <v>712875</v>
      </c>
      <c r="BH266" s="3">
        <v>824037</v>
      </c>
      <c r="BI266" s="3">
        <v>593030</v>
      </c>
      <c r="BJ266" s="3">
        <v>2937755</v>
      </c>
      <c r="BT266" s="3"/>
      <c r="BU266" s="3"/>
      <c r="CD266" s="1"/>
      <c r="CE266" s="3"/>
      <c r="CF266" s="3"/>
    </row>
    <row r="267" spans="7:143" x14ac:dyDescent="0.2">
      <c r="G267" s="3">
        <v>771</v>
      </c>
      <c r="H267" s="3">
        <v>668</v>
      </c>
      <c r="I267" s="3">
        <v>396</v>
      </c>
      <c r="J267" s="3">
        <v>627</v>
      </c>
      <c r="K267" s="3">
        <v>175</v>
      </c>
      <c r="L267" s="3">
        <v>189</v>
      </c>
      <c r="M267" s="3">
        <v>87</v>
      </c>
      <c r="N267" s="3">
        <v>172</v>
      </c>
      <c r="O267" s="3">
        <v>71</v>
      </c>
      <c r="P267" s="3">
        <v>42</v>
      </c>
      <c r="Q267" s="3">
        <v>29</v>
      </c>
      <c r="R267" s="3">
        <v>42</v>
      </c>
      <c r="S267" s="3">
        <v>28</v>
      </c>
      <c r="T267" s="3">
        <v>27</v>
      </c>
      <c r="U267" s="3">
        <v>18</v>
      </c>
      <c r="V267" s="3">
        <v>293</v>
      </c>
      <c r="W267" s="3">
        <v>165</v>
      </c>
      <c r="X267" s="3">
        <v>83</v>
      </c>
      <c r="Y267" s="3">
        <v>18</v>
      </c>
      <c r="Z267" s="3">
        <v>8</v>
      </c>
      <c r="AA267" s="3">
        <v>28</v>
      </c>
      <c r="AB267" s="3">
        <v>22</v>
      </c>
      <c r="AC267" s="3">
        <v>14</v>
      </c>
      <c r="AD267" s="3">
        <v>8</v>
      </c>
      <c r="AE267" s="3">
        <v>3</v>
      </c>
      <c r="AF267" s="3">
        <v>130</v>
      </c>
      <c r="AG267" s="3">
        <v>19</v>
      </c>
      <c r="AH267" s="3">
        <v>17</v>
      </c>
      <c r="AI267" s="3">
        <v>40</v>
      </c>
      <c r="AJ267" s="3">
        <v>14</v>
      </c>
      <c r="AU267" s="3"/>
      <c r="AV267" s="5">
        <v>384575</v>
      </c>
      <c r="AW267" s="5">
        <v>167426</v>
      </c>
      <c r="AX267" s="5">
        <v>105885</v>
      </c>
      <c r="AY267" s="5">
        <v>60189</v>
      </c>
      <c r="AZ267" s="5">
        <v>79483</v>
      </c>
      <c r="BA267" s="5">
        <v>153560</v>
      </c>
      <c r="BD267" s="1">
        <v>43998</v>
      </c>
      <c r="BE267" s="3">
        <v>3051778</v>
      </c>
      <c r="BF267" s="3">
        <v>1131782</v>
      </c>
      <c r="BG267" s="3">
        <v>719236</v>
      </c>
      <c r="BH267" s="3">
        <v>835534</v>
      </c>
      <c r="BI267" s="3">
        <v>603092</v>
      </c>
      <c r="BJ267" s="3">
        <v>2997988</v>
      </c>
      <c r="BT267" s="3"/>
      <c r="BU267" s="3"/>
      <c r="CD267" s="1"/>
      <c r="CE267" s="3"/>
    </row>
    <row r="268" spans="7:143" x14ac:dyDescent="0.2">
      <c r="G268" s="3">
        <v>876</v>
      </c>
      <c r="H268" s="3">
        <v>738</v>
      </c>
      <c r="I268" s="3">
        <v>535</v>
      </c>
      <c r="J268" s="3">
        <v>679</v>
      </c>
      <c r="K268" s="3">
        <v>237</v>
      </c>
      <c r="L268" s="3">
        <v>200</v>
      </c>
      <c r="M268" s="3">
        <v>92</v>
      </c>
      <c r="N268" s="3">
        <v>186</v>
      </c>
      <c r="O268" s="3">
        <v>78</v>
      </c>
      <c r="P268" s="3">
        <v>53</v>
      </c>
      <c r="Q268" s="3">
        <v>33</v>
      </c>
      <c r="R268" s="3">
        <v>48</v>
      </c>
      <c r="S268" s="3">
        <v>31</v>
      </c>
      <c r="T268" s="3">
        <v>30</v>
      </c>
      <c r="U268" s="3">
        <v>19</v>
      </c>
      <c r="V268" s="3">
        <v>346</v>
      </c>
      <c r="W268" s="3">
        <v>185</v>
      </c>
      <c r="X268" s="3">
        <v>100</v>
      </c>
      <c r="Y268" s="3">
        <v>26</v>
      </c>
      <c r="Z268" s="3">
        <v>10</v>
      </c>
      <c r="AA268" s="3">
        <v>28</v>
      </c>
      <c r="AB268" s="3">
        <v>22</v>
      </c>
      <c r="AC268" s="3">
        <v>15</v>
      </c>
      <c r="AD268" s="3">
        <v>8</v>
      </c>
      <c r="AE268" s="3">
        <v>3</v>
      </c>
      <c r="AF268" s="3">
        <v>145</v>
      </c>
      <c r="AG268" s="3">
        <v>19</v>
      </c>
      <c r="AH268" s="3">
        <v>17</v>
      </c>
      <c r="AI268" s="3">
        <v>40</v>
      </c>
      <c r="AJ268" s="3">
        <v>14</v>
      </c>
      <c r="AU268" s="3"/>
      <c r="AV268" s="5">
        <v>385142</v>
      </c>
      <c r="AW268" s="5">
        <v>167703</v>
      </c>
      <c r="AX268" s="5">
        <v>106151</v>
      </c>
      <c r="AY268" s="5">
        <v>60393</v>
      </c>
      <c r="AZ268" s="5">
        <v>79818</v>
      </c>
      <c r="BA268" s="5">
        <v>157015</v>
      </c>
      <c r="BD268" s="1">
        <v>43999</v>
      </c>
      <c r="BE268" s="3">
        <v>3111119</v>
      </c>
      <c r="BF268" s="3">
        <v>1147841</v>
      </c>
      <c r="BG268" s="3">
        <v>727549</v>
      </c>
      <c r="BH268" s="3">
        <v>849885</v>
      </c>
      <c r="BI268" s="3">
        <v>612831</v>
      </c>
      <c r="BJ268" s="3">
        <v>3074530</v>
      </c>
      <c r="BT268" s="3"/>
      <c r="BU268" s="3"/>
      <c r="CD268" s="1"/>
      <c r="CE268" s="3"/>
    </row>
    <row r="269" spans="7:143" x14ac:dyDescent="0.2">
      <c r="G269" s="3">
        <v>1129</v>
      </c>
      <c r="H269" s="3">
        <v>946</v>
      </c>
      <c r="I269" s="3">
        <v>620</v>
      </c>
      <c r="J269" s="3">
        <v>902</v>
      </c>
      <c r="K269" s="3">
        <v>266</v>
      </c>
      <c r="L269" s="3">
        <v>263</v>
      </c>
      <c r="M269" s="3">
        <v>103</v>
      </c>
      <c r="N269" s="3">
        <v>232</v>
      </c>
      <c r="O269" s="3">
        <v>95</v>
      </c>
      <c r="P269" s="3">
        <v>62</v>
      </c>
      <c r="Q269" s="3">
        <v>42</v>
      </c>
      <c r="R269" s="3">
        <v>69</v>
      </c>
      <c r="S269" s="3">
        <v>37</v>
      </c>
      <c r="T269" s="3">
        <v>36</v>
      </c>
      <c r="U269" s="3">
        <v>24</v>
      </c>
      <c r="V269" s="3">
        <v>402</v>
      </c>
      <c r="W269" s="3">
        <v>205</v>
      </c>
      <c r="X269" s="3">
        <v>121</v>
      </c>
      <c r="Y269" s="3">
        <v>33</v>
      </c>
      <c r="Z269" s="3">
        <v>12</v>
      </c>
      <c r="AA269" s="3">
        <v>58</v>
      </c>
      <c r="AB269" s="3">
        <v>30</v>
      </c>
      <c r="AC269" s="3">
        <v>20</v>
      </c>
      <c r="AD269" s="3">
        <v>10</v>
      </c>
      <c r="AE269" s="3">
        <v>4</v>
      </c>
      <c r="AF269" s="3">
        <v>170</v>
      </c>
      <c r="AG269" s="3">
        <v>31</v>
      </c>
      <c r="AH269" s="3">
        <v>25</v>
      </c>
      <c r="AI269" s="3">
        <v>44</v>
      </c>
      <c r="AJ269" s="3">
        <v>15</v>
      </c>
      <c r="BD269" s="1">
        <v>44000</v>
      </c>
      <c r="BE269" s="3">
        <v>3179660</v>
      </c>
      <c r="BF269" s="3">
        <v>1171734</v>
      </c>
      <c r="BG269" s="3">
        <v>736691</v>
      </c>
      <c r="BH269" s="3">
        <v>850186</v>
      </c>
      <c r="BI269" s="3">
        <v>624068</v>
      </c>
      <c r="BJ269" s="3">
        <v>3155702</v>
      </c>
      <c r="BT269" s="3"/>
      <c r="BU269" s="3"/>
      <c r="CD269" s="1"/>
      <c r="CE269" s="3"/>
    </row>
    <row r="270" spans="7:143" x14ac:dyDescent="0.2">
      <c r="G270" s="3">
        <v>1344</v>
      </c>
      <c r="H270" s="3">
        <v>1185</v>
      </c>
      <c r="I270" s="3">
        <v>701</v>
      </c>
      <c r="J270" s="3">
        <v>1001</v>
      </c>
      <c r="K270" s="3">
        <v>328</v>
      </c>
      <c r="L270" s="3">
        <v>314</v>
      </c>
      <c r="M270" s="3">
        <v>122</v>
      </c>
      <c r="N270" s="3">
        <v>276</v>
      </c>
      <c r="O270" s="3">
        <v>125</v>
      </c>
      <c r="P270" s="3">
        <v>71</v>
      </c>
      <c r="Q270" s="3">
        <v>50</v>
      </c>
      <c r="R270" s="3">
        <v>80</v>
      </c>
      <c r="S270" s="3">
        <v>52</v>
      </c>
      <c r="T270" s="3">
        <v>42</v>
      </c>
      <c r="U270" s="3">
        <v>30</v>
      </c>
      <c r="V270" s="3">
        <v>446</v>
      </c>
      <c r="W270" s="3">
        <v>234</v>
      </c>
      <c r="X270" s="3">
        <v>141</v>
      </c>
      <c r="Y270" s="3">
        <v>39</v>
      </c>
      <c r="Z270" s="3">
        <v>13</v>
      </c>
      <c r="AA270" s="3">
        <v>86</v>
      </c>
      <c r="AB270" s="3">
        <v>37</v>
      </c>
      <c r="AC270" s="3">
        <v>23</v>
      </c>
      <c r="AD270" s="3">
        <v>11</v>
      </c>
      <c r="AE270" s="3">
        <v>7</v>
      </c>
      <c r="AF270" s="3">
        <v>196</v>
      </c>
      <c r="AG270" s="3">
        <v>36</v>
      </c>
      <c r="AH270" s="3">
        <v>28</v>
      </c>
      <c r="AI270" s="3">
        <v>47</v>
      </c>
      <c r="AJ270" s="3">
        <v>17</v>
      </c>
      <c r="BD270" s="1">
        <v>44001</v>
      </c>
      <c r="BE270" s="3">
        <v>3258963</v>
      </c>
      <c r="BF270" s="3">
        <v>1194343</v>
      </c>
      <c r="BG270" s="3">
        <v>746162</v>
      </c>
      <c r="BH270" s="3">
        <v>879928</v>
      </c>
      <c r="BI270" s="3">
        <v>637218</v>
      </c>
      <c r="BJ270" s="3">
        <v>3234412</v>
      </c>
      <c r="BT270" s="3"/>
      <c r="BU270" s="3"/>
      <c r="CD270" s="1"/>
      <c r="CE270" s="3"/>
    </row>
    <row r="271" spans="7:143" x14ac:dyDescent="0.2">
      <c r="G271" s="3">
        <v>1493</v>
      </c>
      <c r="H271" s="3">
        <v>1341</v>
      </c>
      <c r="I271" s="3">
        <v>778</v>
      </c>
      <c r="J271" s="3">
        <v>1135</v>
      </c>
      <c r="K271" s="3">
        <v>369</v>
      </c>
      <c r="L271" s="3">
        <v>345</v>
      </c>
      <c r="M271" s="3">
        <v>132</v>
      </c>
      <c r="N271" s="3">
        <v>312</v>
      </c>
      <c r="O271" s="3">
        <v>145</v>
      </c>
      <c r="P271" s="3">
        <v>82</v>
      </c>
      <c r="Q271" s="3">
        <v>56</v>
      </c>
      <c r="R271" s="3">
        <v>93</v>
      </c>
      <c r="S271" s="3">
        <v>61</v>
      </c>
      <c r="T271" s="3">
        <v>52</v>
      </c>
      <c r="U271" s="3">
        <v>31</v>
      </c>
      <c r="V271" s="3">
        <v>504</v>
      </c>
      <c r="W271" s="3">
        <v>246</v>
      </c>
      <c r="X271" s="3">
        <v>165</v>
      </c>
      <c r="Y271" s="3">
        <v>48</v>
      </c>
      <c r="Z271" s="3">
        <v>15</v>
      </c>
      <c r="AA271" s="3">
        <v>86</v>
      </c>
      <c r="AB271" s="3">
        <v>37</v>
      </c>
      <c r="AC271" s="3">
        <v>26</v>
      </c>
      <c r="AD271" s="3">
        <v>13</v>
      </c>
      <c r="AE271" s="3">
        <v>8</v>
      </c>
      <c r="AF271" s="3">
        <v>220</v>
      </c>
      <c r="AG271" s="3">
        <v>40</v>
      </c>
      <c r="AH271" s="3">
        <v>29</v>
      </c>
      <c r="AI271" s="3">
        <v>48</v>
      </c>
      <c r="AJ271" s="3">
        <v>17</v>
      </c>
      <c r="BD271" s="1">
        <v>44002</v>
      </c>
      <c r="BE271" s="3">
        <v>3327793</v>
      </c>
      <c r="BF271" s="3">
        <v>1218873</v>
      </c>
      <c r="BG271" s="3">
        <v>760229</v>
      </c>
      <c r="BH271" s="3">
        <v>894634</v>
      </c>
      <c r="BI271" s="3">
        <v>637727</v>
      </c>
      <c r="BJ271" s="3">
        <v>3319256</v>
      </c>
      <c r="BT271" s="3"/>
      <c r="BU271" s="3"/>
      <c r="CD271" s="1"/>
      <c r="CE271" s="3"/>
    </row>
    <row r="272" spans="7:143" x14ac:dyDescent="0.2">
      <c r="G272" s="3">
        <v>1759</v>
      </c>
      <c r="H272" s="3">
        <v>1510</v>
      </c>
      <c r="I272" s="3">
        <v>890</v>
      </c>
      <c r="J272" s="3">
        <v>1241</v>
      </c>
      <c r="K272" s="3">
        <v>425</v>
      </c>
      <c r="L272" s="3">
        <v>390</v>
      </c>
      <c r="M272" s="3">
        <v>163</v>
      </c>
      <c r="N272" s="3">
        <v>352</v>
      </c>
      <c r="O272" s="3">
        <v>161</v>
      </c>
      <c r="P272" s="3">
        <v>101</v>
      </c>
      <c r="Q272" s="3">
        <v>73</v>
      </c>
      <c r="R272" s="3">
        <v>109</v>
      </c>
      <c r="S272" s="3">
        <v>80</v>
      </c>
      <c r="T272" s="3">
        <v>66</v>
      </c>
      <c r="U272" s="3">
        <v>38</v>
      </c>
      <c r="V272" s="3">
        <v>609</v>
      </c>
      <c r="W272" s="3">
        <v>282</v>
      </c>
      <c r="X272" s="3">
        <v>197</v>
      </c>
      <c r="Y272" s="3">
        <v>57</v>
      </c>
      <c r="Z272" s="3">
        <v>15</v>
      </c>
      <c r="AA272" s="3">
        <v>110</v>
      </c>
      <c r="AB272" s="3">
        <v>62</v>
      </c>
      <c r="AC272" s="3">
        <v>30</v>
      </c>
      <c r="AD272" s="3">
        <v>16</v>
      </c>
      <c r="AE272" s="3">
        <v>12</v>
      </c>
      <c r="AF272" s="3">
        <v>241</v>
      </c>
      <c r="AG272" s="3">
        <v>54</v>
      </c>
      <c r="AH272" s="3">
        <v>38</v>
      </c>
      <c r="AI272" s="3">
        <v>50</v>
      </c>
      <c r="AJ272" s="3">
        <v>17</v>
      </c>
      <c r="BD272" s="1">
        <v>44003</v>
      </c>
      <c r="BE272" s="3">
        <v>3395319</v>
      </c>
      <c r="BF272" s="3">
        <v>1244967</v>
      </c>
      <c r="BG272" s="3">
        <v>768592</v>
      </c>
      <c r="BH272" s="3">
        <v>907426</v>
      </c>
      <c r="BI272" s="3">
        <v>637727</v>
      </c>
      <c r="BJ272" s="3">
        <v>3411686</v>
      </c>
      <c r="BT272" s="3"/>
      <c r="BU272" s="3"/>
    </row>
    <row r="273" spans="7:73" x14ac:dyDescent="0.2">
      <c r="G273" s="3">
        <v>1848</v>
      </c>
      <c r="H273" s="3">
        <v>1618</v>
      </c>
      <c r="I273" s="3">
        <v>965</v>
      </c>
      <c r="J273" s="3">
        <v>1308</v>
      </c>
      <c r="K273" s="3">
        <v>469</v>
      </c>
      <c r="L273" s="3">
        <v>435</v>
      </c>
      <c r="M273" s="3">
        <v>183</v>
      </c>
      <c r="N273" s="3">
        <v>412</v>
      </c>
      <c r="O273" s="3">
        <v>195</v>
      </c>
      <c r="P273" s="3">
        <v>119</v>
      </c>
      <c r="Q273" s="3">
        <v>81</v>
      </c>
      <c r="R273" s="3">
        <v>137</v>
      </c>
      <c r="S273" s="3">
        <v>92</v>
      </c>
      <c r="T273" s="3">
        <v>81</v>
      </c>
      <c r="U273" s="3">
        <v>42</v>
      </c>
      <c r="V273" s="3">
        <v>652</v>
      </c>
      <c r="W273" s="3">
        <v>316</v>
      </c>
      <c r="X273" s="3">
        <v>209</v>
      </c>
      <c r="Y273" s="3">
        <v>62</v>
      </c>
      <c r="Z273" s="3">
        <v>18</v>
      </c>
      <c r="AA273" s="3">
        <v>130</v>
      </c>
      <c r="AB273" s="3">
        <v>68</v>
      </c>
      <c r="AC273" s="3">
        <v>39</v>
      </c>
      <c r="AD273" s="3">
        <v>16</v>
      </c>
      <c r="AE273" s="3">
        <v>19</v>
      </c>
      <c r="AF273" s="3">
        <v>265</v>
      </c>
      <c r="AG273" s="3">
        <v>54</v>
      </c>
      <c r="AH273" s="3">
        <v>38</v>
      </c>
      <c r="AI273" s="3">
        <v>52</v>
      </c>
      <c r="AJ273" s="3">
        <v>18</v>
      </c>
      <c r="BD273" s="1">
        <v>44004</v>
      </c>
      <c r="BE273" s="3">
        <v>3452099</v>
      </c>
      <c r="BF273" s="3">
        <v>1267399</v>
      </c>
      <c r="BG273" s="3">
        <v>775322</v>
      </c>
      <c r="BH273" s="3">
        <v>918017</v>
      </c>
      <c r="BI273" s="3">
        <v>667848</v>
      </c>
      <c r="BJ273" s="3">
        <v>3496929</v>
      </c>
      <c r="BT273" s="3"/>
      <c r="BU273" s="3"/>
    </row>
    <row r="274" spans="7:73" x14ac:dyDescent="0.2">
      <c r="G274" s="3">
        <v>1994</v>
      </c>
      <c r="H274" s="3">
        <v>1746</v>
      </c>
      <c r="I274" s="3">
        <v>1030</v>
      </c>
      <c r="J274" s="3">
        <v>1400</v>
      </c>
      <c r="K274" s="3">
        <v>529</v>
      </c>
      <c r="L274" s="3">
        <v>453</v>
      </c>
      <c r="M274" s="3">
        <v>226</v>
      </c>
      <c r="N274" s="3">
        <v>428</v>
      </c>
      <c r="O274" s="3">
        <v>209</v>
      </c>
      <c r="P274" s="3">
        <v>131</v>
      </c>
      <c r="Q274" s="3">
        <v>88</v>
      </c>
      <c r="R274" s="3">
        <v>149</v>
      </c>
      <c r="S274" s="3">
        <v>102</v>
      </c>
      <c r="T274" s="3">
        <v>93</v>
      </c>
      <c r="U274" s="3">
        <v>49</v>
      </c>
      <c r="V274" s="3">
        <v>704</v>
      </c>
      <c r="W274" s="3">
        <v>329</v>
      </c>
      <c r="X274" s="3">
        <v>217</v>
      </c>
      <c r="Y274" s="3">
        <v>68</v>
      </c>
      <c r="Z274" s="3">
        <v>18</v>
      </c>
      <c r="AA274" s="3"/>
      <c r="AB274" s="3">
        <v>68</v>
      </c>
      <c r="AC274" s="3">
        <v>39</v>
      </c>
      <c r="AD274" s="3">
        <v>18</v>
      </c>
      <c r="AE274" s="3">
        <v>20</v>
      </c>
      <c r="AF274" s="3">
        <v>296</v>
      </c>
      <c r="AG274" s="3">
        <v>55</v>
      </c>
      <c r="AH274" s="3">
        <v>39</v>
      </c>
      <c r="AI274" s="3">
        <v>54</v>
      </c>
      <c r="AJ274" s="3">
        <v>19</v>
      </c>
      <c r="BD274" s="1">
        <v>44005</v>
      </c>
      <c r="BE274" s="3">
        <v>3500808</v>
      </c>
      <c r="BF274" s="3">
        <v>1283451</v>
      </c>
      <c r="BG274" s="3">
        <v>782854</v>
      </c>
      <c r="BH274" s="3">
        <v>928668</v>
      </c>
      <c r="BI274" s="3">
        <v>679103</v>
      </c>
      <c r="BJ274" s="3">
        <v>3592899</v>
      </c>
      <c r="BT274" s="3"/>
      <c r="BU274" s="3"/>
    </row>
    <row r="275" spans="7:73" x14ac:dyDescent="0.2">
      <c r="G275" s="3">
        <v>2105</v>
      </c>
      <c r="H275" s="3">
        <v>1869</v>
      </c>
      <c r="I275" s="3">
        <v>1109</v>
      </c>
      <c r="J275" s="3">
        <v>1512</v>
      </c>
      <c r="K275" s="3">
        <v>580</v>
      </c>
      <c r="L275" s="3">
        <v>482</v>
      </c>
      <c r="M275" s="3">
        <v>236</v>
      </c>
      <c r="N275" s="3">
        <v>433</v>
      </c>
      <c r="O275" s="3">
        <v>217</v>
      </c>
      <c r="P275" s="3">
        <v>136</v>
      </c>
      <c r="Q275" s="3">
        <v>106</v>
      </c>
      <c r="R275" s="3">
        <v>163</v>
      </c>
      <c r="S275" s="3">
        <v>114</v>
      </c>
      <c r="T275" s="3">
        <v>107</v>
      </c>
      <c r="U275" s="3">
        <v>51</v>
      </c>
      <c r="V275" s="3">
        <v>760</v>
      </c>
      <c r="W275" s="3">
        <v>347</v>
      </c>
      <c r="X275" s="3">
        <v>240</v>
      </c>
      <c r="Y275" s="3">
        <v>77</v>
      </c>
      <c r="Z275" s="3">
        <v>18</v>
      </c>
      <c r="AA275" s="3"/>
      <c r="AB275" s="3">
        <v>91</v>
      </c>
      <c r="AC275" s="3">
        <v>40</v>
      </c>
      <c r="AD275" s="3">
        <v>19</v>
      </c>
      <c r="AE275" s="3">
        <v>21</v>
      </c>
      <c r="AF275" s="3">
        <v>320</v>
      </c>
      <c r="AG275" s="3">
        <v>66</v>
      </c>
      <c r="AH275" s="3">
        <v>50</v>
      </c>
      <c r="AI275" s="3">
        <v>61</v>
      </c>
      <c r="AJ275" s="3">
        <v>19</v>
      </c>
      <c r="BC275" s="3"/>
      <c r="BD275" s="1">
        <v>44006</v>
      </c>
      <c r="BE275" s="3">
        <v>3551952</v>
      </c>
      <c r="BF275" s="3">
        <v>1299645</v>
      </c>
      <c r="BG275" s="3">
        <v>790223</v>
      </c>
      <c r="BH275" s="3">
        <v>944805</v>
      </c>
      <c r="BI275" s="3">
        <v>691408</v>
      </c>
      <c r="BJ275" s="3">
        <v>3694345</v>
      </c>
      <c r="BT275" s="3"/>
      <c r="BU275" s="3"/>
    </row>
    <row r="276" spans="7:73" x14ac:dyDescent="0.2">
      <c r="G276" s="3">
        <v>2105</v>
      </c>
      <c r="H276" s="3">
        <v>1869</v>
      </c>
      <c r="I276" s="3">
        <v>1217</v>
      </c>
      <c r="J276" s="3">
        <v>1584</v>
      </c>
      <c r="K276" s="3">
        <v>617</v>
      </c>
      <c r="L276" s="3">
        <v>550</v>
      </c>
      <c r="M276" s="3">
        <v>277</v>
      </c>
      <c r="N276" s="3">
        <v>535</v>
      </c>
      <c r="O276" s="3">
        <v>238</v>
      </c>
      <c r="P276" s="3">
        <v>156</v>
      </c>
      <c r="Q276" s="3">
        <v>120</v>
      </c>
      <c r="R276" s="3">
        <v>188</v>
      </c>
      <c r="S276" s="3">
        <v>126</v>
      </c>
      <c r="T276" s="3">
        <v>125</v>
      </c>
      <c r="U276" s="3">
        <v>57</v>
      </c>
      <c r="V276" s="3">
        <v>820</v>
      </c>
      <c r="W276" s="3">
        <v>364</v>
      </c>
      <c r="X276" s="3">
        <v>293</v>
      </c>
      <c r="Y276" s="3">
        <v>86</v>
      </c>
      <c r="Z276" s="3">
        <v>21</v>
      </c>
      <c r="AA276" s="3">
        <v>206</v>
      </c>
      <c r="AB276" s="3">
        <v>109</v>
      </c>
      <c r="AC276" s="3">
        <v>46</v>
      </c>
      <c r="AD276" s="3">
        <v>23</v>
      </c>
      <c r="AE276" s="3">
        <v>27</v>
      </c>
      <c r="AF276" s="3">
        <v>360</v>
      </c>
      <c r="AG276" s="3">
        <v>67</v>
      </c>
      <c r="AH276" s="3">
        <v>54</v>
      </c>
      <c r="AI276" s="3">
        <v>61</v>
      </c>
      <c r="AJ276" s="3">
        <v>19</v>
      </c>
      <c r="BC276" s="3"/>
      <c r="BS276" s="3"/>
      <c r="BT276" s="3"/>
      <c r="BU276" s="3"/>
    </row>
    <row r="277" spans="7:73" x14ac:dyDescent="0.2">
      <c r="G277" s="3">
        <v>2179</v>
      </c>
      <c r="H277" s="3">
        <v>1954</v>
      </c>
      <c r="I277" s="3">
        <v>1286</v>
      </c>
      <c r="J277" s="3">
        <v>1749</v>
      </c>
      <c r="K277" s="3">
        <v>663</v>
      </c>
      <c r="L277" s="3">
        <v>608</v>
      </c>
      <c r="M277" s="3">
        <v>312</v>
      </c>
      <c r="N277" s="3">
        <v>590</v>
      </c>
      <c r="O277" s="3">
        <v>269</v>
      </c>
      <c r="P277" s="3">
        <v>182</v>
      </c>
      <c r="Q277" s="3">
        <v>147</v>
      </c>
      <c r="R277" s="3">
        <v>221</v>
      </c>
      <c r="S277" s="3">
        <v>141</v>
      </c>
      <c r="T277" s="3">
        <v>149</v>
      </c>
      <c r="U277" s="3">
        <v>74</v>
      </c>
      <c r="V277" s="3">
        <v>884</v>
      </c>
      <c r="W277" s="3">
        <v>392</v>
      </c>
      <c r="X277" s="3">
        <v>330</v>
      </c>
      <c r="Y277" s="3">
        <v>89</v>
      </c>
      <c r="Z277" s="3">
        <v>24</v>
      </c>
      <c r="AA277" s="3">
        <v>222</v>
      </c>
      <c r="AB277" s="3">
        <v>120</v>
      </c>
      <c r="AC277" s="3">
        <v>60</v>
      </c>
      <c r="AD277" s="3">
        <v>25</v>
      </c>
      <c r="AE277" s="3">
        <v>28</v>
      </c>
      <c r="AF277" s="3">
        <v>402</v>
      </c>
      <c r="AG277" s="3">
        <v>67</v>
      </c>
      <c r="AH277" s="3">
        <v>59</v>
      </c>
      <c r="AI277" s="3">
        <v>66</v>
      </c>
      <c r="AJ277" s="3">
        <v>22</v>
      </c>
      <c r="BC277" s="3"/>
      <c r="BS277" s="3"/>
      <c r="BT277" s="3"/>
      <c r="BU277" s="3"/>
    </row>
    <row r="278" spans="7:73" x14ac:dyDescent="0.2">
      <c r="G278" s="3">
        <v>2324</v>
      </c>
      <c r="H278" s="3">
        <v>2189</v>
      </c>
      <c r="I278" s="3">
        <v>1356</v>
      </c>
      <c r="J278" s="3">
        <v>1802</v>
      </c>
      <c r="K278" s="3">
        <v>706</v>
      </c>
      <c r="L278" s="3">
        <v>668</v>
      </c>
      <c r="M278" s="3">
        <v>365</v>
      </c>
      <c r="N278" s="3">
        <v>642</v>
      </c>
      <c r="O278" s="3">
        <v>301</v>
      </c>
      <c r="P278" s="3">
        <v>211</v>
      </c>
      <c r="Q278" s="3">
        <v>166</v>
      </c>
      <c r="R278" s="3">
        <v>258</v>
      </c>
      <c r="S278" s="3">
        <v>160</v>
      </c>
      <c r="T278" s="3">
        <v>175</v>
      </c>
      <c r="U278" s="3">
        <v>84</v>
      </c>
      <c r="V278" s="3">
        <v>981</v>
      </c>
      <c r="W278" s="3">
        <v>420</v>
      </c>
      <c r="X278" s="3">
        <v>354</v>
      </c>
      <c r="Y278" s="3">
        <v>99</v>
      </c>
      <c r="Z278" s="3">
        <v>25</v>
      </c>
      <c r="AA278" s="3">
        <v>264</v>
      </c>
      <c r="AB278" s="3">
        <v>128</v>
      </c>
      <c r="AC278" s="3">
        <v>71</v>
      </c>
      <c r="AD278" s="3">
        <v>28</v>
      </c>
      <c r="AE278" s="3">
        <v>31</v>
      </c>
      <c r="AF278" s="3">
        <v>455</v>
      </c>
      <c r="AG278" s="3">
        <v>77</v>
      </c>
      <c r="AH278" s="3">
        <v>65</v>
      </c>
      <c r="AI278" s="3">
        <v>70</v>
      </c>
      <c r="AJ278" s="3">
        <v>25</v>
      </c>
      <c r="BC278" s="3"/>
      <c r="BS278" s="3"/>
      <c r="BT278" s="3"/>
      <c r="BU278" s="3"/>
    </row>
    <row r="279" spans="7:73" x14ac:dyDescent="0.2">
      <c r="G279" s="3">
        <v>2402</v>
      </c>
      <c r="H279" s="3">
        <v>2293</v>
      </c>
      <c r="I279" s="3">
        <v>1356</v>
      </c>
      <c r="J279" s="3">
        <v>1917</v>
      </c>
      <c r="K279" s="3">
        <v>706</v>
      </c>
      <c r="L279" s="3">
        <v>714</v>
      </c>
      <c r="M279" s="3">
        <v>420</v>
      </c>
      <c r="N279" s="3">
        <v>684</v>
      </c>
      <c r="O279" s="3">
        <v>330</v>
      </c>
      <c r="P279" s="3">
        <v>221</v>
      </c>
      <c r="Q279" s="3"/>
      <c r="R279" s="3">
        <v>294</v>
      </c>
      <c r="S279" s="3">
        <v>178</v>
      </c>
      <c r="T279" s="3">
        <v>195</v>
      </c>
      <c r="U279" s="3">
        <v>118</v>
      </c>
      <c r="V279" s="3">
        <v>1044</v>
      </c>
      <c r="W279" s="3">
        <v>442</v>
      </c>
      <c r="X279" s="3">
        <v>373</v>
      </c>
      <c r="Y279" s="3">
        <v>106</v>
      </c>
      <c r="Z279" s="3">
        <v>25</v>
      </c>
      <c r="AA279" s="3">
        <v>298</v>
      </c>
      <c r="AB279" s="3">
        <v>128</v>
      </c>
      <c r="AC279" s="3">
        <v>74</v>
      </c>
      <c r="AD279" s="3">
        <v>29</v>
      </c>
      <c r="AE279" s="3">
        <v>34</v>
      </c>
      <c r="AF279" s="3">
        <v>495</v>
      </c>
      <c r="AG279" s="3">
        <v>83</v>
      </c>
      <c r="AH279" s="3">
        <v>73</v>
      </c>
      <c r="AI279" s="3">
        <v>74</v>
      </c>
      <c r="AJ279" s="3">
        <v>28</v>
      </c>
      <c r="BC279" s="3"/>
      <c r="BS279" s="3"/>
      <c r="BT279" s="3"/>
      <c r="BU279" s="3"/>
    </row>
    <row r="280" spans="7:73" x14ac:dyDescent="0.2">
      <c r="G280" s="3">
        <v>2543</v>
      </c>
      <c r="H280" s="3">
        <v>2490</v>
      </c>
      <c r="I280" s="3">
        <v>1356</v>
      </c>
      <c r="J280" s="3">
        <v>1975</v>
      </c>
      <c r="K280" s="3">
        <v>706</v>
      </c>
      <c r="L280" s="3">
        <v>741</v>
      </c>
      <c r="M280" s="3">
        <v>434</v>
      </c>
      <c r="N280" s="3">
        <v>732</v>
      </c>
      <c r="O280" s="3">
        <v>356</v>
      </c>
      <c r="P280" s="3">
        <v>243</v>
      </c>
      <c r="Q280" s="3"/>
      <c r="R280" s="3">
        <v>334</v>
      </c>
      <c r="S280" s="3">
        <v>193</v>
      </c>
      <c r="T280" s="3">
        <v>215</v>
      </c>
      <c r="U280" s="3">
        <v>129</v>
      </c>
      <c r="V280" s="3">
        <v>1070</v>
      </c>
      <c r="W280" s="3">
        <v>458</v>
      </c>
      <c r="X280" s="3">
        <v>384</v>
      </c>
      <c r="Y280" s="3">
        <v>112</v>
      </c>
      <c r="Z280" s="3">
        <v>29</v>
      </c>
      <c r="AA280" s="3">
        <v>298</v>
      </c>
      <c r="AB280" s="3">
        <v>147</v>
      </c>
      <c r="AC280" s="3">
        <v>78</v>
      </c>
      <c r="AD280" s="3">
        <v>29</v>
      </c>
      <c r="AE280" s="3">
        <v>40</v>
      </c>
      <c r="AF280" s="3">
        <v>576</v>
      </c>
      <c r="AG280" s="3">
        <v>83</v>
      </c>
      <c r="AH280" s="3">
        <v>78</v>
      </c>
      <c r="AI280" s="3"/>
      <c r="AJ280" s="3">
        <v>32</v>
      </c>
      <c r="BC280" s="3"/>
      <c r="BS280" s="3"/>
      <c r="BT280" s="3"/>
      <c r="BU280" s="3"/>
    </row>
    <row r="281" spans="7:73" x14ac:dyDescent="0.2">
      <c r="G281" s="3">
        <v>2646</v>
      </c>
      <c r="H281" s="3">
        <v>2606</v>
      </c>
      <c r="I281" s="3">
        <v>1577</v>
      </c>
      <c r="J281" s="3">
        <v>2036</v>
      </c>
      <c r="K281" s="3">
        <v>845</v>
      </c>
      <c r="L281" s="3">
        <v>767</v>
      </c>
      <c r="M281" s="3">
        <v>452</v>
      </c>
      <c r="N281" s="3">
        <v>740</v>
      </c>
      <c r="O281" s="3">
        <v>372</v>
      </c>
      <c r="P281" s="3">
        <v>250</v>
      </c>
      <c r="Q281" s="3"/>
      <c r="R281" s="3">
        <v>334</v>
      </c>
      <c r="S281" s="3">
        <v>193</v>
      </c>
      <c r="T281" s="3">
        <v>215</v>
      </c>
      <c r="U281" s="3">
        <v>129</v>
      </c>
      <c r="V281" s="3">
        <v>1119</v>
      </c>
      <c r="W281" s="3">
        <v>471</v>
      </c>
      <c r="X281" s="3">
        <v>391</v>
      </c>
      <c r="Y281" s="3">
        <v>115</v>
      </c>
      <c r="Z281" s="3">
        <v>30</v>
      </c>
      <c r="AA281" s="3">
        <v>365</v>
      </c>
      <c r="AB281" s="3">
        <v>164</v>
      </c>
      <c r="AC281" s="3">
        <v>91</v>
      </c>
      <c r="AD281" s="3">
        <v>32</v>
      </c>
      <c r="AE281" s="3">
        <v>65</v>
      </c>
      <c r="AF281" s="3">
        <v>600</v>
      </c>
      <c r="AG281" s="3">
        <v>83</v>
      </c>
      <c r="AH281" s="3">
        <v>83</v>
      </c>
      <c r="AI281" s="3">
        <v>79</v>
      </c>
      <c r="AJ281" s="3">
        <v>32</v>
      </c>
      <c r="BC281" s="3"/>
      <c r="BS281" s="3"/>
      <c r="BT281" s="3"/>
      <c r="BU281" s="3"/>
    </row>
    <row r="282" spans="7:73" x14ac:dyDescent="0.2">
      <c r="G282" s="3">
        <v>2665</v>
      </c>
      <c r="H282" s="3">
        <v>2974</v>
      </c>
      <c r="I282" s="3">
        <v>1638</v>
      </c>
      <c r="J282" s="3"/>
      <c r="K282" s="3">
        <v>887</v>
      </c>
      <c r="L282" s="3">
        <v>787</v>
      </c>
      <c r="M282" s="4">
        <v>492</v>
      </c>
      <c r="N282" s="4">
        <v>751</v>
      </c>
      <c r="O282" s="4">
        <v>387</v>
      </c>
      <c r="P282" s="4">
        <v>263</v>
      </c>
      <c r="Q282" s="4">
        <v>263</v>
      </c>
      <c r="R282" s="4">
        <v>402</v>
      </c>
      <c r="S282" s="4">
        <v>225</v>
      </c>
      <c r="T282" s="4">
        <v>263</v>
      </c>
      <c r="U282" s="4"/>
      <c r="V282" s="4">
        <v>1148</v>
      </c>
      <c r="W282" s="4">
        <v>479</v>
      </c>
      <c r="X282" s="4">
        <v>403</v>
      </c>
      <c r="Y282" s="4">
        <v>123</v>
      </c>
      <c r="Z282" s="4">
        <v>31</v>
      </c>
      <c r="AA282" s="4"/>
      <c r="AB282" s="4">
        <v>184</v>
      </c>
      <c r="AC282" s="4">
        <v>99</v>
      </c>
      <c r="AD282" s="4">
        <v>33</v>
      </c>
      <c r="AE282" s="4">
        <v>74</v>
      </c>
      <c r="AF282" s="4">
        <v>617</v>
      </c>
      <c r="AG282" s="4">
        <v>102</v>
      </c>
      <c r="AH282" s="4">
        <v>89</v>
      </c>
      <c r="AI282" s="4">
        <v>83</v>
      </c>
      <c r="AJ282" s="4">
        <v>33</v>
      </c>
      <c r="BC282" s="3"/>
      <c r="BS282" s="3"/>
      <c r="BT282" s="3"/>
      <c r="BU282" s="3"/>
    </row>
    <row r="283" spans="7:73" x14ac:dyDescent="0.2">
      <c r="G283" s="4">
        <v>2741</v>
      </c>
      <c r="H283" s="4">
        <v>3057</v>
      </c>
      <c r="I283" s="4">
        <v>1717</v>
      </c>
      <c r="J283" s="4">
        <v>2028</v>
      </c>
      <c r="K283" s="4">
        <v>918</v>
      </c>
      <c r="L283" s="4">
        <v>835</v>
      </c>
      <c r="M283" s="4">
        <v>525</v>
      </c>
      <c r="N283" s="4">
        <v>849</v>
      </c>
      <c r="O283" s="4">
        <v>427</v>
      </c>
      <c r="P283" s="4">
        <v>294</v>
      </c>
      <c r="Q283" s="3">
        <v>285</v>
      </c>
      <c r="R283" s="3">
        <v>428</v>
      </c>
      <c r="S283" s="3">
        <v>245</v>
      </c>
      <c r="T283" s="3">
        <v>290</v>
      </c>
      <c r="U283" s="3">
        <v>133</v>
      </c>
      <c r="V283" s="3">
        <v>1278</v>
      </c>
      <c r="W283" s="3">
        <v>506</v>
      </c>
      <c r="X283" s="3">
        <v>445</v>
      </c>
      <c r="Y283" s="3">
        <v>131</v>
      </c>
      <c r="Z283" s="3">
        <v>38</v>
      </c>
      <c r="AA283" s="3">
        <v>363</v>
      </c>
      <c r="AB283" s="3">
        <v>223</v>
      </c>
      <c r="AC283" s="3">
        <v>118</v>
      </c>
      <c r="AD283" s="3">
        <v>49</v>
      </c>
      <c r="AE283" s="3">
        <v>82</v>
      </c>
      <c r="AF283" s="3">
        <v>663</v>
      </c>
      <c r="AG283" s="3">
        <v>109</v>
      </c>
      <c r="AH283" s="3">
        <v>96</v>
      </c>
      <c r="AI283" s="3">
        <v>88</v>
      </c>
      <c r="AJ283" s="3">
        <v>33</v>
      </c>
      <c r="BC283" s="3"/>
      <c r="BS283" s="3"/>
      <c r="BT283" s="3"/>
      <c r="BU283" s="3"/>
    </row>
    <row r="284" spans="7:73" x14ac:dyDescent="0.2">
      <c r="G284" s="3">
        <v>2832</v>
      </c>
      <c r="H284" s="3">
        <v>3149</v>
      </c>
      <c r="I284" s="3">
        <v>1764</v>
      </c>
      <c r="J284" s="3">
        <v>2083</v>
      </c>
      <c r="K284" s="3">
        <v>959</v>
      </c>
      <c r="L284" s="3">
        <v>876</v>
      </c>
      <c r="M284" s="3">
        <v>568</v>
      </c>
      <c r="N284" s="3">
        <v>888</v>
      </c>
      <c r="O284" s="3">
        <v>481</v>
      </c>
      <c r="P284" s="3">
        <v>327</v>
      </c>
      <c r="Q284" s="3">
        <v>318</v>
      </c>
      <c r="R284" s="3">
        <v>494</v>
      </c>
      <c r="S284" s="3">
        <v>271</v>
      </c>
      <c r="T284" s="3">
        <v>312</v>
      </c>
      <c r="U284" s="3">
        <v>143</v>
      </c>
      <c r="V284" s="3">
        <v>1319</v>
      </c>
      <c r="W284" s="3">
        <v>529</v>
      </c>
      <c r="X284" s="3">
        <v>473</v>
      </c>
      <c r="Y284" s="3">
        <v>138</v>
      </c>
      <c r="Z284" s="3">
        <v>40</v>
      </c>
      <c r="AA284" s="3">
        <v>365</v>
      </c>
      <c r="AB284" s="3">
        <v>230</v>
      </c>
      <c r="AC284" s="3">
        <v>123</v>
      </c>
      <c r="AD284" s="3">
        <v>49</v>
      </c>
      <c r="AE284" s="3">
        <v>85</v>
      </c>
      <c r="AF284" s="3">
        <v>729</v>
      </c>
      <c r="AG284" s="3">
        <v>112</v>
      </c>
      <c r="AH284" s="3">
        <v>109</v>
      </c>
      <c r="AI284" s="3">
        <v>94</v>
      </c>
      <c r="AJ284" s="3">
        <v>34</v>
      </c>
      <c r="BC284" s="3"/>
      <c r="BS284" s="3"/>
      <c r="BT284" s="3"/>
      <c r="BU284" s="3"/>
    </row>
    <row r="285" spans="7:73" x14ac:dyDescent="0.2">
      <c r="G285" s="3">
        <v>2893</v>
      </c>
      <c r="H285" s="3">
        <v>3227</v>
      </c>
      <c r="I285" s="3">
        <v>1813</v>
      </c>
      <c r="J285" s="3">
        <v>2145</v>
      </c>
      <c r="K285" s="3">
        <v>994</v>
      </c>
      <c r="L285" s="3">
        <v>907</v>
      </c>
      <c r="M285" s="3">
        <v>606</v>
      </c>
      <c r="N285" s="3">
        <v>932</v>
      </c>
      <c r="O285" s="3">
        <v>515</v>
      </c>
      <c r="P285" s="3">
        <v>350</v>
      </c>
      <c r="Q285" s="3">
        <v>346</v>
      </c>
      <c r="R285" s="3">
        <v>545</v>
      </c>
      <c r="S285" s="3">
        <v>292</v>
      </c>
      <c r="T285" s="3">
        <v>335</v>
      </c>
      <c r="U285" s="3">
        <v>155</v>
      </c>
      <c r="V285" s="3">
        <v>1396</v>
      </c>
      <c r="W285" s="3">
        <v>567</v>
      </c>
      <c r="X285" s="3">
        <v>493</v>
      </c>
      <c r="Y285" s="3">
        <v>144</v>
      </c>
      <c r="Z285" s="3">
        <v>42</v>
      </c>
      <c r="AA285" s="3"/>
      <c r="AB285" s="3"/>
      <c r="AC285" s="3">
        <v>124</v>
      </c>
      <c r="AD285" s="3">
        <v>49</v>
      </c>
      <c r="AE285" s="3">
        <v>86</v>
      </c>
      <c r="AF285" s="3">
        <v>797</v>
      </c>
      <c r="AG285" s="3">
        <v>112</v>
      </c>
      <c r="AH285" s="3">
        <v>110</v>
      </c>
      <c r="AI285" s="3">
        <v>95</v>
      </c>
      <c r="AJ285" s="3">
        <v>36</v>
      </c>
      <c r="BC285" s="3"/>
      <c r="BS285" s="3"/>
      <c r="BT285" s="3"/>
      <c r="BU285" s="3"/>
    </row>
    <row r="286" spans="7:73" x14ac:dyDescent="0.2">
      <c r="G286" s="3">
        <v>2955</v>
      </c>
      <c r="H286" s="3">
        <v>3315</v>
      </c>
      <c r="I286" s="3">
        <v>1867</v>
      </c>
      <c r="J286" s="3">
        <v>2194</v>
      </c>
      <c r="K286" s="3">
        <v>1035</v>
      </c>
      <c r="L286" s="3">
        <v>934</v>
      </c>
      <c r="M286" s="3">
        <v>640</v>
      </c>
      <c r="N286" s="3">
        <v>975</v>
      </c>
      <c r="O286" s="3">
        <v>542</v>
      </c>
      <c r="P286" s="3">
        <v>383</v>
      </c>
      <c r="Q286" s="3">
        <v>372</v>
      </c>
      <c r="R286" s="3">
        <v>585</v>
      </c>
      <c r="S286" s="3">
        <v>319</v>
      </c>
      <c r="T286" s="3">
        <v>368</v>
      </c>
      <c r="U286" s="3">
        <v>166</v>
      </c>
      <c r="V286" s="3">
        <v>1443</v>
      </c>
      <c r="W286" s="3">
        <v>585</v>
      </c>
      <c r="X286" s="3">
        <v>504</v>
      </c>
      <c r="Y286" s="3">
        <v>151</v>
      </c>
      <c r="Z286" s="3">
        <v>47</v>
      </c>
      <c r="AA286" s="3"/>
      <c r="AB286" s="3"/>
      <c r="AC286" s="3"/>
      <c r="AD286" s="3"/>
      <c r="AE286" s="3"/>
      <c r="AF286" s="3">
        <v>848</v>
      </c>
      <c r="AG286" s="3">
        <v>119</v>
      </c>
      <c r="AH286" s="3">
        <v>118</v>
      </c>
      <c r="AI286" s="3">
        <v>98</v>
      </c>
      <c r="AJ286" s="3">
        <v>39</v>
      </c>
      <c r="BC286" s="3"/>
      <c r="BS286" s="3"/>
      <c r="BT286" s="3"/>
      <c r="BU286" s="3"/>
    </row>
    <row r="287" spans="7:73" x14ac:dyDescent="0.2">
      <c r="G287" s="3">
        <v>3003</v>
      </c>
      <c r="H287" s="3">
        <v>3400</v>
      </c>
      <c r="I287" s="3">
        <v>1917</v>
      </c>
      <c r="J287" s="3">
        <v>2242</v>
      </c>
      <c r="K287" s="3">
        <v>1085</v>
      </c>
      <c r="L287" s="3">
        <v>954</v>
      </c>
      <c r="M287" s="3">
        <v>655</v>
      </c>
      <c r="N287" s="3">
        <v>1019</v>
      </c>
      <c r="O287" s="3">
        <v>563</v>
      </c>
      <c r="P287" s="3">
        <v>416</v>
      </c>
      <c r="Q287" s="3">
        <v>391</v>
      </c>
      <c r="R287" s="3">
        <v>629</v>
      </c>
      <c r="S287" s="3">
        <v>336</v>
      </c>
      <c r="T287" s="3">
        <v>400</v>
      </c>
      <c r="U287" s="3">
        <v>183</v>
      </c>
      <c r="V287" s="3">
        <v>1560</v>
      </c>
      <c r="W287" s="3">
        <v>612</v>
      </c>
      <c r="X287" s="3">
        <v>517</v>
      </c>
      <c r="Y287" s="3">
        <v>157</v>
      </c>
      <c r="Z287" s="3">
        <v>50</v>
      </c>
      <c r="AA287" s="3">
        <v>466</v>
      </c>
      <c r="AB287" s="3">
        <v>214</v>
      </c>
      <c r="AC287" s="3">
        <v>142</v>
      </c>
      <c r="AD287" s="3">
        <v>50</v>
      </c>
      <c r="AE287" s="3">
        <v>21</v>
      </c>
      <c r="AF287" s="3">
        <v>895</v>
      </c>
      <c r="AG287" s="3">
        <v>119</v>
      </c>
      <c r="AH287" s="3">
        <v>118</v>
      </c>
      <c r="AI287" s="3">
        <v>99</v>
      </c>
      <c r="AJ287" s="3">
        <v>39</v>
      </c>
      <c r="AY287" t="s">
        <v>1</v>
      </c>
      <c r="AZ287" t="s">
        <v>35</v>
      </c>
      <c r="BB287" t="s">
        <v>1</v>
      </c>
      <c r="BC287" t="s">
        <v>36</v>
      </c>
      <c r="BE287" t="s">
        <v>1</v>
      </c>
      <c r="BF287" t="s">
        <v>37</v>
      </c>
      <c r="BH287" t="s">
        <v>1</v>
      </c>
      <c r="BI287" s="3" t="s">
        <v>38</v>
      </c>
      <c r="BJ287" s="3"/>
      <c r="BK287" t="s">
        <v>1</v>
      </c>
      <c r="BL287" t="s">
        <v>39</v>
      </c>
      <c r="BN287" t="s">
        <v>1</v>
      </c>
      <c r="BO287" t="s">
        <v>40</v>
      </c>
      <c r="BS287" s="3"/>
      <c r="BT287" s="3"/>
      <c r="BU287" s="3"/>
    </row>
    <row r="288" spans="7:73" x14ac:dyDescent="0.2">
      <c r="G288" s="3">
        <v>3056</v>
      </c>
      <c r="H288" s="3">
        <v>3473</v>
      </c>
      <c r="I288" s="3">
        <v>1962</v>
      </c>
      <c r="J288" s="3">
        <v>2278</v>
      </c>
      <c r="K288" s="3">
        <v>1115</v>
      </c>
      <c r="L288" s="3">
        <v>955</v>
      </c>
      <c r="M288" s="3">
        <v>661</v>
      </c>
      <c r="N288" s="3">
        <v>1023</v>
      </c>
      <c r="O288" s="3">
        <v>571</v>
      </c>
      <c r="P288" s="3">
        <v>426</v>
      </c>
      <c r="Q288" s="3">
        <v>424</v>
      </c>
      <c r="R288" s="3">
        <v>670</v>
      </c>
      <c r="S288" s="3">
        <v>350</v>
      </c>
      <c r="T288" s="3">
        <v>418</v>
      </c>
      <c r="U288" s="3">
        <v>206</v>
      </c>
      <c r="V288" s="3">
        <v>1580</v>
      </c>
      <c r="W288" s="3">
        <v>620</v>
      </c>
      <c r="X288" s="3">
        <v>520</v>
      </c>
      <c r="Y288" s="3">
        <v>161</v>
      </c>
      <c r="Z288" s="3">
        <v>50</v>
      </c>
      <c r="AA288" s="3">
        <v>472</v>
      </c>
      <c r="AB288" s="3">
        <v>217</v>
      </c>
      <c r="AC288" s="3">
        <v>143</v>
      </c>
      <c r="AD288" s="3">
        <v>51</v>
      </c>
      <c r="AE288" s="3">
        <v>88</v>
      </c>
      <c r="AF288" s="3">
        <v>913</v>
      </c>
      <c r="AG288" s="3">
        <v>123</v>
      </c>
      <c r="AH288" s="3">
        <v>131</v>
      </c>
      <c r="AI288" s="3">
        <v>102</v>
      </c>
      <c r="AJ288" s="3">
        <v>40</v>
      </c>
      <c r="AY288" s="1">
        <v>43922</v>
      </c>
      <c r="BB288" s="1">
        <v>43922</v>
      </c>
      <c r="BE288" s="1">
        <v>43922</v>
      </c>
      <c r="BH288" s="1">
        <v>43922</v>
      </c>
      <c r="BI288" s="3"/>
      <c r="BJ288" s="3"/>
      <c r="BK288" s="1">
        <v>43922</v>
      </c>
      <c r="BN288" s="1">
        <v>43922</v>
      </c>
    </row>
    <row r="289" spans="7:67" x14ac:dyDescent="0.2">
      <c r="G289" s="3">
        <v>3105</v>
      </c>
      <c r="H289" s="3">
        <v>3538</v>
      </c>
      <c r="I289" s="3">
        <v>2003</v>
      </c>
      <c r="J289" s="3">
        <v>2325</v>
      </c>
      <c r="K289" s="3">
        <v>1147</v>
      </c>
      <c r="L289" s="3">
        <v>960</v>
      </c>
      <c r="M289" s="3">
        <v>673</v>
      </c>
      <c r="N289" s="3">
        <v>1028</v>
      </c>
      <c r="O289" s="3">
        <v>583</v>
      </c>
      <c r="P289" s="3">
        <v>438</v>
      </c>
      <c r="Q289" s="3">
        <v>448</v>
      </c>
      <c r="R289" s="3">
        <v>700</v>
      </c>
      <c r="S289" s="3">
        <v>359</v>
      </c>
      <c r="T289" s="3">
        <v>429</v>
      </c>
      <c r="U289" s="3">
        <v>215</v>
      </c>
      <c r="V289" s="3">
        <v>1622</v>
      </c>
      <c r="W289" s="3">
        <v>631</v>
      </c>
      <c r="X289" s="3">
        <v>527</v>
      </c>
      <c r="Y289" s="3">
        <v>165</v>
      </c>
      <c r="Z289" s="3">
        <v>55</v>
      </c>
      <c r="AA289" s="3">
        <v>484</v>
      </c>
      <c r="AB289" s="3">
        <v>232</v>
      </c>
      <c r="AC289" s="3">
        <v>145</v>
      </c>
      <c r="AD289" s="3">
        <v>56</v>
      </c>
      <c r="AE289" s="3">
        <v>89</v>
      </c>
      <c r="AF289" s="3">
        <v>942</v>
      </c>
      <c r="AG289" s="3">
        <v>128</v>
      </c>
      <c r="AH289" s="3">
        <v>138</v>
      </c>
      <c r="AI289" s="3">
        <v>105</v>
      </c>
      <c r="AJ289" s="3">
        <v>42</v>
      </c>
      <c r="AY289" s="1">
        <v>43923</v>
      </c>
      <c r="AZ289" s="3">
        <f t="shared" ref="AZ289:AZ320" si="199">SUM(BE192-BE191)</f>
        <v>18085</v>
      </c>
      <c r="BB289" s="1">
        <v>43923</v>
      </c>
      <c r="BC289" s="3">
        <f t="shared" ref="BC289:BC327" si="200">SUM(BF192-BF191)</f>
        <v>6468</v>
      </c>
      <c r="BE289" s="1">
        <v>43923</v>
      </c>
      <c r="BF289" s="3">
        <f t="shared" ref="BF289:BF320" si="201">SUM(BG192-BG191)</f>
        <v>4870</v>
      </c>
      <c r="BH289" s="1">
        <v>43923</v>
      </c>
      <c r="BI289" s="3">
        <f t="shared" ref="BI289:BI320" si="202">SUM(BH192-BH191)</f>
        <v>4360</v>
      </c>
      <c r="BJ289" s="3"/>
      <c r="BK289" s="1">
        <v>43923</v>
      </c>
      <c r="BL289" s="3">
        <f t="shared" ref="BL289:BL320" si="203">SUM(BI192-BI191)</f>
        <v>6482</v>
      </c>
      <c r="BN289" s="1">
        <v>43923</v>
      </c>
      <c r="BO289" s="3">
        <f t="shared" ref="BO289:BO320" si="204">SUM(BJ192-BJ191)</f>
        <v>3073</v>
      </c>
    </row>
    <row r="290" spans="7:67" x14ac:dyDescent="0.2">
      <c r="G290" s="3">
        <v>3153</v>
      </c>
      <c r="H290" s="3">
        <v>3598</v>
      </c>
      <c r="I290" s="3">
        <v>2039</v>
      </c>
      <c r="J290" s="3">
        <v>2367</v>
      </c>
      <c r="K290" s="3">
        <v>1179</v>
      </c>
      <c r="L290" s="3">
        <v>1002</v>
      </c>
      <c r="M290" s="3">
        <v>722</v>
      </c>
      <c r="N290" s="3">
        <v>1090</v>
      </c>
      <c r="O290" s="3">
        <v>627</v>
      </c>
      <c r="P290" s="3">
        <v>475</v>
      </c>
      <c r="Q290" s="3">
        <v>469</v>
      </c>
      <c r="R290" s="3">
        <v>731</v>
      </c>
      <c r="S290" s="3">
        <v>383</v>
      </c>
      <c r="T290" s="3">
        <v>448</v>
      </c>
      <c r="U290" s="3">
        <v>229</v>
      </c>
      <c r="V290" s="3">
        <v>1682</v>
      </c>
      <c r="W290" s="3">
        <v>654</v>
      </c>
      <c r="X290" s="3">
        <v>572</v>
      </c>
      <c r="Y290" s="3">
        <v>174</v>
      </c>
      <c r="Z290" s="3">
        <v>56</v>
      </c>
      <c r="AA290" s="3">
        <v>516</v>
      </c>
      <c r="AB290" s="3">
        <v>249</v>
      </c>
      <c r="AC290" s="3">
        <v>164</v>
      </c>
      <c r="AD290" s="3">
        <v>64</v>
      </c>
      <c r="AE290" s="3">
        <v>91</v>
      </c>
      <c r="AF290" s="3">
        <v>1000</v>
      </c>
      <c r="AG290" s="3">
        <v>133</v>
      </c>
      <c r="AH290" s="3">
        <v>142</v>
      </c>
      <c r="AI290" s="3">
        <v>106</v>
      </c>
      <c r="AJ290" s="3">
        <v>42</v>
      </c>
      <c r="AY290" s="1">
        <v>43924</v>
      </c>
      <c r="AZ290" s="3">
        <f t="shared" si="199"/>
        <v>21555</v>
      </c>
      <c r="BB290" s="1">
        <v>43924</v>
      </c>
      <c r="BC290" s="3">
        <f t="shared" si="200"/>
        <v>8393</v>
      </c>
      <c r="BE290" s="1">
        <v>43924</v>
      </c>
      <c r="BF290" s="3">
        <f t="shared" si="201"/>
        <v>6354</v>
      </c>
      <c r="BH290" s="1">
        <v>43924</v>
      </c>
      <c r="BI290" s="3">
        <f t="shared" si="202"/>
        <v>4437</v>
      </c>
      <c r="BJ290" s="3"/>
      <c r="BK290" s="1">
        <v>43924</v>
      </c>
      <c r="BL290" s="3">
        <f t="shared" si="203"/>
        <v>7401</v>
      </c>
      <c r="BN290" s="1">
        <v>43924</v>
      </c>
      <c r="BO290" s="3">
        <f t="shared" si="204"/>
        <v>2300</v>
      </c>
    </row>
    <row r="291" spans="7:67" x14ac:dyDescent="0.2">
      <c r="G291" s="3">
        <v>3244</v>
      </c>
      <c r="H291" s="3">
        <v>3667</v>
      </c>
      <c r="I291" s="3">
        <v>2077</v>
      </c>
      <c r="J291" s="3">
        <v>2413</v>
      </c>
      <c r="K291" s="3">
        <v>1205</v>
      </c>
      <c r="L291" s="3">
        <v>1057</v>
      </c>
      <c r="M291" s="3">
        <v>758</v>
      </c>
      <c r="N291" s="3">
        <v>1139</v>
      </c>
      <c r="O291" s="3">
        <v>653</v>
      </c>
      <c r="P291" s="3">
        <v>516</v>
      </c>
      <c r="Q291" s="3">
        <v>504</v>
      </c>
      <c r="R291" s="3">
        <v>802</v>
      </c>
      <c r="S291" s="3">
        <v>425</v>
      </c>
      <c r="T291" s="3">
        <v>484</v>
      </c>
      <c r="U291" s="3">
        <v>253</v>
      </c>
      <c r="V291" s="3">
        <v>1727</v>
      </c>
      <c r="W291" s="3">
        <v>668</v>
      </c>
      <c r="X291" s="3">
        <v>597</v>
      </c>
      <c r="Y291" s="3">
        <v>180</v>
      </c>
      <c r="Z291" s="3">
        <v>59</v>
      </c>
      <c r="AA291" s="3">
        <v>516</v>
      </c>
      <c r="AB291" s="3">
        <v>329</v>
      </c>
      <c r="AC291" s="3">
        <v>224</v>
      </c>
      <c r="AD291" s="3">
        <v>72</v>
      </c>
      <c r="AE291" s="3">
        <v>116</v>
      </c>
      <c r="AF291" s="3">
        <v>1056</v>
      </c>
      <c r="AG291" s="3">
        <v>140</v>
      </c>
      <c r="AH291" s="3">
        <v>149</v>
      </c>
      <c r="AI291" s="3">
        <v>108</v>
      </c>
      <c r="AJ291" s="3">
        <v>44</v>
      </c>
      <c r="AY291" s="1">
        <v>43925</v>
      </c>
      <c r="AZ291" s="3">
        <f t="shared" si="199"/>
        <v>23101</v>
      </c>
      <c r="BB291" s="1">
        <v>43925</v>
      </c>
      <c r="BC291" s="3">
        <f t="shared" si="200"/>
        <v>7853</v>
      </c>
      <c r="BE291" s="1">
        <v>43925</v>
      </c>
      <c r="BF291" s="3">
        <f t="shared" si="201"/>
        <v>5838</v>
      </c>
      <c r="BH291" s="1">
        <v>43925</v>
      </c>
      <c r="BI291" s="3">
        <f t="shared" si="202"/>
        <v>4878</v>
      </c>
      <c r="BJ291" s="3"/>
      <c r="BK291" s="1">
        <v>43925</v>
      </c>
      <c r="BL291" s="3">
        <f t="shared" si="203"/>
        <v>7915</v>
      </c>
      <c r="BN291" s="1">
        <v>43925</v>
      </c>
      <c r="BO291" s="3">
        <f t="shared" si="204"/>
        <v>78400</v>
      </c>
    </row>
    <row r="292" spans="7:67" x14ac:dyDescent="0.2">
      <c r="G292" s="3">
        <v>3283</v>
      </c>
      <c r="H292" s="3">
        <v>3714</v>
      </c>
      <c r="I292" s="3">
        <v>2111</v>
      </c>
      <c r="J292" s="3">
        <v>2459</v>
      </c>
      <c r="K292" s="3">
        <v>1228</v>
      </c>
      <c r="L292" s="3">
        <v>1136</v>
      </c>
      <c r="M292" s="3">
        <v>798</v>
      </c>
      <c r="N292" s="3">
        <v>1186</v>
      </c>
      <c r="O292" s="3">
        <v>690</v>
      </c>
      <c r="P292" s="3">
        <v>573</v>
      </c>
      <c r="Q292" s="3">
        <v>524</v>
      </c>
      <c r="R292" s="3">
        <v>845</v>
      </c>
      <c r="S292" s="3">
        <v>448</v>
      </c>
      <c r="T292" s="3">
        <v>499</v>
      </c>
      <c r="U292" s="3">
        <v>265</v>
      </c>
      <c r="V292" s="3">
        <v>1782</v>
      </c>
      <c r="W292" s="3">
        <v>696</v>
      </c>
      <c r="X292" s="3">
        <v>603</v>
      </c>
      <c r="Y292" s="3">
        <v>188</v>
      </c>
      <c r="Z292" s="3">
        <v>61</v>
      </c>
      <c r="AA292" s="3">
        <v>607</v>
      </c>
      <c r="AB292" s="3">
        <v>351</v>
      </c>
      <c r="AC292" s="3">
        <v>235</v>
      </c>
      <c r="AD292" s="3">
        <v>74</v>
      </c>
      <c r="AE292" s="3">
        <v>117</v>
      </c>
      <c r="AF292" s="3">
        <v>1111</v>
      </c>
      <c r="AG292" s="3">
        <v>143</v>
      </c>
      <c r="AH292" s="3">
        <v>156</v>
      </c>
      <c r="AI292" s="3">
        <v>111</v>
      </c>
      <c r="AJ292" s="3">
        <v>46</v>
      </c>
      <c r="AY292" s="1">
        <v>43926</v>
      </c>
      <c r="AZ292" s="3">
        <f t="shared" si="199"/>
        <v>18659</v>
      </c>
      <c r="BB292" s="1">
        <v>43926</v>
      </c>
      <c r="BC292" s="3">
        <f t="shared" si="200"/>
        <v>6810</v>
      </c>
      <c r="BE292" s="1">
        <v>43926</v>
      </c>
      <c r="BF292" s="3">
        <f t="shared" si="201"/>
        <v>3137</v>
      </c>
      <c r="BH292" s="1">
        <v>43926</v>
      </c>
      <c r="BI292" s="3">
        <f t="shared" si="202"/>
        <v>4098</v>
      </c>
      <c r="BJ292" s="3"/>
      <c r="BK292" s="1">
        <v>43926</v>
      </c>
      <c r="BL292" s="3">
        <f t="shared" si="203"/>
        <v>7741</v>
      </c>
      <c r="BN292" s="1">
        <v>43926</v>
      </c>
      <c r="BO292" s="3">
        <f t="shared" si="204"/>
        <v>2833</v>
      </c>
    </row>
    <row r="293" spans="7:67" x14ac:dyDescent="0.2">
      <c r="G293" s="3">
        <v>3328</v>
      </c>
      <c r="H293" s="3">
        <v>3764</v>
      </c>
      <c r="I293" s="3">
        <v>2140</v>
      </c>
      <c r="J293" s="3">
        <v>2489</v>
      </c>
      <c r="K293" s="3">
        <v>1252</v>
      </c>
      <c r="L293" s="3">
        <v>1187</v>
      </c>
      <c r="M293" s="3">
        <v>819</v>
      </c>
      <c r="N293" s="3">
        <v>1240</v>
      </c>
      <c r="O293" s="3">
        <v>714</v>
      </c>
      <c r="P293" s="3">
        <v>599</v>
      </c>
      <c r="Q293" s="3">
        <v>550</v>
      </c>
      <c r="R293" s="3">
        <v>885</v>
      </c>
      <c r="S293" s="3">
        <v>460</v>
      </c>
      <c r="T293" s="3">
        <v>522</v>
      </c>
      <c r="U293" s="3">
        <v>278</v>
      </c>
      <c r="V293" s="3">
        <v>1802</v>
      </c>
      <c r="W293" s="3">
        <v>705</v>
      </c>
      <c r="X293" s="3">
        <v>614</v>
      </c>
      <c r="Y293" s="3">
        <v>192</v>
      </c>
      <c r="Z293" s="3">
        <v>66</v>
      </c>
      <c r="AA293" s="3">
        <v>638</v>
      </c>
      <c r="AB293" s="3">
        <v>362</v>
      </c>
      <c r="AC293" s="3">
        <v>240</v>
      </c>
      <c r="AD293" s="3">
        <v>80</v>
      </c>
      <c r="AE293" s="3">
        <v>117</v>
      </c>
      <c r="AF293" s="3">
        <v>1172</v>
      </c>
      <c r="AG293" s="3">
        <v>150</v>
      </c>
      <c r="AH293" s="3">
        <v>167</v>
      </c>
      <c r="AI293" s="3">
        <v>113</v>
      </c>
      <c r="AJ293" s="3">
        <v>51</v>
      </c>
      <c r="AY293" s="1">
        <v>43927</v>
      </c>
      <c r="AZ293" s="3">
        <f t="shared" si="199"/>
        <v>18531</v>
      </c>
      <c r="BB293" s="1">
        <v>43927</v>
      </c>
      <c r="BC293" s="3">
        <f t="shared" si="200"/>
        <v>6866</v>
      </c>
      <c r="BE293" s="1">
        <v>43927</v>
      </c>
      <c r="BF293" s="3">
        <f t="shared" si="201"/>
        <v>4492</v>
      </c>
      <c r="BH293" s="1">
        <v>43927</v>
      </c>
      <c r="BI293" s="3">
        <f t="shared" si="202"/>
        <v>4072</v>
      </c>
      <c r="BJ293" s="3"/>
      <c r="BK293" s="1">
        <v>43927</v>
      </c>
      <c r="BL293" s="3">
        <f t="shared" si="203"/>
        <v>6083</v>
      </c>
      <c r="BN293" s="1">
        <v>43927</v>
      </c>
      <c r="BO293" s="3">
        <f t="shared" si="204"/>
        <v>898</v>
      </c>
    </row>
    <row r="294" spans="7:67" x14ac:dyDescent="0.2">
      <c r="G294" s="3">
        <v>3377</v>
      </c>
      <c r="H294" s="3">
        <v>3820</v>
      </c>
      <c r="I294" s="3">
        <v>2167</v>
      </c>
      <c r="J294" s="3">
        <v>2534</v>
      </c>
      <c r="K294" s="3">
        <v>1277</v>
      </c>
      <c r="L294" s="3">
        <v>1202</v>
      </c>
      <c r="M294" s="3">
        <v>834</v>
      </c>
      <c r="N294" s="3">
        <v>1265</v>
      </c>
      <c r="O294" s="3">
        <v>731</v>
      </c>
      <c r="P294" s="3">
        <v>624</v>
      </c>
      <c r="Q294" s="3">
        <v>569</v>
      </c>
      <c r="R294" s="3">
        <v>923</v>
      </c>
      <c r="S294" s="3">
        <v>484</v>
      </c>
      <c r="T294" s="3">
        <v>535</v>
      </c>
      <c r="U294" s="3">
        <v>292</v>
      </c>
      <c r="V294" s="3">
        <v>1884</v>
      </c>
      <c r="W294" s="3">
        <v>745</v>
      </c>
      <c r="X294" s="3">
        <v>625</v>
      </c>
      <c r="Y294" s="3">
        <v>196</v>
      </c>
      <c r="Z294" s="3">
        <v>70</v>
      </c>
      <c r="AA294" s="3">
        <v>705</v>
      </c>
      <c r="AB294" s="3">
        <v>369</v>
      </c>
      <c r="AC294" s="3">
        <v>255</v>
      </c>
      <c r="AD294" s="3">
        <v>83</v>
      </c>
      <c r="AE294" s="3">
        <v>118</v>
      </c>
      <c r="AF294" s="3">
        <v>1209</v>
      </c>
      <c r="AG294" s="3">
        <v>150</v>
      </c>
      <c r="AH294" s="3">
        <v>167</v>
      </c>
      <c r="AI294" s="3">
        <v>115</v>
      </c>
      <c r="AJ294" s="3">
        <v>52</v>
      </c>
      <c r="AY294" s="1">
        <v>43928</v>
      </c>
      <c r="AZ294" s="3">
        <f t="shared" si="199"/>
        <v>19247</v>
      </c>
      <c r="BB294" s="1">
        <v>43928</v>
      </c>
      <c r="BC294" s="3">
        <f t="shared" si="200"/>
        <v>5942</v>
      </c>
      <c r="BE294" s="1">
        <v>43928</v>
      </c>
      <c r="BF294" s="3">
        <f t="shared" si="201"/>
        <v>4915</v>
      </c>
      <c r="BH294" s="1">
        <v>43928</v>
      </c>
      <c r="BI294" s="3">
        <f t="shared" si="202"/>
        <v>3403</v>
      </c>
      <c r="BJ294" s="3"/>
      <c r="BK294" s="1">
        <v>43928</v>
      </c>
      <c r="BL294" s="3">
        <f t="shared" si="203"/>
        <v>7424</v>
      </c>
      <c r="BN294" s="1">
        <v>43928</v>
      </c>
      <c r="BO294" s="3">
        <f t="shared" si="204"/>
        <v>13798</v>
      </c>
    </row>
    <row r="295" spans="7:67" x14ac:dyDescent="0.2">
      <c r="G295" s="3">
        <v>3424</v>
      </c>
      <c r="H295" s="3">
        <v>3864</v>
      </c>
      <c r="I295" s="3">
        <v>2194</v>
      </c>
      <c r="J295" s="3">
        <v>2563</v>
      </c>
      <c r="K295" s="3">
        <v>1309</v>
      </c>
      <c r="L295" s="3">
        <v>1210</v>
      </c>
      <c r="M295" s="3">
        <v>845</v>
      </c>
      <c r="N295" s="3">
        <v>1282</v>
      </c>
      <c r="O295" s="3">
        <v>738</v>
      </c>
      <c r="P295" s="3">
        <v>632</v>
      </c>
      <c r="Q295" s="3">
        <v>588</v>
      </c>
      <c r="R295" s="3">
        <v>972</v>
      </c>
      <c r="S295" s="3">
        <v>499</v>
      </c>
      <c r="T295" s="3">
        <v>550</v>
      </c>
      <c r="U295" s="3">
        <v>312</v>
      </c>
      <c r="V295" s="3">
        <v>1893</v>
      </c>
      <c r="W295" s="3">
        <v>757</v>
      </c>
      <c r="X295" s="3">
        <v>628</v>
      </c>
      <c r="Y295" s="3">
        <v>196</v>
      </c>
      <c r="Z295" s="3">
        <v>71</v>
      </c>
      <c r="AA295" s="3">
        <v>727</v>
      </c>
      <c r="AB295" s="3">
        <v>381</v>
      </c>
      <c r="AC295" s="3">
        <v>255</v>
      </c>
      <c r="AD295" s="3">
        <v>83</v>
      </c>
      <c r="AE295" s="3">
        <v>118</v>
      </c>
      <c r="AF295" s="3">
        <v>1229</v>
      </c>
      <c r="AG295" s="3">
        <v>150</v>
      </c>
      <c r="AH295" s="3">
        <v>176</v>
      </c>
      <c r="AI295" s="3">
        <v>116</v>
      </c>
      <c r="AJ295" s="3">
        <v>55</v>
      </c>
      <c r="AY295" s="1">
        <v>43929</v>
      </c>
      <c r="AZ295" s="3">
        <f t="shared" si="199"/>
        <v>25095</v>
      </c>
      <c r="BB295" s="1">
        <v>43929</v>
      </c>
      <c r="BC295" s="3">
        <f t="shared" si="200"/>
        <v>5442</v>
      </c>
      <c r="BE295" s="1">
        <v>43929</v>
      </c>
      <c r="BF295" s="3">
        <f t="shared" si="201"/>
        <v>6167</v>
      </c>
      <c r="BH295" s="1">
        <v>43929</v>
      </c>
      <c r="BI295" s="3">
        <f t="shared" si="202"/>
        <v>766</v>
      </c>
      <c r="BJ295" s="3"/>
      <c r="BK295" s="1">
        <v>43929</v>
      </c>
      <c r="BL295" s="3">
        <f t="shared" si="203"/>
        <v>7260</v>
      </c>
      <c r="BN295" s="1">
        <v>43929</v>
      </c>
      <c r="BO295" s="3">
        <f t="shared" si="204"/>
        <v>13035</v>
      </c>
    </row>
    <row r="296" spans="7:67" x14ac:dyDescent="0.2">
      <c r="G296" s="3">
        <v>3458</v>
      </c>
      <c r="H296" s="3">
        <v>3895</v>
      </c>
      <c r="I296" s="3">
        <v>2221</v>
      </c>
      <c r="J296" s="3">
        <v>2604</v>
      </c>
      <c r="K296" s="3">
        <v>1325</v>
      </c>
      <c r="L296" s="3">
        <v>1215</v>
      </c>
      <c r="M296" s="3">
        <v>845</v>
      </c>
      <c r="N296" s="3">
        <v>1292</v>
      </c>
      <c r="O296" s="3">
        <v>737</v>
      </c>
      <c r="P296" s="3">
        <v>633</v>
      </c>
      <c r="Q296" s="3">
        <v>596</v>
      </c>
      <c r="R296" s="3">
        <v>997</v>
      </c>
      <c r="S296" s="3">
        <v>512</v>
      </c>
      <c r="T296" s="3">
        <v>555</v>
      </c>
      <c r="U296" s="3">
        <v>320</v>
      </c>
      <c r="V296" s="3">
        <v>1924</v>
      </c>
      <c r="W296" s="3">
        <v>762</v>
      </c>
      <c r="X296" s="3">
        <v>643</v>
      </c>
      <c r="Y296" s="3">
        <v>199</v>
      </c>
      <c r="Z296" s="3">
        <v>76</v>
      </c>
      <c r="AA296" s="3">
        <v>726</v>
      </c>
      <c r="AB296" s="3">
        <v>382</v>
      </c>
      <c r="AC296" s="3">
        <v>258</v>
      </c>
      <c r="AD296" s="3">
        <v>83</v>
      </c>
      <c r="AE296" s="3">
        <v>118</v>
      </c>
      <c r="AF296" s="3">
        <v>1256</v>
      </c>
      <c r="AG296" s="3">
        <v>162</v>
      </c>
      <c r="AH296" s="3">
        <v>184</v>
      </c>
      <c r="AI296" s="3">
        <v>119</v>
      </c>
      <c r="AJ296" s="3">
        <v>57</v>
      </c>
      <c r="AY296" s="1">
        <v>43930</v>
      </c>
      <c r="AZ296" s="3">
        <f t="shared" si="199"/>
        <v>26396</v>
      </c>
      <c r="BB296" s="1">
        <v>43930</v>
      </c>
      <c r="BC296" s="3">
        <f t="shared" si="200"/>
        <v>6776</v>
      </c>
      <c r="BE296" s="1">
        <v>43930</v>
      </c>
      <c r="BF296" s="3">
        <f t="shared" si="201"/>
        <v>7447</v>
      </c>
      <c r="BH296" s="1">
        <v>43930</v>
      </c>
      <c r="BI296" s="3">
        <f t="shared" si="202"/>
        <v>915</v>
      </c>
      <c r="BJ296" s="3"/>
      <c r="BK296" s="1">
        <v>43930</v>
      </c>
      <c r="BL296" s="3">
        <f t="shared" si="203"/>
        <v>7064</v>
      </c>
      <c r="BN296" s="1">
        <v>43930</v>
      </c>
      <c r="BO296" s="3">
        <f t="shared" si="204"/>
        <v>19236</v>
      </c>
    </row>
    <row r="297" spans="7:67" x14ac:dyDescent="0.2">
      <c r="G297" s="3">
        <v>3476</v>
      </c>
      <c r="H297" s="3">
        <v>3933</v>
      </c>
      <c r="I297" s="3">
        <v>2250</v>
      </c>
      <c r="J297" s="3">
        <v>2627</v>
      </c>
      <c r="K297" s="3">
        <v>1347</v>
      </c>
      <c r="L297" s="3">
        <v>1261</v>
      </c>
      <c r="M297" s="3">
        <v>870</v>
      </c>
      <c r="N297" s="3">
        <v>1319</v>
      </c>
      <c r="O297" s="3">
        <v>768</v>
      </c>
      <c r="P297" s="3">
        <v>663</v>
      </c>
      <c r="Q297" s="3">
        <v>609</v>
      </c>
      <c r="R297" s="3">
        <v>1028</v>
      </c>
      <c r="S297" s="3">
        <v>527</v>
      </c>
      <c r="T297" s="3">
        <v>575</v>
      </c>
      <c r="U297" s="3">
        <v>331</v>
      </c>
      <c r="V297" s="3">
        <v>1945</v>
      </c>
      <c r="W297" s="3">
        <v>772</v>
      </c>
      <c r="X297" s="3">
        <v>647</v>
      </c>
      <c r="Y297" s="3">
        <v>200</v>
      </c>
      <c r="Z297" s="3">
        <v>76</v>
      </c>
      <c r="AA297" s="3">
        <v>743</v>
      </c>
      <c r="AB297" s="3">
        <v>443</v>
      </c>
      <c r="AC297" s="3">
        <v>320</v>
      </c>
      <c r="AD297" s="3">
        <v>94</v>
      </c>
      <c r="AE297" s="3">
        <v>147</v>
      </c>
      <c r="AF297" s="3">
        <v>1313</v>
      </c>
      <c r="AG297" s="3">
        <v>173</v>
      </c>
      <c r="AH297" s="3">
        <v>190</v>
      </c>
      <c r="AI297" s="3">
        <v>122</v>
      </c>
      <c r="AJ297" s="3">
        <v>61</v>
      </c>
      <c r="AY297" s="1">
        <v>43931</v>
      </c>
      <c r="AZ297" s="3">
        <f t="shared" si="199"/>
        <v>26336</v>
      </c>
      <c r="BB297" s="1">
        <v>43931</v>
      </c>
      <c r="BC297" s="3">
        <f t="shared" si="200"/>
        <v>6331</v>
      </c>
      <c r="BE297" s="1">
        <v>43931</v>
      </c>
      <c r="BF297" s="3">
        <f t="shared" si="201"/>
        <v>7414</v>
      </c>
      <c r="BH297" s="1">
        <v>43931</v>
      </c>
      <c r="BI297" s="3">
        <f t="shared" si="202"/>
        <v>4990</v>
      </c>
      <c r="BJ297" s="3"/>
      <c r="BK297" s="1">
        <v>43931</v>
      </c>
      <c r="BL297" s="3">
        <f t="shared" si="203"/>
        <v>7417</v>
      </c>
      <c r="BN297" s="1">
        <v>43931</v>
      </c>
      <c r="BO297" s="3">
        <f t="shared" si="204"/>
        <v>1363</v>
      </c>
    </row>
    <row r="298" spans="7:67" x14ac:dyDescent="0.2">
      <c r="G298" s="3">
        <v>3590</v>
      </c>
      <c r="H298" s="3">
        <v>3937</v>
      </c>
      <c r="I298" s="3">
        <v>2325</v>
      </c>
      <c r="J298" s="3">
        <v>2664</v>
      </c>
      <c r="K298" s="3">
        <v>1347</v>
      </c>
      <c r="L298" s="3">
        <v>1289</v>
      </c>
      <c r="M298" s="3">
        <v>903</v>
      </c>
      <c r="N298" s="3">
        <v>1349</v>
      </c>
      <c r="O298" s="3">
        <v>800</v>
      </c>
      <c r="P298" s="3">
        <v>690</v>
      </c>
      <c r="Q298" s="3">
        <v>642</v>
      </c>
      <c r="R298" s="3">
        <v>1070</v>
      </c>
      <c r="S298" s="3">
        <v>561</v>
      </c>
      <c r="T298" s="3">
        <v>596</v>
      </c>
      <c r="U298" s="3">
        <v>365</v>
      </c>
      <c r="V298" s="3">
        <v>1973</v>
      </c>
      <c r="W298" s="3">
        <v>774</v>
      </c>
      <c r="X298" s="3">
        <v>662</v>
      </c>
      <c r="Y298" s="3">
        <v>208</v>
      </c>
      <c r="Z298" s="3">
        <v>77</v>
      </c>
      <c r="AA298" s="3">
        <v>803</v>
      </c>
      <c r="AB298" s="3">
        <v>471</v>
      </c>
      <c r="AC298" s="3">
        <v>326</v>
      </c>
      <c r="AD298" s="3">
        <v>102</v>
      </c>
      <c r="AE298" s="3">
        <v>148</v>
      </c>
      <c r="AF298" s="3">
        <v>1367</v>
      </c>
      <c r="AG298" s="3">
        <v>186</v>
      </c>
      <c r="AH298" s="3">
        <v>194</v>
      </c>
      <c r="AI298" s="3">
        <v>126</v>
      </c>
      <c r="AJ298" s="3">
        <v>65</v>
      </c>
      <c r="AY298" s="1">
        <v>43932</v>
      </c>
      <c r="AZ298" s="3">
        <f t="shared" si="199"/>
        <v>23095</v>
      </c>
      <c r="BB298" s="1">
        <v>43932</v>
      </c>
      <c r="BC298" s="3">
        <f t="shared" si="200"/>
        <v>6670</v>
      </c>
      <c r="BE298" s="1">
        <v>43932</v>
      </c>
      <c r="BF298" s="3">
        <f t="shared" si="201"/>
        <v>6404</v>
      </c>
      <c r="BH298" s="1">
        <v>43932</v>
      </c>
      <c r="BI298" s="3">
        <f t="shared" si="202"/>
        <v>3970</v>
      </c>
      <c r="BJ298" s="3"/>
      <c r="BK298" s="1">
        <v>43932</v>
      </c>
      <c r="BL298" s="3">
        <f t="shared" si="203"/>
        <v>7134</v>
      </c>
      <c r="BN298" s="1">
        <v>43932</v>
      </c>
      <c r="BO298" s="3">
        <f t="shared" si="204"/>
        <v>8356</v>
      </c>
    </row>
    <row r="299" spans="7:67" x14ac:dyDescent="0.2">
      <c r="G299" s="3">
        <v>3622</v>
      </c>
      <c r="H299" s="3">
        <v>3977</v>
      </c>
      <c r="I299" s="3">
        <v>2340</v>
      </c>
      <c r="J299" s="3">
        <v>2678</v>
      </c>
      <c r="K299" s="3">
        <v>1599</v>
      </c>
      <c r="L299" s="3">
        <v>1319</v>
      </c>
      <c r="M299" s="3">
        <v>923</v>
      </c>
      <c r="N299" s="3">
        <v>1381</v>
      </c>
      <c r="O299" s="3">
        <v>829</v>
      </c>
      <c r="P299" s="3">
        <v>703</v>
      </c>
      <c r="Q299" s="3">
        <v>663</v>
      </c>
      <c r="R299" s="3">
        <v>1103</v>
      </c>
      <c r="S299" s="3">
        <v>578</v>
      </c>
      <c r="T299" s="3">
        <v>608</v>
      </c>
      <c r="U299" s="3">
        <v>385</v>
      </c>
      <c r="V299" s="3">
        <v>2012</v>
      </c>
      <c r="W299" s="3">
        <v>789</v>
      </c>
      <c r="X299" s="3">
        <v>678</v>
      </c>
      <c r="Y299" s="3">
        <v>213</v>
      </c>
      <c r="Z299" s="3">
        <v>77</v>
      </c>
      <c r="AA299" s="3">
        <v>816</v>
      </c>
      <c r="AB299" s="3">
        <v>506</v>
      </c>
      <c r="AC299" s="3">
        <v>376</v>
      </c>
      <c r="AD299" s="3">
        <v>111</v>
      </c>
      <c r="AE299" s="3">
        <v>168</v>
      </c>
      <c r="AF299" s="3">
        <v>1418</v>
      </c>
      <c r="AG299" s="3">
        <v>189</v>
      </c>
      <c r="AH299" s="3">
        <v>203</v>
      </c>
      <c r="AI299" s="3">
        <v>127</v>
      </c>
      <c r="AJ299" s="3">
        <v>66</v>
      </c>
      <c r="AY299" s="1">
        <v>43933</v>
      </c>
      <c r="AZ299" s="3">
        <f t="shared" si="199"/>
        <v>20621</v>
      </c>
      <c r="BB299" s="1">
        <v>43933</v>
      </c>
      <c r="BC299" s="3">
        <f t="shared" si="200"/>
        <v>6542</v>
      </c>
      <c r="BE299" s="1">
        <v>43933</v>
      </c>
      <c r="BF299" s="3">
        <f t="shared" si="201"/>
        <v>7954</v>
      </c>
      <c r="BH299" s="1">
        <v>43933</v>
      </c>
      <c r="BI299" s="3">
        <f t="shared" si="202"/>
        <v>3423</v>
      </c>
      <c r="BJ299" s="3"/>
      <c r="BK299" s="1">
        <v>43933</v>
      </c>
      <c r="BL299" s="3">
        <f t="shared" si="203"/>
        <v>4737</v>
      </c>
      <c r="BN299" s="1">
        <v>43933</v>
      </c>
      <c r="BO299" s="3">
        <f t="shared" si="204"/>
        <v>17109</v>
      </c>
    </row>
    <row r="300" spans="7:67" x14ac:dyDescent="0.2">
      <c r="G300" s="3">
        <v>3659</v>
      </c>
      <c r="H300" s="3">
        <v>4012</v>
      </c>
      <c r="I300" s="3">
        <v>2362</v>
      </c>
      <c r="J300" s="3">
        <v>2702</v>
      </c>
      <c r="K300" s="3">
        <v>1616</v>
      </c>
      <c r="L300" s="3">
        <v>1329</v>
      </c>
      <c r="M300" s="3">
        <v>940</v>
      </c>
      <c r="N300" s="3">
        <v>1398</v>
      </c>
      <c r="O300" s="3">
        <v>844</v>
      </c>
      <c r="P300" s="3">
        <v>715</v>
      </c>
      <c r="Q300" s="3">
        <v>683</v>
      </c>
      <c r="R300" s="3">
        <v>1132</v>
      </c>
      <c r="S300" s="3">
        <v>601</v>
      </c>
      <c r="T300" s="3">
        <v>623</v>
      </c>
      <c r="U300" s="3">
        <v>404</v>
      </c>
      <c r="V300" s="3">
        <v>2028</v>
      </c>
      <c r="W300" s="3">
        <v>805</v>
      </c>
      <c r="X300" s="3">
        <v>682</v>
      </c>
      <c r="Y300" s="3">
        <v>214</v>
      </c>
      <c r="Z300" s="3">
        <v>80</v>
      </c>
      <c r="AA300" s="3">
        <v>875</v>
      </c>
      <c r="AB300" s="3">
        <v>515</v>
      </c>
      <c r="AC300" s="3">
        <v>382</v>
      </c>
      <c r="AD300" s="3">
        <v>114</v>
      </c>
      <c r="AE300" s="3">
        <v>168</v>
      </c>
      <c r="AF300" s="3">
        <v>1468</v>
      </c>
      <c r="AG300" s="3">
        <v>194</v>
      </c>
      <c r="AH300" s="3">
        <v>210</v>
      </c>
      <c r="AI300" s="3">
        <v>130</v>
      </c>
      <c r="AJ300" s="3">
        <v>72</v>
      </c>
      <c r="AY300" s="1">
        <v>43934</v>
      </c>
      <c r="AZ300" s="3">
        <f t="shared" si="199"/>
        <v>16756</v>
      </c>
      <c r="BB300" s="1">
        <v>43934</v>
      </c>
      <c r="BC300" s="3">
        <f t="shared" si="200"/>
        <v>2734</v>
      </c>
      <c r="BE300" s="1">
        <v>43934</v>
      </c>
      <c r="BF300" s="3">
        <f t="shared" si="201"/>
        <v>5319</v>
      </c>
      <c r="BH300" s="1">
        <v>43934</v>
      </c>
      <c r="BI300" s="3">
        <f t="shared" si="202"/>
        <v>3207</v>
      </c>
      <c r="BJ300" s="3"/>
      <c r="BK300" s="1">
        <v>43934</v>
      </c>
      <c r="BL300" s="3">
        <f t="shared" si="203"/>
        <v>4902</v>
      </c>
      <c r="BN300" s="1">
        <v>43934</v>
      </c>
      <c r="BO300" s="3">
        <f t="shared" si="204"/>
        <v>554</v>
      </c>
    </row>
    <row r="301" spans="7:67" x14ac:dyDescent="0.2">
      <c r="G301" s="3">
        <v>3680</v>
      </c>
      <c r="H301" s="3">
        <v>4049</v>
      </c>
      <c r="I301" s="3">
        <v>2388</v>
      </c>
      <c r="J301" s="3">
        <v>2723</v>
      </c>
      <c r="K301" s="3">
        <v>1647</v>
      </c>
      <c r="L301" s="3">
        <v>1348</v>
      </c>
      <c r="M301" s="3">
        <v>954</v>
      </c>
      <c r="N301" s="3">
        <v>1414</v>
      </c>
      <c r="O301" s="3">
        <v>852</v>
      </c>
      <c r="P301" s="3">
        <v>734</v>
      </c>
      <c r="Q301" s="3">
        <v>703</v>
      </c>
      <c r="R301" s="3">
        <v>1169</v>
      </c>
      <c r="S301" s="3">
        <v>625</v>
      </c>
      <c r="T301" s="3">
        <v>635</v>
      </c>
      <c r="U301" s="3">
        <v>420</v>
      </c>
      <c r="V301" s="3">
        <v>2082</v>
      </c>
      <c r="W301" s="3">
        <v>841</v>
      </c>
      <c r="X301" s="3">
        <v>697</v>
      </c>
      <c r="Y301" s="3">
        <v>223</v>
      </c>
      <c r="Z301" s="3">
        <v>81</v>
      </c>
      <c r="AA301" s="3">
        <v>891</v>
      </c>
      <c r="AB301" s="3">
        <v>523</v>
      </c>
      <c r="AC301" s="3">
        <v>394</v>
      </c>
      <c r="AD301" s="3">
        <v>120</v>
      </c>
      <c r="AE301" s="3">
        <v>169</v>
      </c>
      <c r="AF301" s="3">
        <v>1512</v>
      </c>
      <c r="AG301" s="3">
        <v>194</v>
      </c>
      <c r="AH301" s="3">
        <v>212</v>
      </c>
      <c r="AI301" s="3">
        <v>130</v>
      </c>
      <c r="AJ301" s="3">
        <v>75</v>
      </c>
      <c r="AY301" s="1">
        <v>43935</v>
      </c>
      <c r="AZ301" s="3">
        <f t="shared" si="199"/>
        <v>20786</v>
      </c>
      <c r="BB301" s="1">
        <v>43935</v>
      </c>
      <c r="BC301" s="3">
        <f t="shared" si="200"/>
        <v>10305</v>
      </c>
      <c r="BE301" s="1">
        <v>43935</v>
      </c>
      <c r="BF301" s="3">
        <f t="shared" si="201"/>
        <v>4502</v>
      </c>
      <c r="BH301" s="1">
        <v>43935</v>
      </c>
      <c r="BI301" s="3">
        <f t="shared" si="202"/>
        <v>3582</v>
      </c>
      <c r="BJ301" s="3"/>
      <c r="BK301" s="1">
        <v>43935</v>
      </c>
      <c r="BL301" s="3">
        <f t="shared" si="203"/>
        <v>3839</v>
      </c>
      <c r="BN301" s="1">
        <v>43935</v>
      </c>
      <c r="BO301" s="3">
        <f t="shared" si="204"/>
        <v>11326</v>
      </c>
    </row>
    <row r="302" spans="7:67" x14ac:dyDescent="0.2">
      <c r="G302" s="3">
        <v>3708</v>
      </c>
      <c r="H302" s="3">
        <v>4081</v>
      </c>
      <c r="I302" s="3">
        <v>2413</v>
      </c>
      <c r="J302" s="3">
        <v>2740</v>
      </c>
      <c r="K302" s="3">
        <v>1667</v>
      </c>
      <c r="L302" s="3">
        <v>1355</v>
      </c>
      <c r="M302" s="3">
        <v>969</v>
      </c>
      <c r="N302" s="3">
        <v>1423</v>
      </c>
      <c r="O302" s="3">
        <v>867</v>
      </c>
      <c r="P302" s="3">
        <v>744</v>
      </c>
      <c r="Q302" s="3">
        <v>718</v>
      </c>
      <c r="R302" s="3">
        <v>1207</v>
      </c>
      <c r="S302" s="3">
        <v>644</v>
      </c>
      <c r="T302" s="3">
        <v>650</v>
      </c>
      <c r="U302" s="3">
        <v>444</v>
      </c>
      <c r="V302" s="3">
        <v>2097</v>
      </c>
      <c r="W302" s="3">
        <v>843</v>
      </c>
      <c r="X302" s="3">
        <v>698</v>
      </c>
      <c r="Y302" s="3">
        <v>224</v>
      </c>
      <c r="Z302" s="3">
        <v>81</v>
      </c>
      <c r="AA302" s="3">
        <v>894</v>
      </c>
      <c r="AB302" s="3">
        <v>525</v>
      </c>
      <c r="AC302" s="3">
        <v>395</v>
      </c>
      <c r="AD302" s="3">
        <v>121</v>
      </c>
      <c r="AE302" s="3">
        <v>170</v>
      </c>
      <c r="AF302" s="3">
        <v>1530</v>
      </c>
      <c r="AG302" s="3">
        <v>194</v>
      </c>
      <c r="AH302" s="3">
        <v>215</v>
      </c>
      <c r="AI302" s="3">
        <v>130</v>
      </c>
      <c r="AJ302" s="3">
        <v>76</v>
      </c>
      <c r="AY302" s="1">
        <v>43936</v>
      </c>
      <c r="AZ302" s="3">
        <f t="shared" si="199"/>
        <v>26869</v>
      </c>
      <c r="BB302" s="1">
        <v>43936</v>
      </c>
      <c r="BC302" s="3">
        <f t="shared" si="200"/>
        <v>4247</v>
      </c>
      <c r="BE302" s="1">
        <v>43936</v>
      </c>
      <c r="BF302" s="3">
        <f t="shared" si="201"/>
        <v>5472</v>
      </c>
      <c r="BH302" s="1">
        <v>43936</v>
      </c>
      <c r="BI302" s="3">
        <f t="shared" si="202"/>
        <v>3471</v>
      </c>
      <c r="BJ302" s="3"/>
      <c r="BK302" s="1">
        <v>43936</v>
      </c>
      <c r="BL302" s="3">
        <f t="shared" si="203"/>
        <v>3953</v>
      </c>
      <c r="BN302" s="1">
        <v>43936</v>
      </c>
      <c r="BO302" s="3">
        <f t="shared" si="204"/>
        <v>14278</v>
      </c>
    </row>
    <row r="303" spans="7:67" x14ac:dyDescent="0.2">
      <c r="G303" s="3">
        <v>3724</v>
      </c>
      <c r="H303" s="3">
        <v>4108</v>
      </c>
      <c r="I303" s="3">
        <v>2425</v>
      </c>
      <c r="J303" s="3">
        <v>2758</v>
      </c>
      <c r="K303" s="3">
        <v>1689</v>
      </c>
      <c r="L303" s="3">
        <v>1358</v>
      </c>
      <c r="M303" s="3">
        <v>971</v>
      </c>
      <c r="N303" s="3">
        <v>1426</v>
      </c>
      <c r="O303" s="3">
        <v>875</v>
      </c>
      <c r="P303" s="3">
        <v>747</v>
      </c>
      <c r="Q303" s="3">
        <v>731</v>
      </c>
      <c r="R303" s="3">
        <v>1235</v>
      </c>
      <c r="S303" s="3">
        <v>669</v>
      </c>
      <c r="T303" s="3">
        <v>661</v>
      </c>
      <c r="U303" s="3">
        <v>457</v>
      </c>
      <c r="V303" s="3">
        <v>2105</v>
      </c>
      <c r="W303" s="3">
        <v>849</v>
      </c>
      <c r="X303" s="3">
        <v>699</v>
      </c>
      <c r="Y303" s="3">
        <v>224</v>
      </c>
      <c r="Z303" s="3">
        <v>81</v>
      </c>
      <c r="AA303" s="3"/>
      <c r="AB303" s="3">
        <v>525</v>
      </c>
      <c r="AC303" s="3">
        <v>399</v>
      </c>
      <c r="AD303" s="3">
        <v>121</v>
      </c>
      <c r="AE303" s="3">
        <v>171</v>
      </c>
      <c r="AF303" s="3">
        <v>1569</v>
      </c>
      <c r="AG303" s="3">
        <v>204</v>
      </c>
      <c r="AH303" s="3">
        <v>228</v>
      </c>
      <c r="AI303" s="3">
        <v>133</v>
      </c>
      <c r="AJ303" s="3">
        <v>78</v>
      </c>
      <c r="AY303" s="2">
        <v>43937</v>
      </c>
      <c r="AZ303" s="3">
        <f t="shared" si="199"/>
        <v>24567</v>
      </c>
      <c r="BB303" s="2">
        <v>43937</v>
      </c>
      <c r="BC303" s="3">
        <f t="shared" si="200"/>
        <v>7809</v>
      </c>
      <c r="BE303" s="2">
        <v>43937</v>
      </c>
      <c r="BF303" s="3">
        <f t="shared" si="201"/>
        <v>8750</v>
      </c>
      <c r="BH303" s="2">
        <v>43937</v>
      </c>
      <c r="BI303" s="3">
        <f t="shared" si="202"/>
        <v>4589</v>
      </c>
      <c r="BJ303" s="3"/>
      <c r="BK303" s="2">
        <v>43937</v>
      </c>
      <c r="BL303" s="3">
        <f t="shared" si="203"/>
        <v>3886</v>
      </c>
      <c r="BN303" s="2">
        <v>43937</v>
      </c>
      <c r="BO303" s="3">
        <f t="shared" si="204"/>
        <v>29914</v>
      </c>
    </row>
    <row r="304" spans="7:67" x14ac:dyDescent="0.2">
      <c r="G304" s="3">
        <v>3746</v>
      </c>
      <c r="H304" s="3">
        <v>4132</v>
      </c>
      <c r="I304" s="3">
        <v>2453</v>
      </c>
      <c r="J304" s="3">
        <v>2777</v>
      </c>
      <c r="K304" s="3">
        <v>1704</v>
      </c>
      <c r="L304" s="3">
        <v>1388</v>
      </c>
      <c r="M304" s="3">
        <v>981</v>
      </c>
      <c r="N304" s="3">
        <v>1444</v>
      </c>
      <c r="O304" s="3">
        <v>899</v>
      </c>
      <c r="P304" s="3">
        <v>765</v>
      </c>
      <c r="Q304" s="3">
        <v>732</v>
      </c>
      <c r="R304" s="3">
        <v>1244</v>
      </c>
      <c r="S304" s="3">
        <v>678</v>
      </c>
      <c r="T304" s="3">
        <v>663</v>
      </c>
      <c r="U304" s="3">
        <v>459</v>
      </c>
      <c r="V304" s="3">
        <v>2140</v>
      </c>
      <c r="W304" s="3">
        <v>872</v>
      </c>
      <c r="X304" s="3">
        <v>710</v>
      </c>
      <c r="Y304" s="3">
        <v>225</v>
      </c>
      <c r="Z304" s="3">
        <v>82</v>
      </c>
      <c r="AA304" s="3">
        <v>908</v>
      </c>
      <c r="AB304" s="3">
        <v>534</v>
      </c>
      <c r="AC304" s="3">
        <v>405</v>
      </c>
      <c r="AD304" s="3">
        <v>123</v>
      </c>
      <c r="AE304" s="3">
        <v>172</v>
      </c>
      <c r="AF304" s="3">
        <v>1613</v>
      </c>
      <c r="AG304" s="3">
        <v>217</v>
      </c>
      <c r="AH304" s="3">
        <v>238</v>
      </c>
      <c r="AI304" s="3">
        <v>133</v>
      </c>
      <c r="AJ304" s="3">
        <v>78</v>
      </c>
      <c r="AY304" s="1">
        <v>43938</v>
      </c>
      <c r="AZ304" s="3">
        <f t="shared" si="199"/>
        <v>22644</v>
      </c>
      <c r="BB304" s="1">
        <v>43938</v>
      </c>
      <c r="BC304" s="3">
        <f t="shared" si="200"/>
        <v>5619</v>
      </c>
      <c r="BE304" s="1">
        <v>43938</v>
      </c>
      <c r="BF304" s="3">
        <f t="shared" si="201"/>
        <v>7971</v>
      </c>
      <c r="BH304" s="1">
        <v>43938</v>
      </c>
      <c r="BI304" s="3">
        <f t="shared" si="202"/>
        <v>4673</v>
      </c>
      <c r="BJ304" s="3"/>
      <c r="BK304" s="1">
        <v>43938</v>
      </c>
      <c r="BL304" s="3">
        <f t="shared" si="203"/>
        <v>5903</v>
      </c>
      <c r="BN304" s="1">
        <v>43938</v>
      </c>
      <c r="BO304" s="3">
        <f t="shared" si="204"/>
        <v>5214</v>
      </c>
    </row>
    <row r="305" spans="7:67" x14ac:dyDescent="0.2">
      <c r="G305" s="3">
        <v>3762</v>
      </c>
      <c r="H305" s="3">
        <v>4155</v>
      </c>
      <c r="I305" s="3">
        <v>2468</v>
      </c>
      <c r="J305" s="3">
        <v>2797</v>
      </c>
      <c r="K305" s="3">
        <v>1729</v>
      </c>
      <c r="L305" s="3">
        <v>1409</v>
      </c>
      <c r="M305" s="3">
        <v>1007</v>
      </c>
      <c r="N305" s="3">
        <v>1471</v>
      </c>
      <c r="O305" s="3">
        <v>908</v>
      </c>
      <c r="P305" s="3">
        <v>785</v>
      </c>
      <c r="Q305" s="3">
        <v>749</v>
      </c>
      <c r="R305" s="3">
        <v>1282</v>
      </c>
      <c r="S305" s="3">
        <v>704</v>
      </c>
      <c r="T305" s="3">
        <v>676</v>
      </c>
      <c r="U305" s="3">
        <v>489</v>
      </c>
      <c r="V305" s="3">
        <v>2156</v>
      </c>
      <c r="W305" s="3">
        <v>874</v>
      </c>
      <c r="X305" s="3">
        <v>717</v>
      </c>
      <c r="Y305" s="3">
        <v>227</v>
      </c>
      <c r="Z305" s="3">
        <v>83</v>
      </c>
      <c r="AA305" s="3">
        <v>986</v>
      </c>
      <c r="AB305" s="3">
        <v>556</v>
      </c>
      <c r="AC305" s="3">
        <v>419</v>
      </c>
      <c r="AD305" s="3">
        <v>129</v>
      </c>
      <c r="AE305" s="3">
        <v>179</v>
      </c>
      <c r="AF305" s="3">
        <v>1659</v>
      </c>
      <c r="AG305" s="3">
        <v>223</v>
      </c>
      <c r="AH305" s="3">
        <v>246</v>
      </c>
      <c r="AI305" s="3">
        <v>135</v>
      </c>
      <c r="AJ305" s="3">
        <v>80</v>
      </c>
      <c r="AY305" s="1">
        <v>43939</v>
      </c>
      <c r="AZ305" s="3">
        <f t="shared" si="199"/>
        <v>23309</v>
      </c>
      <c r="BB305" s="1">
        <v>43939</v>
      </c>
      <c r="BC305" s="3">
        <f t="shared" si="200"/>
        <v>5087</v>
      </c>
      <c r="BE305" s="1">
        <v>43939</v>
      </c>
      <c r="BF305" s="3">
        <f t="shared" si="201"/>
        <v>8062</v>
      </c>
      <c r="BH305" s="1">
        <v>43939</v>
      </c>
      <c r="BI305" s="3">
        <f t="shared" si="202"/>
        <v>768</v>
      </c>
      <c r="BJ305" s="3"/>
      <c r="BK305" s="1">
        <v>43939</v>
      </c>
      <c r="BL305" s="3">
        <f t="shared" si="203"/>
        <v>6592</v>
      </c>
      <c r="BN305" s="1">
        <v>43939</v>
      </c>
      <c r="BO305" s="3">
        <f t="shared" si="204"/>
        <v>8052</v>
      </c>
    </row>
    <row r="306" spans="7:67" x14ac:dyDescent="0.2">
      <c r="G306" s="3">
        <v>3770</v>
      </c>
      <c r="H306" s="3">
        <v>4183</v>
      </c>
      <c r="I306" s="3">
        <v>2485</v>
      </c>
      <c r="J306" s="3">
        <v>2819</v>
      </c>
      <c r="K306" s="3">
        <v>1745</v>
      </c>
      <c r="L306" s="3">
        <v>1423</v>
      </c>
      <c r="M306" s="3">
        <v>1032</v>
      </c>
      <c r="N306" s="3">
        <v>1496</v>
      </c>
      <c r="O306" s="3">
        <v>930</v>
      </c>
      <c r="P306" s="3">
        <v>802</v>
      </c>
      <c r="Q306" s="3">
        <v>759</v>
      </c>
      <c r="R306" s="3">
        <v>1327</v>
      </c>
      <c r="S306" s="3">
        <v>725</v>
      </c>
      <c r="T306" s="3">
        <v>696</v>
      </c>
      <c r="U306" s="3">
        <v>524</v>
      </c>
      <c r="V306" s="3">
        <v>2183</v>
      </c>
      <c r="W306" s="3">
        <v>888</v>
      </c>
      <c r="X306" s="3">
        <v>728</v>
      </c>
      <c r="Y306" s="3">
        <v>228</v>
      </c>
      <c r="Z306" s="3">
        <v>86</v>
      </c>
      <c r="AA306" s="3">
        <v>1008</v>
      </c>
      <c r="AB306" s="3">
        <v>587</v>
      </c>
      <c r="AC306" s="3">
        <v>448</v>
      </c>
      <c r="AD306" s="3">
        <v>133</v>
      </c>
      <c r="AE306" s="3">
        <v>196</v>
      </c>
      <c r="AF306" s="3">
        <v>1709</v>
      </c>
      <c r="AG306" s="3">
        <v>231</v>
      </c>
      <c r="AH306" s="3">
        <v>249</v>
      </c>
      <c r="AI306" s="3">
        <v>135</v>
      </c>
      <c r="AJ306" s="3">
        <v>80</v>
      </c>
      <c r="AY306" s="2">
        <v>43940</v>
      </c>
      <c r="AZ306" s="3">
        <f t="shared" si="199"/>
        <v>21023</v>
      </c>
      <c r="BB306" s="2">
        <v>43940</v>
      </c>
      <c r="BC306" s="3">
        <f t="shared" si="200"/>
        <v>7882</v>
      </c>
      <c r="BE306" s="2">
        <v>43940</v>
      </c>
      <c r="BF306" s="3">
        <f t="shared" si="201"/>
        <v>5435</v>
      </c>
      <c r="BH306" s="2">
        <v>43940</v>
      </c>
      <c r="BI306" s="3">
        <f t="shared" si="202"/>
        <v>9934</v>
      </c>
      <c r="BJ306" s="3"/>
      <c r="BK306" s="2">
        <v>43940</v>
      </c>
      <c r="BL306" s="3">
        <f t="shared" si="203"/>
        <v>4889</v>
      </c>
      <c r="BN306" s="2">
        <v>43940</v>
      </c>
      <c r="BO306" s="3">
        <f t="shared" si="204"/>
        <v>21234</v>
      </c>
    </row>
    <row r="307" spans="7:67" x14ac:dyDescent="0.2">
      <c r="G307" s="3">
        <v>3781</v>
      </c>
      <c r="H307" s="3">
        <v>4200</v>
      </c>
      <c r="I307" s="3">
        <v>2499</v>
      </c>
      <c r="J307" s="3">
        <v>2832</v>
      </c>
      <c r="K307" s="3">
        <v>1757</v>
      </c>
      <c r="L307" s="3">
        <v>1443</v>
      </c>
      <c r="M307" s="3">
        <v>1042</v>
      </c>
      <c r="N307" s="3">
        <v>1510</v>
      </c>
      <c r="O307" s="3">
        <v>939</v>
      </c>
      <c r="P307" s="3">
        <v>816</v>
      </c>
      <c r="Q307" s="3">
        <v>768</v>
      </c>
      <c r="R307" s="3">
        <v>1347</v>
      </c>
      <c r="S307" s="3">
        <v>751</v>
      </c>
      <c r="T307" s="3">
        <v>710</v>
      </c>
      <c r="U307" s="3">
        <v>538</v>
      </c>
      <c r="V307" s="3">
        <v>2192</v>
      </c>
      <c r="W307" s="3">
        <v>896</v>
      </c>
      <c r="X307" s="3">
        <v>729</v>
      </c>
      <c r="Y307" s="3">
        <v>229</v>
      </c>
      <c r="Z307" s="3">
        <v>87</v>
      </c>
      <c r="AA307" s="3">
        <v>1021</v>
      </c>
      <c r="AB307" s="3">
        <v>608</v>
      </c>
      <c r="AC307" s="3">
        <v>466</v>
      </c>
      <c r="AD307" s="3">
        <v>136</v>
      </c>
      <c r="AE307" s="3">
        <v>207</v>
      </c>
      <c r="AF307" s="3">
        <v>1755</v>
      </c>
      <c r="AG307" s="3">
        <v>235</v>
      </c>
      <c r="AH307" s="3">
        <v>255</v>
      </c>
      <c r="AI307" s="3">
        <v>136</v>
      </c>
      <c r="AJ307" s="3">
        <v>84</v>
      </c>
      <c r="AY307" s="1">
        <v>43941</v>
      </c>
      <c r="AZ307" s="3">
        <f t="shared" si="199"/>
        <v>16306</v>
      </c>
      <c r="BB307" s="1">
        <v>43941</v>
      </c>
      <c r="BC307" s="3">
        <f t="shared" si="200"/>
        <v>7639</v>
      </c>
      <c r="BE307" s="1">
        <v>43941</v>
      </c>
      <c r="BF307" s="3">
        <f t="shared" si="201"/>
        <v>7157</v>
      </c>
      <c r="BH307" s="1">
        <v>43941</v>
      </c>
      <c r="BI307" s="3">
        <f t="shared" si="202"/>
        <v>4137</v>
      </c>
      <c r="BJ307" s="3"/>
      <c r="BK307" s="1">
        <v>43941</v>
      </c>
      <c r="BL307" s="3">
        <f t="shared" si="203"/>
        <v>4098</v>
      </c>
      <c r="BN307" s="1">
        <v>43941</v>
      </c>
      <c r="BO307" s="3">
        <f t="shared" si="204"/>
        <v>9600</v>
      </c>
    </row>
    <row r="308" spans="7:67" x14ac:dyDescent="0.2">
      <c r="G308" s="3">
        <v>3800</v>
      </c>
      <c r="H308" s="3">
        <v>4222</v>
      </c>
      <c r="I308" s="3">
        <v>2507</v>
      </c>
      <c r="J308" s="3">
        <v>2843</v>
      </c>
      <c r="K308" s="3">
        <v>1783</v>
      </c>
      <c r="L308" s="3">
        <v>1450</v>
      </c>
      <c r="M308" s="3">
        <v>1045</v>
      </c>
      <c r="N308" s="3">
        <v>1522</v>
      </c>
      <c r="O308" s="3">
        <v>946</v>
      </c>
      <c r="P308" s="3">
        <v>831</v>
      </c>
      <c r="Q308" s="3">
        <v>778</v>
      </c>
      <c r="R308" s="3">
        <v>1370</v>
      </c>
      <c r="S308" s="3">
        <v>766</v>
      </c>
      <c r="T308" s="3">
        <v>719</v>
      </c>
      <c r="U308" s="3">
        <v>554</v>
      </c>
      <c r="V308" s="3">
        <f>SUM(957+1255)</f>
        <v>2212</v>
      </c>
      <c r="W308" s="3">
        <v>910</v>
      </c>
      <c r="X308" s="3">
        <v>739</v>
      </c>
      <c r="Y308" s="3">
        <v>230</v>
      </c>
      <c r="Z308" s="3">
        <v>88</v>
      </c>
      <c r="AA308" s="3">
        <v>1031</v>
      </c>
      <c r="AB308" s="3">
        <v>614</v>
      </c>
      <c r="AC308" s="3">
        <v>478</v>
      </c>
      <c r="AD308" s="3">
        <v>139</v>
      </c>
      <c r="AE308" s="3">
        <v>208</v>
      </c>
      <c r="AF308" s="3">
        <v>1793</v>
      </c>
      <c r="AG308" s="3">
        <v>235</v>
      </c>
      <c r="AH308" s="3">
        <v>259</v>
      </c>
      <c r="AI308" s="3">
        <v>136</v>
      </c>
      <c r="AJ308" s="3">
        <v>87</v>
      </c>
      <c r="AY308" s="1">
        <v>43942</v>
      </c>
      <c r="AZ308" s="3">
        <f t="shared" si="199"/>
        <v>15464</v>
      </c>
      <c r="BB308" s="1">
        <v>43942</v>
      </c>
      <c r="BC308" s="3">
        <f t="shared" si="200"/>
        <v>6769</v>
      </c>
      <c r="BE308" s="1">
        <v>43942</v>
      </c>
      <c r="BF308" s="3">
        <f t="shared" si="201"/>
        <v>5974</v>
      </c>
      <c r="BH308" s="1">
        <v>43942</v>
      </c>
      <c r="BI308" s="3">
        <f t="shared" si="202"/>
        <v>3428</v>
      </c>
      <c r="BJ308" s="3"/>
      <c r="BK308" s="1">
        <v>43942</v>
      </c>
      <c r="BL308" s="3">
        <f t="shared" si="203"/>
        <v>3899</v>
      </c>
      <c r="BN308" s="1">
        <v>43942</v>
      </c>
      <c r="BO308" s="3">
        <f t="shared" si="204"/>
        <v>18200</v>
      </c>
    </row>
    <row r="309" spans="7:67" x14ac:dyDescent="0.2">
      <c r="G309" s="3">
        <v>3816</v>
      </c>
      <c r="H309" s="3">
        <v>4241</v>
      </c>
      <c r="I309" s="3">
        <v>2517</v>
      </c>
      <c r="J309" s="3">
        <v>2854</v>
      </c>
      <c r="K309" s="3">
        <v>1799</v>
      </c>
      <c r="L309" s="3">
        <v>1455</v>
      </c>
      <c r="M309" s="3">
        <v>1057</v>
      </c>
      <c r="N309" s="3">
        <v>1528</v>
      </c>
      <c r="O309" s="3">
        <v>957</v>
      </c>
      <c r="P309" s="3">
        <v>838</v>
      </c>
      <c r="Q309" s="3">
        <v>787</v>
      </c>
      <c r="R309" s="3">
        <v>1394</v>
      </c>
      <c r="S309" s="3">
        <v>776</v>
      </c>
      <c r="T309" s="3">
        <v>725</v>
      </c>
      <c r="U309" s="3">
        <v>569</v>
      </c>
      <c r="V309" s="3">
        <v>2213</v>
      </c>
      <c r="W309" s="3">
        <v>912</v>
      </c>
      <c r="X309" s="3">
        <v>740</v>
      </c>
      <c r="Y309" s="3">
        <v>230</v>
      </c>
      <c r="Z309" s="3">
        <v>88</v>
      </c>
      <c r="AA309" s="3">
        <v>1031</v>
      </c>
      <c r="AB309" s="3">
        <v>620</v>
      </c>
      <c r="AC309" s="3">
        <v>478</v>
      </c>
      <c r="AD309" s="3">
        <v>139</v>
      </c>
      <c r="AE309" s="3">
        <v>208</v>
      </c>
      <c r="AF309" s="3">
        <v>1821</v>
      </c>
      <c r="AG309" s="3">
        <v>242</v>
      </c>
      <c r="AH309" s="3">
        <v>263</v>
      </c>
      <c r="AI309" s="3">
        <v>136</v>
      </c>
      <c r="AJ309" s="3">
        <v>88</v>
      </c>
      <c r="AY309" s="1">
        <v>43943</v>
      </c>
      <c r="AZ309" s="3">
        <f t="shared" si="199"/>
        <v>20657</v>
      </c>
      <c r="BB309" s="1">
        <v>43943</v>
      </c>
      <c r="BC309" s="3">
        <f t="shared" si="200"/>
        <v>6833</v>
      </c>
      <c r="BE309" s="1">
        <v>43943</v>
      </c>
      <c r="BF309" s="3">
        <f t="shared" si="201"/>
        <v>5090</v>
      </c>
      <c r="BH309" s="1">
        <v>43943</v>
      </c>
      <c r="BI309" s="3">
        <f t="shared" si="202"/>
        <v>999</v>
      </c>
      <c r="BJ309" s="3"/>
      <c r="BK309" s="1">
        <v>43943</v>
      </c>
      <c r="BL309" s="3">
        <f t="shared" si="203"/>
        <v>5105</v>
      </c>
      <c r="BN309" s="1">
        <v>43943</v>
      </c>
      <c r="BO309" s="3">
        <f t="shared" si="204"/>
        <v>173397</v>
      </c>
    </row>
    <row r="310" spans="7:67" x14ac:dyDescent="0.2">
      <c r="G310" s="3">
        <v>3826</v>
      </c>
      <c r="H310" s="3">
        <v>4261</v>
      </c>
      <c r="I310" s="3">
        <v>2530</v>
      </c>
      <c r="J310" s="3">
        <v>2871</v>
      </c>
      <c r="K310" s="3">
        <v>1804</v>
      </c>
      <c r="L310" s="3">
        <v>1460</v>
      </c>
      <c r="M310" s="3">
        <v>1068</v>
      </c>
      <c r="N310" s="3">
        <v>1546</v>
      </c>
      <c r="O310" s="3">
        <v>962</v>
      </c>
      <c r="P310" s="3">
        <v>839</v>
      </c>
      <c r="Q310" s="3">
        <v>793</v>
      </c>
      <c r="R310" s="3">
        <v>1412</v>
      </c>
      <c r="S310" s="3">
        <v>790</v>
      </c>
      <c r="T310" s="3">
        <v>728</v>
      </c>
      <c r="U310" s="3">
        <v>581</v>
      </c>
      <c r="V310" s="3">
        <v>2226</v>
      </c>
      <c r="W310" s="3">
        <v>913</v>
      </c>
      <c r="X310" s="3">
        <v>740</v>
      </c>
      <c r="Y310" s="3">
        <v>231</v>
      </c>
      <c r="Z310" s="3">
        <v>89</v>
      </c>
      <c r="AA310" s="3">
        <v>1080</v>
      </c>
      <c r="AB310" s="3"/>
      <c r="AC310" s="3">
        <v>478</v>
      </c>
      <c r="AD310" s="3">
        <v>173</v>
      </c>
      <c r="AE310" s="3">
        <v>248</v>
      </c>
      <c r="AF310" s="3">
        <v>1839</v>
      </c>
      <c r="AG310" s="3">
        <v>242</v>
      </c>
      <c r="AH310" s="3">
        <v>268</v>
      </c>
      <c r="AI310" s="3">
        <v>136</v>
      </c>
      <c r="AJ310" s="3">
        <v>88</v>
      </c>
      <c r="AY310" s="1">
        <v>43944</v>
      </c>
      <c r="AZ310" s="3">
        <f t="shared" si="199"/>
        <v>25938</v>
      </c>
      <c r="BB310" s="1">
        <v>43944</v>
      </c>
      <c r="BC310" s="3">
        <f t="shared" si="200"/>
        <v>8489</v>
      </c>
      <c r="BE310" s="1">
        <v>43944</v>
      </c>
      <c r="BF310" s="3">
        <f t="shared" si="201"/>
        <v>14614</v>
      </c>
      <c r="BH310" s="1">
        <v>43944</v>
      </c>
      <c r="BI310" s="3">
        <f t="shared" si="202"/>
        <v>10096</v>
      </c>
      <c r="BJ310" s="3"/>
      <c r="BK310" s="1">
        <v>43944</v>
      </c>
      <c r="BL310" s="3">
        <f t="shared" si="203"/>
        <v>7158</v>
      </c>
      <c r="BN310" s="1">
        <v>43944</v>
      </c>
      <c r="BO310" s="3">
        <f t="shared" si="204"/>
        <v>12076</v>
      </c>
    </row>
    <row r="311" spans="7:67" x14ac:dyDescent="0.2">
      <c r="G311" s="3">
        <v>3841</v>
      </c>
      <c r="H311" s="3">
        <v>4274</v>
      </c>
      <c r="I311" s="3">
        <v>2541</v>
      </c>
      <c r="J311" s="3">
        <v>2884</v>
      </c>
      <c r="K311" s="3">
        <v>1822</v>
      </c>
      <c r="L311" s="3">
        <v>1474</v>
      </c>
      <c r="M311" s="3">
        <v>1082</v>
      </c>
      <c r="N311" s="3">
        <v>1565</v>
      </c>
      <c r="O311" s="3">
        <v>977</v>
      </c>
      <c r="P311" s="3">
        <v>842</v>
      </c>
      <c r="Q311" s="3">
        <v>797</v>
      </c>
      <c r="R311" s="3">
        <v>1436</v>
      </c>
      <c r="S311" s="3">
        <v>797</v>
      </c>
      <c r="T311" s="3">
        <v>735</v>
      </c>
      <c r="U311" s="3">
        <v>597</v>
      </c>
      <c r="V311" s="3">
        <v>2275</v>
      </c>
      <c r="W311" s="3">
        <v>928</v>
      </c>
      <c r="X311" s="3">
        <v>753</v>
      </c>
      <c r="Y311" s="3">
        <v>235</v>
      </c>
      <c r="Z311" s="3">
        <v>89</v>
      </c>
      <c r="AA311" s="3">
        <v>1109</v>
      </c>
      <c r="AB311" s="3">
        <v>575</v>
      </c>
      <c r="AC311" s="3">
        <v>491</v>
      </c>
      <c r="AD311" s="3">
        <v>182</v>
      </c>
      <c r="AE311" s="3">
        <v>262</v>
      </c>
      <c r="AF311" s="3">
        <v>1913</v>
      </c>
      <c r="AG311" s="3">
        <v>242</v>
      </c>
      <c r="AH311" s="3">
        <v>274</v>
      </c>
      <c r="AI311" s="3">
        <v>139</v>
      </c>
      <c r="AJ311" s="3">
        <v>88</v>
      </c>
      <c r="AY311" s="1">
        <v>43945</v>
      </c>
      <c r="AZ311" s="3">
        <f t="shared" si="199"/>
        <v>34736</v>
      </c>
      <c r="BB311" s="1">
        <v>43945</v>
      </c>
      <c r="BC311" s="3">
        <f t="shared" si="200"/>
        <v>5814</v>
      </c>
      <c r="BE311" s="1">
        <v>43945</v>
      </c>
      <c r="BF311" s="3">
        <f t="shared" si="201"/>
        <v>20137</v>
      </c>
      <c r="BH311" s="1">
        <v>43945</v>
      </c>
      <c r="BI311" s="3">
        <f t="shared" si="202"/>
        <v>7975</v>
      </c>
      <c r="BJ311" s="3"/>
      <c r="BK311" s="1">
        <v>43945</v>
      </c>
      <c r="BL311" s="3">
        <f t="shared" si="203"/>
        <v>7029</v>
      </c>
      <c r="BN311" s="1">
        <v>43945</v>
      </c>
      <c r="BO311" s="3">
        <f t="shared" si="204"/>
        <v>11862</v>
      </c>
    </row>
    <row r="312" spans="7:67" x14ac:dyDescent="0.2">
      <c r="G312" s="3">
        <v>3852</v>
      </c>
      <c r="H312" s="3">
        <v>4311</v>
      </c>
      <c r="I312" s="3">
        <v>2550</v>
      </c>
      <c r="J312" s="3">
        <v>2891</v>
      </c>
      <c r="K312" s="3">
        <v>1840</v>
      </c>
      <c r="L312" s="3">
        <v>1500</v>
      </c>
      <c r="M312" s="3">
        <v>1106</v>
      </c>
      <c r="N312" s="3">
        <v>1569</v>
      </c>
      <c r="O312" s="3">
        <v>994</v>
      </c>
      <c r="P312" s="3">
        <v>855</v>
      </c>
      <c r="Q312" s="3">
        <v>807</v>
      </c>
      <c r="R312" s="3">
        <v>1462</v>
      </c>
      <c r="S312" s="3">
        <v>817</v>
      </c>
      <c r="T312" s="3">
        <v>749</v>
      </c>
      <c r="U312" s="3">
        <v>625</v>
      </c>
      <c r="V312" s="3">
        <v>2284</v>
      </c>
      <c r="W312" s="3">
        <v>935</v>
      </c>
      <c r="X312" s="3">
        <v>763</v>
      </c>
      <c r="Y312" s="3">
        <v>238</v>
      </c>
      <c r="Z312" s="3">
        <v>90</v>
      </c>
      <c r="AA312" s="3">
        <v>1152</v>
      </c>
      <c r="AB312" s="3">
        <v>596</v>
      </c>
      <c r="AC312" s="3">
        <v>491</v>
      </c>
      <c r="AD312" s="3">
        <v>188</v>
      </c>
      <c r="AE312" s="3">
        <v>273</v>
      </c>
      <c r="AF312" s="3">
        <v>1970</v>
      </c>
      <c r="AG312" s="3">
        <v>262</v>
      </c>
      <c r="AH312" s="3">
        <v>283</v>
      </c>
      <c r="AI312" s="3">
        <v>139</v>
      </c>
      <c r="AJ312" s="3">
        <v>98</v>
      </c>
      <c r="AY312" s="1">
        <v>43946</v>
      </c>
      <c r="AZ312" s="3">
        <f t="shared" si="199"/>
        <v>46912</v>
      </c>
      <c r="BB312" s="1">
        <v>43946</v>
      </c>
      <c r="BC312" s="3">
        <f t="shared" si="200"/>
        <v>7724</v>
      </c>
      <c r="BE312" s="1">
        <v>43946</v>
      </c>
      <c r="BF312" s="3">
        <f t="shared" si="201"/>
        <v>11632</v>
      </c>
      <c r="BH312" s="1">
        <v>43946</v>
      </c>
      <c r="BI312" s="3">
        <f t="shared" si="202"/>
        <v>7748</v>
      </c>
      <c r="BJ312" s="3"/>
      <c r="BK312" s="1">
        <v>43946</v>
      </c>
      <c r="BL312" s="3">
        <f t="shared" si="203"/>
        <v>6792</v>
      </c>
      <c r="BN312" s="1">
        <v>43946</v>
      </c>
      <c r="BO312" s="3">
        <f t="shared" si="204"/>
        <v>20049</v>
      </c>
    </row>
    <row r="313" spans="7:67" x14ac:dyDescent="0.2">
      <c r="G313" s="3">
        <v>3862</v>
      </c>
      <c r="H313" s="3">
        <v>4324</v>
      </c>
      <c r="I313" s="3">
        <v>2558</v>
      </c>
      <c r="J313" s="3">
        <v>2901</v>
      </c>
      <c r="K313" s="3">
        <v>1851</v>
      </c>
      <c r="L313" s="3">
        <v>1508</v>
      </c>
      <c r="M313" s="3">
        <v>1121</v>
      </c>
      <c r="N313" s="3">
        <v>1576</v>
      </c>
      <c r="O313" s="3">
        <v>1005</v>
      </c>
      <c r="P313" s="3">
        <v>864</v>
      </c>
      <c r="Q313" s="3">
        <v>813</v>
      </c>
      <c r="R313" s="3">
        <v>1478</v>
      </c>
      <c r="S313" s="3">
        <v>831</v>
      </c>
      <c r="T313" s="3">
        <v>759</v>
      </c>
      <c r="U313" s="3">
        <v>640</v>
      </c>
      <c r="V313" s="3">
        <v>2313</v>
      </c>
      <c r="W313" s="3">
        <v>945</v>
      </c>
      <c r="X313" s="3">
        <v>772</v>
      </c>
      <c r="Y313" s="3">
        <v>240</v>
      </c>
      <c r="Z313" s="3">
        <v>95</v>
      </c>
      <c r="AA313" s="3">
        <v>1178</v>
      </c>
      <c r="AB313" s="3">
        <v>607</v>
      </c>
      <c r="AC313" s="3">
        <v>491</v>
      </c>
      <c r="AD313" s="3">
        <v>192</v>
      </c>
      <c r="AE313" s="3">
        <v>279</v>
      </c>
      <c r="AF313" s="3">
        <v>2016</v>
      </c>
      <c r="AG313" s="3">
        <v>262</v>
      </c>
      <c r="AH313" s="3">
        <v>289</v>
      </c>
      <c r="AI313" s="3">
        <v>139</v>
      </c>
      <c r="AJ313" s="3">
        <v>112</v>
      </c>
      <c r="AY313" s="1">
        <v>43947</v>
      </c>
      <c r="AZ313" s="3">
        <f t="shared" si="199"/>
        <v>27782</v>
      </c>
      <c r="BB313" s="1">
        <v>43947</v>
      </c>
      <c r="BC313" s="3">
        <f t="shared" si="200"/>
        <v>9458</v>
      </c>
      <c r="BE313" s="1">
        <v>43947</v>
      </c>
      <c r="BF313" s="3">
        <f t="shared" si="201"/>
        <v>9255</v>
      </c>
      <c r="BH313" s="1">
        <v>43947</v>
      </c>
      <c r="BI313" s="3">
        <f t="shared" si="202"/>
        <v>6962</v>
      </c>
      <c r="BJ313" s="3"/>
      <c r="BK313" s="1">
        <v>43947</v>
      </c>
      <c r="BL313" s="3">
        <f t="shared" si="203"/>
        <v>5658</v>
      </c>
      <c r="BN313" s="1">
        <v>43947</v>
      </c>
      <c r="BO313" s="3">
        <f t="shared" si="204"/>
        <v>27425</v>
      </c>
    </row>
    <row r="314" spans="7:67" x14ac:dyDescent="0.2">
      <c r="G314" s="3">
        <v>3870</v>
      </c>
      <c r="H314" s="3">
        <v>4336</v>
      </c>
      <c r="I314" s="3">
        <v>2572</v>
      </c>
      <c r="J314" s="3">
        <v>2909</v>
      </c>
      <c r="K314" s="3">
        <v>1863</v>
      </c>
      <c r="L314" s="3">
        <v>1515</v>
      </c>
      <c r="M314" s="3">
        <v>1134</v>
      </c>
      <c r="N314" s="3">
        <v>1585</v>
      </c>
      <c r="O314" s="3">
        <v>1018</v>
      </c>
      <c r="P314" s="3">
        <v>881</v>
      </c>
      <c r="Q314" s="3">
        <v>818</v>
      </c>
      <c r="R314" s="3">
        <v>1496</v>
      </c>
      <c r="S314" s="3">
        <v>842</v>
      </c>
      <c r="T314" s="3">
        <v>771</v>
      </c>
      <c r="U314" s="3">
        <v>652</v>
      </c>
      <c r="V314" s="3">
        <v>2323</v>
      </c>
      <c r="W314" s="3"/>
      <c r="X314" s="3">
        <v>776</v>
      </c>
      <c r="Y314" s="3">
        <v>240</v>
      </c>
      <c r="Z314" s="3">
        <v>96</v>
      </c>
      <c r="AA314" s="3">
        <v>1221</v>
      </c>
      <c r="AB314" s="3">
        <v>619</v>
      </c>
      <c r="AC314" s="3">
        <v>518</v>
      </c>
      <c r="AD314" s="3">
        <v>197</v>
      </c>
      <c r="AE314" s="3">
        <v>283</v>
      </c>
      <c r="AF314" s="3">
        <v>2049</v>
      </c>
      <c r="AG314" s="3">
        <v>271</v>
      </c>
      <c r="AH314" s="3">
        <v>298</v>
      </c>
      <c r="AI314" s="3">
        <v>139</v>
      </c>
      <c r="AJ314" s="3">
        <v>118</v>
      </c>
      <c r="AY314" s="1">
        <v>43948</v>
      </c>
      <c r="AZ314" s="3">
        <f t="shared" si="199"/>
        <v>20745</v>
      </c>
      <c r="BB314" s="1">
        <v>43948</v>
      </c>
      <c r="BC314" s="3">
        <f t="shared" si="200"/>
        <v>4631</v>
      </c>
      <c r="BE314" s="1">
        <v>43948</v>
      </c>
      <c r="BF314" s="3">
        <f t="shared" si="201"/>
        <v>8787</v>
      </c>
      <c r="BH314" s="1">
        <v>43948</v>
      </c>
      <c r="BI314" s="3">
        <f t="shared" si="202"/>
        <v>6754</v>
      </c>
      <c r="BJ314" s="3"/>
      <c r="BK314" s="1">
        <v>43948</v>
      </c>
      <c r="BL314" s="3">
        <f t="shared" si="203"/>
        <v>4829</v>
      </c>
      <c r="BN314" s="1">
        <v>43948</v>
      </c>
      <c r="BO314" s="3">
        <f t="shared" si="204"/>
        <v>24099</v>
      </c>
    </row>
    <row r="315" spans="7:67" x14ac:dyDescent="0.2">
      <c r="G315" s="3">
        <v>3879</v>
      </c>
      <c r="H315" s="3">
        <v>4346</v>
      </c>
      <c r="I315" s="3">
        <v>2578</v>
      </c>
      <c r="J315" s="3">
        <v>2916</v>
      </c>
      <c r="K315" s="3">
        <v>1871</v>
      </c>
      <c r="L315" s="3">
        <v>1521</v>
      </c>
      <c r="M315" s="3">
        <v>1138</v>
      </c>
      <c r="N315" s="3">
        <v>1588</v>
      </c>
      <c r="O315" s="3">
        <v>1022</v>
      </c>
      <c r="P315" s="3">
        <v>888</v>
      </c>
      <c r="Q315" s="3">
        <v>827</v>
      </c>
      <c r="R315" s="3">
        <v>1512</v>
      </c>
      <c r="S315" s="3">
        <v>848</v>
      </c>
      <c r="T315" s="3">
        <v>774</v>
      </c>
      <c r="U315" s="3">
        <v>667</v>
      </c>
      <c r="V315" s="3">
        <v>2361</v>
      </c>
      <c r="W315" s="3">
        <v>954</v>
      </c>
      <c r="X315" s="3">
        <v>778</v>
      </c>
      <c r="Y315" s="3">
        <v>240</v>
      </c>
      <c r="Z315" s="3">
        <v>96</v>
      </c>
      <c r="AA315" s="3">
        <v>1233</v>
      </c>
      <c r="AB315" s="3">
        <v>633</v>
      </c>
      <c r="AC315" s="3">
        <v>521</v>
      </c>
      <c r="AD315" s="3">
        <v>202</v>
      </c>
      <c r="AE315" s="3">
        <v>292</v>
      </c>
      <c r="AF315" s="3">
        <v>2090</v>
      </c>
      <c r="AG315" s="3">
        <v>275</v>
      </c>
      <c r="AH315" s="3">
        <v>299</v>
      </c>
      <c r="AI315" s="3">
        <v>139</v>
      </c>
      <c r="AJ315" s="3">
        <v>130</v>
      </c>
      <c r="AY315" s="1">
        <v>43949</v>
      </c>
      <c r="AZ315" s="3">
        <f t="shared" si="199"/>
        <v>18899</v>
      </c>
      <c r="BB315" s="1">
        <v>43949</v>
      </c>
      <c r="BC315" s="3">
        <f t="shared" si="200"/>
        <v>6584</v>
      </c>
      <c r="BE315" s="1">
        <v>43949</v>
      </c>
      <c r="BF315" s="3">
        <f t="shared" si="201"/>
        <v>9613</v>
      </c>
      <c r="BH315" s="1">
        <v>43949</v>
      </c>
      <c r="BI315" s="3">
        <f t="shared" si="202"/>
        <v>7045</v>
      </c>
      <c r="BJ315" s="3"/>
      <c r="BK315" s="1">
        <v>43949</v>
      </c>
      <c r="BL315" s="3">
        <f t="shared" si="203"/>
        <v>5666</v>
      </c>
      <c r="BN315" s="1">
        <v>43949</v>
      </c>
      <c r="BO315" s="3">
        <f t="shared" si="204"/>
        <v>25531</v>
      </c>
    </row>
    <row r="316" spans="7:67" x14ac:dyDescent="0.2">
      <c r="G316" s="3">
        <v>3888</v>
      </c>
      <c r="H316" s="3">
        <v>4360</v>
      </c>
      <c r="I316" s="3">
        <v>2586</v>
      </c>
      <c r="J316" s="3">
        <v>2921</v>
      </c>
      <c r="K316" s="3">
        <v>1883</v>
      </c>
      <c r="L316" s="3">
        <v>1525</v>
      </c>
      <c r="M316" s="3">
        <v>1139</v>
      </c>
      <c r="N316" s="3">
        <v>1595</v>
      </c>
      <c r="O316" s="3">
        <v>1025</v>
      </c>
      <c r="P316" s="3">
        <v>890</v>
      </c>
      <c r="Q316" s="3">
        <v>838</v>
      </c>
      <c r="R316" s="3">
        <v>1518</v>
      </c>
      <c r="S316" s="3">
        <v>859</v>
      </c>
      <c r="T316" s="3">
        <v>782</v>
      </c>
      <c r="U316" s="3">
        <v>679</v>
      </c>
      <c r="V316" s="3"/>
      <c r="W316" s="3">
        <v>955</v>
      </c>
      <c r="X316" s="3">
        <v>778</v>
      </c>
      <c r="Y316" s="3">
        <v>240</v>
      </c>
      <c r="Z316" s="3">
        <v>96</v>
      </c>
      <c r="AA316" s="3">
        <v>1233</v>
      </c>
      <c r="AB316" s="3">
        <v>633</v>
      </c>
      <c r="AC316" s="3">
        <v>521</v>
      </c>
      <c r="AD316" s="3">
        <v>206</v>
      </c>
      <c r="AE316" s="3">
        <v>296</v>
      </c>
      <c r="AF316" s="3">
        <v>2104</v>
      </c>
      <c r="AG316" s="3">
        <v>275</v>
      </c>
      <c r="AH316" s="3">
        <v>304</v>
      </c>
      <c r="AI316" s="3">
        <v>139</v>
      </c>
      <c r="AJ316" s="3">
        <v>131</v>
      </c>
      <c r="AY316" s="1">
        <v>43950</v>
      </c>
      <c r="AZ316" s="3">
        <f t="shared" si="199"/>
        <v>27487</v>
      </c>
      <c r="BB316" s="1">
        <v>43950</v>
      </c>
      <c r="BC316" s="3">
        <f t="shared" si="200"/>
        <v>6959</v>
      </c>
      <c r="BE316" s="1">
        <v>43950</v>
      </c>
      <c r="BF316" s="3">
        <f t="shared" si="201"/>
        <v>11118</v>
      </c>
      <c r="BH316" s="1">
        <v>43950</v>
      </c>
      <c r="BI316" s="3">
        <f t="shared" si="202"/>
        <v>7547</v>
      </c>
      <c r="BJ316" s="3"/>
      <c r="BK316" s="1">
        <v>43950</v>
      </c>
      <c r="BL316" s="3">
        <f t="shared" si="203"/>
        <v>5795</v>
      </c>
      <c r="BN316" s="1">
        <v>43950</v>
      </c>
      <c r="BO316" s="3">
        <f t="shared" si="204"/>
        <v>22198</v>
      </c>
    </row>
    <row r="317" spans="7:67" x14ac:dyDescent="0.2">
      <c r="G317" s="3">
        <v>3900</v>
      </c>
      <c r="H317" s="3">
        <v>4375</v>
      </c>
      <c r="I317" s="3">
        <v>2597</v>
      </c>
      <c r="J317" s="3">
        <v>2932</v>
      </c>
      <c r="K317" s="3">
        <v>1888</v>
      </c>
      <c r="L317" s="3">
        <v>1525</v>
      </c>
      <c r="M317" s="3"/>
      <c r="N317" s="3">
        <v>1595</v>
      </c>
      <c r="O317" s="3"/>
      <c r="P317" s="3">
        <v>891</v>
      </c>
      <c r="Q317" s="3">
        <v>838</v>
      </c>
      <c r="R317" s="3">
        <v>1518</v>
      </c>
      <c r="S317" s="3">
        <v>859</v>
      </c>
      <c r="T317" s="3">
        <v>782</v>
      </c>
      <c r="U317" s="3">
        <v>679</v>
      </c>
      <c r="V317" s="3">
        <v>2364</v>
      </c>
      <c r="W317" s="3">
        <v>955</v>
      </c>
      <c r="X317" s="3">
        <v>778</v>
      </c>
      <c r="Y317" s="3">
        <v>242</v>
      </c>
      <c r="Z317" s="3">
        <v>96</v>
      </c>
      <c r="AA317" s="3">
        <v>1235</v>
      </c>
      <c r="AB317" s="3">
        <v>633</v>
      </c>
      <c r="AC317" s="3">
        <v>524</v>
      </c>
      <c r="AD317" s="3">
        <v>209</v>
      </c>
      <c r="AE317" s="3">
        <v>296</v>
      </c>
      <c r="AF317" s="3">
        <v>2116</v>
      </c>
      <c r="AG317" s="3">
        <v>275</v>
      </c>
      <c r="AH317" s="3">
        <v>309</v>
      </c>
      <c r="AI317" s="3">
        <v>140</v>
      </c>
      <c r="AJ317" s="3">
        <v>131</v>
      </c>
      <c r="AY317" s="1">
        <v>43951</v>
      </c>
      <c r="AZ317" s="3">
        <f t="shared" si="199"/>
        <v>28155</v>
      </c>
      <c r="BB317" s="1">
        <v>43951</v>
      </c>
      <c r="BC317" s="3">
        <f t="shared" si="200"/>
        <v>6600</v>
      </c>
      <c r="BE317" s="1">
        <v>43951</v>
      </c>
      <c r="BF317" s="3">
        <f t="shared" si="201"/>
        <v>10029</v>
      </c>
      <c r="BH317" s="1">
        <v>43951</v>
      </c>
      <c r="BI317" s="3">
        <f t="shared" si="202"/>
        <v>7915</v>
      </c>
      <c r="BJ317" s="3"/>
      <c r="BK317" s="1">
        <v>43951</v>
      </c>
      <c r="BL317" s="3">
        <f t="shared" si="203"/>
        <v>6482</v>
      </c>
      <c r="BN317" s="1">
        <v>43951</v>
      </c>
      <c r="BO317" s="3">
        <f t="shared" si="204"/>
        <v>29648</v>
      </c>
    </row>
    <row r="318" spans="7:67" x14ac:dyDescent="0.2">
      <c r="G318" s="3">
        <v>3905</v>
      </c>
      <c r="H318" s="3">
        <v>4384</v>
      </c>
      <c r="I318" s="3">
        <v>2601</v>
      </c>
      <c r="J318" s="3">
        <v>2938</v>
      </c>
      <c r="K318" s="3">
        <v>1900</v>
      </c>
      <c r="L318" s="3">
        <v>1528</v>
      </c>
      <c r="M318" s="3">
        <v>1143</v>
      </c>
      <c r="N318" s="3">
        <v>1605</v>
      </c>
      <c r="O318" s="3">
        <v>1030</v>
      </c>
      <c r="P318" s="3">
        <v>892</v>
      </c>
      <c r="Q318" s="3">
        <v>844</v>
      </c>
      <c r="R318" s="3">
        <v>1535</v>
      </c>
      <c r="S318" s="3">
        <v>870</v>
      </c>
      <c r="T318" s="3">
        <v>791</v>
      </c>
      <c r="U318" s="3">
        <v>700</v>
      </c>
      <c r="V318" s="3">
        <v>2368</v>
      </c>
      <c r="W318" s="3">
        <v>958</v>
      </c>
      <c r="X318" s="3">
        <v>779</v>
      </c>
      <c r="Y318" s="3">
        <v>245</v>
      </c>
      <c r="Z318" s="3">
        <v>96</v>
      </c>
      <c r="AA318" s="3">
        <v>1243</v>
      </c>
      <c r="AB318" s="3">
        <v>635</v>
      </c>
      <c r="AC318" s="3">
        <v>524</v>
      </c>
      <c r="AD318" s="3">
        <v>210</v>
      </c>
      <c r="AE318" s="3">
        <v>296</v>
      </c>
      <c r="AF318" s="3">
        <v>2143</v>
      </c>
      <c r="AG318" s="3">
        <v>290</v>
      </c>
      <c r="AH318" s="3">
        <v>314</v>
      </c>
      <c r="AI318" s="3">
        <v>140</v>
      </c>
      <c r="AJ318" s="3">
        <v>131</v>
      </c>
      <c r="AY318" s="1">
        <v>43952</v>
      </c>
      <c r="AZ318" s="3">
        <f t="shared" si="199"/>
        <v>26802</v>
      </c>
      <c r="BB318" s="1">
        <v>43952</v>
      </c>
      <c r="BC318" s="3">
        <f t="shared" si="200"/>
        <v>8627</v>
      </c>
      <c r="BE318" s="1">
        <v>43952</v>
      </c>
      <c r="BF318" s="3">
        <f t="shared" si="201"/>
        <v>13989</v>
      </c>
      <c r="BH318" s="1">
        <v>43952</v>
      </c>
      <c r="BI318" s="3">
        <f t="shared" si="202"/>
        <v>10238</v>
      </c>
      <c r="BJ318" s="3"/>
      <c r="BK318" s="1">
        <v>43952</v>
      </c>
      <c r="BL318" s="3">
        <f t="shared" si="203"/>
        <v>6083</v>
      </c>
      <c r="BN318" s="1">
        <v>43952</v>
      </c>
      <c r="BO318" s="3">
        <f t="shared" si="204"/>
        <v>30063</v>
      </c>
    </row>
    <row r="319" spans="7:67" x14ac:dyDescent="0.2">
      <c r="G319" s="3">
        <v>3909</v>
      </c>
      <c r="H319" s="3">
        <v>4392</v>
      </c>
      <c r="I319" s="3">
        <v>2604</v>
      </c>
      <c r="J319" s="3">
        <v>2943</v>
      </c>
      <c r="K319" s="3">
        <v>1910</v>
      </c>
      <c r="L319" s="3">
        <v>1547</v>
      </c>
      <c r="M319" s="3">
        <v>1158</v>
      </c>
      <c r="N319" s="3">
        <v>1624</v>
      </c>
      <c r="O319" s="3">
        <v>1042</v>
      </c>
      <c r="P319" s="3">
        <v>899</v>
      </c>
      <c r="Q319" s="3">
        <v>850</v>
      </c>
      <c r="R319" s="3">
        <v>1549</v>
      </c>
      <c r="S319" s="3">
        <v>878</v>
      </c>
      <c r="T319" s="3">
        <v>794</v>
      </c>
      <c r="U319" s="3">
        <v>716</v>
      </c>
      <c r="V319" s="3">
        <v>2406</v>
      </c>
      <c r="W319" s="3">
        <v>961</v>
      </c>
      <c r="X319" s="3">
        <v>784</v>
      </c>
      <c r="Y319" s="3">
        <v>247</v>
      </c>
      <c r="Z319" s="3">
        <v>97</v>
      </c>
      <c r="AA319" s="3">
        <v>1262</v>
      </c>
      <c r="AB319" s="3">
        <v>662</v>
      </c>
      <c r="AC319" s="3">
        <v>536</v>
      </c>
      <c r="AD319" s="3">
        <v>215</v>
      </c>
      <c r="AE319" s="3">
        <v>301</v>
      </c>
      <c r="AF319" s="3">
        <v>2195</v>
      </c>
      <c r="AG319" s="3">
        <v>297</v>
      </c>
      <c r="AH319" s="3">
        <v>320</v>
      </c>
      <c r="AI319" s="3">
        <v>141</v>
      </c>
      <c r="AJ319" s="3">
        <v>136</v>
      </c>
      <c r="AY319" s="1">
        <v>43953</v>
      </c>
      <c r="AZ319" s="3">
        <f t="shared" si="199"/>
        <v>31579</v>
      </c>
      <c r="BB319" s="1">
        <v>43953</v>
      </c>
      <c r="BC319" s="3">
        <f t="shared" si="200"/>
        <v>5767</v>
      </c>
      <c r="BE319" s="1">
        <v>43953</v>
      </c>
      <c r="BF319" s="3">
        <f t="shared" si="201"/>
        <v>9358</v>
      </c>
      <c r="BH319" s="1">
        <v>43953</v>
      </c>
      <c r="BI319" s="3">
        <f t="shared" si="202"/>
        <v>11204</v>
      </c>
      <c r="BJ319" s="3"/>
      <c r="BK319" s="1">
        <v>43953</v>
      </c>
      <c r="BL319" s="3">
        <f t="shared" si="203"/>
        <v>7928</v>
      </c>
      <c r="BN319" s="1">
        <v>43953</v>
      </c>
      <c r="BO319" s="3">
        <f t="shared" si="204"/>
        <v>30703</v>
      </c>
    </row>
    <row r="320" spans="7:67" x14ac:dyDescent="0.2">
      <c r="G320" s="3">
        <v>3918</v>
      </c>
      <c r="H320" s="3">
        <v>4398</v>
      </c>
      <c r="I320" s="3">
        <v>2608</v>
      </c>
      <c r="J320" s="3">
        <v>2947</v>
      </c>
      <c r="K320" s="3">
        <v>1920</v>
      </c>
      <c r="L320" s="3">
        <v>1553</v>
      </c>
      <c r="M320" s="3">
        <v>1161</v>
      </c>
      <c r="N320" s="3">
        <v>1628</v>
      </c>
      <c r="O320" s="3">
        <v>1047</v>
      </c>
      <c r="P320" s="3">
        <v>903</v>
      </c>
      <c r="Q320" s="3">
        <v>859</v>
      </c>
      <c r="R320" s="3">
        <v>1564</v>
      </c>
      <c r="S320" s="3">
        <v>895</v>
      </c>
      <c r="T320" s="3">
        <v>799</v>
      </c>
      <c r="U320" s="3">
        <v>738</v>
      </c>
      <c r="V320" s="3">
        <v>2410</v>
      </c>
      <c r="W320" s="3">
        <v>971</v>
      </c>
      <c r="X320" s="3">
        <v>787</v>
      </c>
      <c r="Y320" s="3">
        <v>249</v>
      </c>
      <c r="Z320" s="3">
        <v>100</v>
      </c>
      <c r="AA320" s="3">
        <v>1282</v>
      </c>
      <c r="AB320" s="3">
        <v>675</v>
      </c>
      <c r="AC320" s="3">
        <v>544</v>
      </c>
      <c r="AD320" s="3">
        <v>218</v>
      </c>
      <c r="AE320" s="3">
        <v>308</v>
      </c>
      <c r="AF320" s="3">
        <v>2241</v>
      </c>
      <c r="AG320" s="3">
        <v>307</v>
      </c>
      <c r="AH320" s="3">
        <v>331</v>
      </c>
      <c r="AI320" s="3">
        <v>141</v>
      </c>
      <c r="AJ320" s="3">
        <v>142</v>
      </c>
      <c r="AY320" s="1">
        <v>43954</v>
      </c>
      <c r="AZ320" s="3">
        <f t="shared" si="199"/>
        <v>26894</v>
      </c>
      <c r="BB320" s="1">
        <v>43954</v>
      </c>
      <c r="BC320" s="3">
        <f t="shared" si="200"/>
        <v>12754</v>
      </c>
      <c r="BE320" s="1">
        <v>43954</v>
      </c>
      <c r="BF320" s="3">
        <f t="shared" si="201"/>
        <v>15652</v>
      </c>
      <c r="BH320" s="1">
        <v>43954</v>
      </c>
      <c r="BI320" s="3">
        <f t="shared" si="202"/>
        <v>10823</v>
      </c>
      <c r="BJ320" s="3"/>
      <c r="BK320" s="1">
        <v>43954</v>
      </c>
      <c r="BL320" s="3">
        <f t="shared" si="203"/>
        <v>5265</v>
      </c>
      <c r="BN320" s="1">
        <v>43954</v>
      </c>
      <c r="BO320" s="3">
        <f t="shared" si="204"/>
        <v>32123</v>
      </c>
    </row>
    <row r="321" spans="7:67" x14ac:dyDescent="0.2">
      <c r="G321" s="3">
        <v>3918</v>
      </c>
      <c r="H321" s="3">
        <v>4405</v>
      </c>
      <c r="I321" s="3">
        <v>2611</v>
      </c>
      <c r="J321" s="3">
        <v>2952</v>
      </c>
      <c r="K321" s="3">
        <v>1928</v>
      </c>
      <c r="L321" s="3">
        <v>1567</v>
      </c>
      <c r="M321" s="3">
        <v>1168</v>
      </c>
      <c r="N321" s="3">
        <v>1647</v>
      </c>
      <c r="O321" s="3">
        <v>1060</v>
      </c>
      <c r="P321" s="3">
        <v>917</v>
      </c>
      <c r="Q321" s="3">
        <v>861</v>
      </c>
      <c r="R321" s="3">
        <v>1583</v>
      </c>
      <c r="S321" s="3">
        <v>906</v>
      </c>
      <c r="T321" s="3">
        <v>811</v>
      </c>
      <c r="U321" s="3">
        <v>746</v>
      </c>
      <c r="V321" s="3">
        <v>2425</v>
      </c>
      <c r="W321" s="3">
        <v>975</v>
      </c>
      <c r="X321" s="3">
        <v>793</v>
      </c>
      <c r="Y321" s="3">
        <v>250</v>
      </c>
      <c r="Z321" s="3">
        <v>100</v>
      </c>
      <c r="AA321" s="3">
        <v>1300</v>
      </c>
      <c r="AB321" s="3">
        <v>677</v>
      </c>
      <c r="AC321" s="3">
        <v>550</v>
      </c>
      <c r="AD321" s="3">
        <v>222</v>
      </c>
      <c r="AE321" s="3">
        <v>311</v>
      </c>
      <c r="AF321" s="3">
        <v>2290</v>
      </c>
      <c r="AG321" s="3">
        <v>312</v>
      </c>
      <c r="AH321" s="3">
        <v>339</v>
      </c>
      <c r="AI321" s="3">
        <v>141</v>
      </c>
      <c r="AJ321" s="3">
        <v>145</v>
      </c>
      <c r="AY321" s="1">
        <v>43955</v>
      </c>
      <c r="AZ321" s="3">
        <f t="shared" ref="AZ321:AZ352" si="205">SUM(BE224-BE223)</f>
        <v>21399</v>
      </c>
      <c r="BB321" s="1">
        <v>43955</v>
      </c>
      <c r="BC321" s="3">
        <f t="shared" si="200"/>
        <v>2154</v>
      </c>
      <c r="BE321" s="1">
        <v>43955</v>
      </c>
      <c r="BF321" s="3">
        <f t="shared" ref="BF321:BF352" si="206">SUM(BG224-BG223)</f>
        <v>9622</v>
      </c>
      <c r="BH321" s="1">
        <v>43955</v>
      </c>
      <c r="BI321" s="3">
        <f t="shared" ref="BI321:BI352" si="207">SUM(BH224-BH223)</f>
        <v>9857</v>
      </c>
      <c r="BJ321" s="3"/>
      <c r="BK321" s="1">
        <v>43955</v>
      </c>
      <c r="BL321" s="3">
        <f t="shared" ref="BL321:BL352" si="208">SUM(BI224-BI223)</f>
        <v>4949</v>
      </c>
      <c r="BN321" s="1">
        <v>43955</v>
      </c>
      <c r="BO321" s="3">
        <f t="shared" ref="BO321:BO352" si="209">SUM(BJ224-BJ223)</f>
        <v>32028</v>
      </c>
    </row>
    <row r="322" spans="7:67" x14ac:dyDescent="0.2">
      <c r="G322" s="3">
        <v>3920</v>
      </c>
      <c r="H322" s="3">
        <v>4413</v>
      </c>
      <c r="I322" s="3">
        <v>2615</v>
      </c>
      <c r="J322" s="3">
        <v>2956</v>
      </c>
      <c r="K322" s="3">
        <v>1941</v>
      </c>
      <c r="L322" s="3">
        <v>1573</v>
      </c>
      <c r="M322" s="3">
        <v>1173</v>
      </c>
      <c r="N322" s="3">
        <v>1657</v>
      </c>
      <c r="O322" s="3"/>
      <c r="P322" s="3">
        <v>925</v>
      </c>
      <c r="Q322" s="3">
        <v>868</v>
      </c>
      <c r="R322" s="3">
        <v>1596</v>
      </c>
      <c r="S322" s="3">
        <v>909</v>
      </c>
      <c r="T322" s="3">
        <v>815</v>
      </c>
      <c r="U322" s="3">
        <v>753</v>
      </c>
      <c r="V322" s="3">
        <f>SUM(1082+1370)</f>
        <v>2452</v>
      </c>
      <c r="W322" s="3">
        <v>983</v>
      </c>
      <c r="X322" s="3">
        <v>802</v>
      </c>
      <c r="Y322" s="3">
        <v>252</v>
      </c>
      <c r="Z322" s="3">
        <v>99</v>
      </c>
      <c r="AA322" s="3">
        <v>1308</v>
      </c>
      <c r="AB322" s="3">
        <v>682</v>
      </c>
      <c r="AC322" s="3">
        <v>558</v>
      </c>
      <c r="AD322" s="3">
        <v>228</v>
      </c>
      <c r="AE322" s="3">
        <v>316</v>
      </c>
      <c r="AF322" s="3">
        <v>2338</v>
      </c>
      <c r="AG322" s="3">
        <v>312</v>
      </c>
      <c r="AH322" s="3">
        <v>339</v>
      </c>
      <c r="AI322" s="3">
        <v>141</v>
      </c>
      <c r="AJ322" s="3">
        <v>146</v>
      </c>
      <c r="AY322" s="1">
        <v>43956</v>
      </c>
      <c r="AZ322" s="3">
        <f t="shared" si="205"/>
        <v>21589</v>
      </c>
      <c r="BB322" s="1">
        <v>43956</v>
      </c>
      <c r="BC322" s="3">
        <f t="shared" si="200"/>
        <v>10403</v>
      </c>
      <c r="BE322" s="1">
        <v>43956</v>
      </c>
      <c r="BF322" s="3">
        <f t="shared" si="206"/>
        <v>9081</v>
      </c>
      <c r="BH322" s="1">
        <v>43956</v>
      </c>
      <c r="BI322" s="3">
        <f t="shared" si="207"/>
        <v>447</v>
      </c>
      <c r="BJ322" s="3"/>
      <c r="BK322" s="1">
        <v>43956</v>
      </c>
      <c r="BL322" s="3">
        <f t="shared" si="208"/>
        <v>5292</v>
      </c>
      <c r="BN322" s="1">
        <v>43956</v>
      </c>
      <c r="BO322" s="3">
        <f t="shared" si="209"/>
        <v>29134</v>
      </c>
    </row>
    <row r="323" spans="7:67" x14ac:dyDescent="0.2">
      <c r="G323" s="3">
        <v>3929</v>
      </c>
      <c r="H323" s="3">
        <v>4416</v>
      </c>
      <c r="I323" s="3">
        <v>2615</v>
      </c>
      <c r="J323" s="3">
        <v>2960</v>
      </c>
      <c r="K323" s="3">
        <v>1949</v>
      </c>
      <c r="L323" s="3">
        <v>1579</v>
      </c>
      <c r="M323" s="3">
        <v>1183</v>
      </c>
      <c r="N323" s="3">
        <v>1664</v>
      </c>
      <c r="O323" s="3">
        <v>1073</v>
      </c>
      <c r="P323" s="3">
        <v>928</v>
      </c>
      <c r="Q323" s="3">
        <v>871</v>
      </c>
      <c r="R323" s="3">
        <v>1615</v>
      </c>
      <c r="S323" s="3">
        <v>925</v>
      </c>
      <c r="T323" s="3">
        <v>821</v>
      </c>
      <c r="U323" s="3">
        <v>767</v>
      </c>
      <c r="V323" s="3">
        <f>SUM(1087+1374)</f>
        <v>2461</v>
      </c>
      <c r="W323" s="3">
        <v>988</v>
      </c>
      <c r="X323" s="3">
        <v>810</v>
      </c>
      <c r="Y323" s="3">
        <v>252</v>
      </c>
      <c r="Z323" s="3">
        <v>99</v>
      </c>
      <c r="AA323" s="3">
        <v>1316</v>
      </c>
      <c r="AB323" s="3">
        <v>684</v>
      </c>
      <c r="AC323" s="3">
        <v>558</v>
      </c>
      <c r="AD323" s="3">
        <v>228</v>
      </c>
      <c r="AE323" s="3">
        <v>317</v>
      </c>
      <c r="AF323" s="3">
        <v>2362</v>
      </c>
      <c r="AG323" s="3">
        <v>312</v>
      </c>
      <c r="AH323" s="3">
        <v>344</v>
      </c>
      <c r="AI323" s="3">
        <v>144</v>
      </c>
      <c r="AJ323" s="3">
        <v>147</v>
      </c>
      <c r="AY323" s="1">
        <v>43957</v>
      </c>
      <c r="AZ323" s="3">
        <f t="shared" si="205"/>
        <v>27022</v>
      </c>
      <c r="BB323" s="1">
        <v>43957</v>
      </c>
      <c r="BC323" s="3">
        <f t="shared" si="200"/>
        <v>1297</v>
      </c>
      <c r="BE323" s="1">
        <v>43957</v>
      </c>
      <c r="BF323" s="3">
        <f t="shared" si="206"/>
        <v>6290</v>
      </c>
      <c r="BH323" s="1">
        <v>43957</v>
      </c>
      <c r="BI323" s="3">
        <f t="shared" si="207"/>
        <v>10395</v>
      </c>
      <c r="BJ323" s="3"/>
      <c r="BK323" s="1">
        <v>43957</v>
      </c>
      <c r="BL323" s="3">
        <f t="shared" si="208"/>
        <v>5458</v>
      </c>
      <c r="BN323" s="1">
        <v>43957</v>
      </c>
      <c r="BO323" s="3">
        <f t="shared" si="209"/>
        <v>33838</v>
      </c>
    </row>
    <row r="324" spans="7:67" x14ac:dyDescent="0.2">
      <c r="G324" s="3">
        <v>3936</v>
      </c>
      <c r="H324" s="3">
        <v>4422</v>
      </c>
      <c r="I324" s="3">
        <v>2619</v>
      </c>
      <c r="J324" s="3">
        <v>2966</v>
      </c>
      <c r="K324" s="3">
        <v>1954</v>
      </c>
      <c r="L324" s="3">
        <v>1580</v>
      </c>
      <c r="M324" s="3"/>
      <c r="N324" s="3">
        <v>1667</v>
      </c>
      <c r="O324" s="3">
        <v>1074</v>
      </c>
      <c r="P324" s="3">
        <v>929</v>
      </c>
      <c r="Q324" s="3">
        <v>896</v>
      </c>
      <c r="R324" s="3">
        <v>1650</v>
      </c>
      <c r="S324" s="3">
        <v>968</v>
      </c>
      <c r="T324" s="3">
        <v>841</v>
      </c>
      <c r="U324" s="3">
        <v>779</v>
      </c>
      <c r="V324" s="3">
        <v>2463</v>
      </c>
      <c r="W324" s="3">
        <v>992</v>
      </c>
      <c r="X324" s="3">
        <v>814</v>
      </c>
      <c r="Y324" s="3">
        <v>252</v>
      </c>
      <c r="Z324" s="3">
        <v>99</v>
      </c>
      <c r="AA324" s="3">
        <v>1320</v>
      </c>
      <c r="AB324" s="3">
        <v>693</v>
      </c>
      <c r="AC324" s="3">
        <v>559</v>
      </c>
      <c r="AD324" s="3">
        <v>228</v>
      </c>
      <c r="AE324" s="3">
        <v>317</v>
      </c>
      <c r="AF324" s="3">
        <v>2384</v>
      </c>
      <c r="AG324" s="3">
        <v>312</v>
      </c>
      <c r="AH324" s="3">
        <v>344</v>
      </c>
      <c r="AI324" s="3">
        <v>144</v>
      </c>
      <c r="AJ324" s="3">
        <v>147</v>
      </c>
      <c r="AY324" s="1">
        <v>43958</v>
      </c>
      <c r="AZ324" s="3">
        <f t="shared" si="205"/>
        <v>33995</v>
      </c>
      <c r="BB324" s="1">
        <v>43958</v>
      </c>
      <c r="BC324" s="3">
        <f t="shared" si="200"/>
        <v>3738</v>
      </c>
      <c r="BE324" s="1">
        <v>43958</v>
      </c>
      <c r="BF324" s="3">
        <f t="shared" si="206"/>
        <v>11993</v>
      </c>
      <c r="BH324" s="1">
        <v>43958</v>
      </c>
      <c r="BI324" s="3">
        <f t="shared" si="207"/>
        <v>13831</v>
      </c>
      <c r="BJ324" s="3"/>
      <c r="BK324" s="1">
        <v>43958</v>
      </c>
      <c r="BL324" s="3">
        <f t="shared" si="208"/>
        <v>6448</v>
      </c>
      <c r="BM324" s="3"/>
      <c r="BN324" s="1">
        <v>43958</v>
      </c>
      <c r="BO324" s="3">
        <f t="shared" si="209"/>
        <v>32398</v>
      </c>
    </row>
    <row r="325" spans="7:67" x14ac:dyDescent="0.2">
      <c r="G325" s="3">
        <v>3942</v>
      </c>
      <c r="H325" s="3">
        <v>4427</v>
      </c>
      <c r="I325" s="3">
        <v>2622</v>
      </c>
      <c r="J325" s="3">
        <v>2970</v>
      </c>
      <c r="K325" s="3">
        <v>1957</v>
      </c>
      <c r="L325" s="3">
        <v>1584</v>
      </c>
      <c r="M325" s="3">
        <v>1188</v>
      </c>
      <c r="N325" s="3">
        <v>1672</v>
      </c>
      <c r="O325" s="3">
        <v>1078</v>
      </c>
      <c r="P325" s="3">
        <v>931</v>
      </c>
      <c r="Q325" s="3">
        <v>902</v>
      </c>
      <c r="R325" s="3">
        <v>1663</v>
      </c>
      <c r="S325" s="3">
        <v>971</v>
      </c>
      <c r="T325" s="3">
        <v>845</v>
      </c>
      <c r="U325" s="3">
        <v>790</v>
      </c>
      <c r="V325" s="3">
        <v>2475</v>
      </c>
      <c r="W325" s="3">
        <v>999</v>
      </c>
      <c r="X325" s="3">
        <v>818</v>
      </c>
      <c r="Y325" s="3">
        <v>252</v>
      </c>
      <c r="Z325" s="3">
        <v>99</v>
      </c>
      <c r="AA325" s="3">
        <v>1346</v>
      </c>
      <c r="AB325" s="3">
        <v>699</v>
      </c>
      <c r="AC325" s="3">
        <v>567</v>
      </c>
      <c r="AD325" s="3">
        <v>235</v>
      </c>
      <c r="AE325" s="3">
        <v>321</v>
      </c>
      <c r="AF325" s="3">
        <v>2443</v>
      </c>
      <c r="AG325" s="3">
        <v>312</v>
      </c>
      <c r="AH325" s="3">
        <v>344</v>
      </c>
      <c r="AI325" s="3">
        <v>144</v>
      </c>
      <c r="AJ325" s="3">
        <v>150</v>
      </c>
      <c r="AY325" s="1">
        <v>43959</v>
      </c>
      <c r="AZ325" s="3">
        <f t="shared" si="205"/>
        <v>31627</v>
      </c>
      <c r="BB325" s="1">
        <v>43959</v>
      </c>
      <c r="BC325" s="3">
        <f t="shared" si="200"/>
        <v>6101</v>
      </c>
      <c r="BE325" s="1">
        <v>43959</v>
      </c>
      <c r="BF325" s="3">
        <f t="shared" si="206"/>
        <v>14400</v>
      </c>
      <c r="BH325" s="1">
        <v>43959</v>
      </c>
      <c r="BI325" s="3">
        <f t="shared" si="207"/>
        <v>13191</v>
      </c>
      <c r="BJ325" s="3"/>
      <c r="BK325" s="1">
        <v>43959</v>
      </c>
      <c r="BL325" s="3">
        <f t="shared" si="208"/>
        <v>7771</v>
      </c>
      <c r="BN325" s="1">
        <v>43959</v>
      </c>
      <c r="BO325" s="3">
        <f t="shared" si="209"/>
        <v>37298</v>
      </c>
    </row>
    <row r="326" spans="7:67" x14ac:dyDescent="0.2">
      <c r="G326" s="3">
        <v>3946</v>
      </c>
      <c r="H326" s="3">
        <v>4436</v>
      </c>
      <c r="I326" s="3">
        <v>2626</v>
      </c>
      <c r="J326" s="3">
        <v>2973</v>
      </c>
      <c r="K326" s="3">
        <v>1963</v>
      </c>
      <c r="L326" s="3">
        <v>1595</v>
      </c>
      <c r="M326" s="3">
        <v>1192</v>
      </c>
      <c r="N326" s="3">
        <v>1687</v>
      </c>
      <c r="O326" s="3">
        <v>1086</v>
      </c>
      <c r="P326" s="3">
        <v>940</v>
      </c>
      <c r="Q326" s="3">
        <v>908</v>
      </c>
      <c r="R326" s="3">
        <v>1676</v>
      </c>
      <c r="S326" s="3">
        <v>979</v>
      </c>
      <c r="T326" s="3">
        <v>850</v>
      </c>
      <c r="U326" s="3">
        <v>804</v>
      </c>
      <c r="V326" s="3">
        <v>2479</v>
      </c>
      <c r="W326" s="3">
        <v>1003</v>
      </c>
      <c r="X326" s="3">
        <v>826</v>
      </c>
      <c r="Y326" s="3">
        <v>252</v>
      </c>
      <c r="Z326" s="3">
        <v>100</v>
      </c>
      <c r="AA326" s="3">
        <v>1359</v>
      </c>
      <c r="AB326" s="3">
        <v>702</v>
      </c>
      <c r="AC326" s="3">
        <v>576</v>
      </c>
      <c r="AD326" s="3">
        <v>239</v>
      </c>
      <c r="AE326" s="3">
        <v>322</v>
      </c>
      <c r="AF326" s="3">
        <v>2489</v>
      </c>
      <c r="AG326" s="3">
        <v>312</v>
      </c>
      <c r="AH326" s="3">
        <v>345</v>
      </c>
      <c r="AI326" s="3">
        <v>144</v>
      </c>
      <c r="AJ326" s="3">
        <v>158</v>
      </c>
      <c r="AY326" s="1">
        <v>43960</v>
      </c>
      <c r="AZ326" s="3">
        <f t="shared" si="205"/>
        <v>32225</v>
      </c>
      <c r="BB326" s="1">
        <v>43960</v>
      </c>
      <c r="BC326" s="3">
        <f t="shared" si="200"/>
        <v>6447</v>
      </c>
      <c r="BE326" s="1">
        <v>43960</v>
      </c>
      <c r="BF326" s="3">
        <f t="shared" si="206"/>
        <v>10505</v>
      </c>
      <c r="BH326" s="1">
        <v>43960</v>
      </c>
      <c r="BI326" s="3">
        <f t="shared" si="207"/>
        <v>13233</v>
      </c>
      <c r="BJ326" s="3"/>
      <c r="BK326" s="1">
        <v>43960</v>
      </c>
      <c r="BL326" s="3">
        <f t="shared" si="208"/>
        <v>6548</v>
      </c>
      <c r="BN326" s="1">
        <v>43960</v>
      </c>
      <c r="BO326" s="3">
        <f t="shared" si="209"/>
        <v>43094</v>
      </c>
    </row>
    <row r="327" spans="7:67" x14ac:dyDescent="0.2">
      <c r="G327" s="3">
        <v>3952</v>
      </c>
      <c r="H327" s="3">
        <v>4442</v>
      </c>
      <c r="I327" s="3">
        <v>2629</v>
      </c>
      <c r="J327" s="3">
        <v>2982</v>
      </c>
      <c r="K327" s="3">
        <v>1963</v>
      </c>
      <c r="L327" s="3">
        <v>1603</v>
      </c>
      <c r="M327" s="3">
        <v>1199</v>
      </c>
      <c r="N327" s="3">
        <v>1694</v>
      </c>
      <c r="O327" s="3">
        <v>1088</v>
      </c>
      <c r="P327" s="3">
        <v>954</v>
      </c>
      <c r="Q327" s="3">
        <v>913</v>
      </c>
      <c r="R327" s="3">
        <v>1689</v>
      </c>
      <c r="S327" s="3">
        <v>986</v>
      </c>
      <c r="T327" s="3">
        <v>854</v>
      </c>
      <c r="U327" s="3">
        <v>808</v>
      </c>
      <c r="V327" s="3">
        <f>SUM(1104+1388)</f>
        <v>2492</v>
      </c>
      <c r="W327" s="3">
        <v>1006</v>
      </c>
      <c r="X327" s="3">
        <v>828</v>
      </c>
      <c r="Y327" s="3">
        <v>253</v>
      </c>
      <c r="Z327" s="3">
        <v>100</v>
      </c>
      <c r="AA327" s="3">
        <v>1394</v>
      </c>
      <c r="AB327" s="3">
        <v>713</v>
      </c>
      <c r="AC327" s="3">
        <v>614</v>
      </c>
      <c r="AD327" s="3">
        <v>242</v>
      </c>
      <c r="AE327" s="3">
        <v>323</v>
      </c>
      <c r="AF327" s="3">
        <v>2531</v>
      </c>
      <c r="AG327" s="3">
        <v>312</v>
      </c>
      <c r="AH327" s="3">
        <v>345</v>
      </c>
      <c r="AI327" s="3">
        <v>144</v>
      </c>
      <c r="AJ327" s="3">
        <v>165</v>
      </c>
      <c r="AY327" s="1">
        <v>43961</v>
      </c>
      <c r="AZ327" s="3">
        <f t="shared" si="205"/>
        <v>29230</v>
      </c>
      <c r="BB327" s="1">
        <v>43961</v>
      </c>
      <c r="BC327" s="3">
        <f t="shared" si="200"/>
        <v>7241</v>
      </c>
      <c r="BE327" s="1">
        <v>43961</v>
      </c>
      <c r="BF327" s="3">
        <f t="shared" si="206"/>
        <v>11852</v>
      </c>
      <c r="BH327" s="1">
        <v>43961</v>
      </c>
      <c r="BI327" s="3">
        <f t="shared" si="207"/>
        <v>12192</v>
      </c>
      <c r="BJ327" s="3"/>
      <c r="BK327" s="1">
        <v>43961</v>
      </c>
      <c r="BL327" s="3">
        <f t="shared" si="208"/>
        <v>7276</v>
      </c>
      <c r="BN327" s="1">
        <v>43961</v>
      </c>
      <c r="BO327" s="3">
        <f t="shared" si="209"/>
        <v>36233</v>
      </c>
    </row>
    <row r="328" spans="7:67" x14ac:dyDescent="0.2">
      <c r="G328" s="3">
        <v>3953</v>
      </c>
      <c r="H328" s="3">
        <v>4447</v>
      </c>
      <c r="I328" s="3">
        <v>2631</v>
      </c>
      <c r="J328" s="3">
        <v>2983</v>
      </c>
      <c r="K328" s="3">
        <v>1965</v>
      </c>
      <c r="L328" s="3">
        <v>1611</v>
      </c>
      <c r="M328" s="3">
        <v>1205</v>
      </c>
      <c r="N328" s="3">
        <v>1702</v>
      </c>
      <c r="O328" s="3">
        <v>1092</v>
      </c>
      <c r="P328" s="3">
        <v>957</v>
      </c>
      <c r="Q328" s="3">
        <v>922</v>
      </c>
      <c r="R328" s="3">
        <v>1695</v>
      </c>
      <c r="S328" s="3">
        <v>990</v>
      </c>
      <c r="T328" s="3">
        <v>855</v>
      </c>
      <c r="U328" s="3">
        <v>813</v>
      </c>
      <c r="V328" s="3">
        <v>2498</v>
      </c>
      <c r="W328" s="3">
        <v>1007</v>
      </c>
      <c r="X328" s="3">
        <v>828</v>
      </c>
      <c r="Y328" s="3">
        <v>254</v>
      </c>
      <c r="Z328" s="3">
        <v>100</v>
      </c>
      <c r="AA328" s="3">
        <v>1411</v>
      </c>
      <c r="AB328" s="3">
        <v>721</v>
      </c>
      <c r="AC328" s="3">
        <v>645</v>
      </c>
      <c r="AD328" s="3">
        <v>245</v>
      </c>
      <c r="AE328" s="3">
        <v>329</v>
      </c>
      <c r="AF328" s="3">
        <v>2565</v>
      </c>
      <c r="AG328" s="3">
        <v>312</v>
      </c>
      <c r="AH328" s="3">
        <v>355</v>
      </c>
      <c r="AI328" s="3">
        <v>144</v>
      </c>
      <c r="AJ328" s="3">
        <v>174</v>
      </c>
      <c r="AY328" s="1">
        <v>43962</v>
      </c>
      <c r="AZ328" s="3">
        <f t="shared" si="205"/>
        <v>21652</v>
      </c>
      <c r="BB328" s="1">
        <v>43962</v>
      </c>
      <c r="BC328" s="3"/>
      <c r="BE328" s="1">
        <v>43962</v>
      </c>
      <c r="BF328" s="3">
        <f t="shared" si="206"/>
        <v>6339</v>
      </c>
      <c r="BH328" s="1">
        <v>43962</v>
      </c>
      <c r="BI328" s="3">
        <f t="shared" si="207"/>
        <v>13270</v>
      </c>
      <c r="BK328" s="1">
        <v>43962</v>
      </c>
      <c r="BL328" s="3">
        <f t="shared" si="208"/>
        <v>4475</v>
      </c>
      <c r="BN328" s="1">
        <v>43962</v>
      </c>
      <c r="BO328" s="3">
        <f t="shared" si="209"/>
        <v>41473</v>
      </c>
    </row>
    <row r="329" spans="7:67" x14ac:dyDescent="0.2">
      <c r="G329" s="3">
        <v>3957</v>
      </c>
      <c r="H329" s="3">
        <v>4449</v>
      </c>
      <c r="I329" s="3">
        <v>2635</v>
      </c>
      <c r="J329" s="3">
        <v>2984</v>
      </c>
      <c r="K329" s="3">
        <v>1970</v>
      </c>
      <c r="L329" s="3">
        <v>1612</v>
      </c>
      <c r="M329" s="3">
        <v>1210</v>
      </c>
      <c r="N329" s="3"/>
      <c r="O329" s="3">
        <v>1095</v>
      </c>
      <c r="P329" s="3">
        <v>969</v>
      </c>
      <c r="Q329" s="3">
        <v>923</v>
      </c>
      <c r="R329" s="3">
        <v>1701</v>
      </c>
      <c r="S329" s="3">
        <v>998</v>
      </c>
      <c r="T329" s="3">
        <v>859</v>
      </c>
      <c r="U329" s="3">
        <v>820</v>
      </c>
      <c r="V329" s="3">
        <v>2513</v>
      </c>
      <c r="W329" s="3">
        <v>1014</v>
      </c>
      <c r="X329" s="3">
        <v>833</v>
      </c>
      <c r="Y329" s="3">
        <v>255</v>
      </c>
      <c r="Z329" s="3">
        <v>100</v>
      </c>
      <c r="AA329" s="3">
        <v>1414</v>
      </c>
      <c r="AB329" s="3">
        <v>724</v>
      </c>
      <c r="AC329" s="3">
        <v>651</v>
      </c>
      <c r="AD329" s="3">
        <v>248</v>
      </c>
      <c r="AE329" s="3">
        <v>333</v>
      </c>
      <c r="AF329" s="3">
        <v>2620</v>
      </c>
      <c r="AG329" s="3">
        <v>312</v>
      </c>
      <c r="AH329" s="3">
        <v>355</v>
      </c>
      <c r="AI329" s="3">
        <v>144</v>
      </c>
      <c r="AJ329" s="3">
        <v>176</v>
      </c>
      <c r="AY329" s="1">
        <v>43963</v>
      </c>
      <c r="AZ329" s="3">
        <f t="shared" si="205"/>
        <v>20463</v>
      </c>
      <c r="BB329" s="1">
        <v>43963</v>
      </c>
      <c r="BC329" s="3"/>
      <c r="BE329" s="1">
        <v>43963</v>
      </c>
      <c r="BF329" s="3">
        <f t="shared" si="206"/>
        <v>6768</v>
      </c>
      <c r="BH329" s="1">
        <v>43963</v>
      </c>
      <c r="BI329" s="3">
        <f t="shared" si="207"/>
        <v>8942</v>
      </c>
      <c r="BK329" s="1">
        <v>43963</v>
      </c>
      <c r="BL329" s="3">
        <f t="shared" si="208"/>
        <v>7122</v>
      </c>
      <c r="BN329" s="1">
        <v>43963</v>
      </c>
      <c r="BO329" s="3">
        <f t="shared" si="209"/>
        <v>32222</v>
      </c>
    </row>
    <row r="330" spans="7:67" x14ac:dyDescent="0.2">
      <c r="G330" s="3">
        <v>3958</v>
      </c>
      <c r="H330" s="3">
        <v>4452</v>
      </c>
      <c r="I330" s="3">
        <v>2642</v>
      </c>
      <c r="J330" s="3">
        <v>2990</v>
      </c>
      <c r="K330" s="3">
        <v>1978</v>
      </c>
      <c r="L330" s="3">
        <v>1618</v>
      </c>
      <c r="M330" s="3">
        <v>1218</v>
      </c>
      <c r="N330" s="3">
        <v>1707</v>
      </c>
      <c r="O330" s="3">
        <v>1098</v>
      </c>
      <c r="P330" s="3">
        <v>972</v>
      </c>
      <c r="Q330" s="3">
        <v>924</v>
      </c>
      <c r="R330" s="3">
        <v>1705</v>
      </c>
      <c r="S330" s="3">
        <v>1003</v>
      </c>
      <c r="T330" s="3">
        <v>863</v>
      </c>
      <c r="U330" s="3">
        <v>823</v>
      </c>
      <c r="V330" s="3">
        <v>2514</v>
      </c>
      <c r="W330" s="3">
        <v>1014</v>
      </c>
      <c r="X330" s="3">
        <v>833</v>
      </c>
      <c r="Y330" s="3">
        <v>255</v>
      </c>
      <c r="Z330" s="3">
        <v>100</v>
      </c>
      <c r="AA330" s="3">
        <v>1420</v>
      </c>
      <c r="AB330" s="3">
        <v>725</v>
      </c>
      <c r="AC330" s="3">
        <v>651</v>
      </c>
      <c r="AD330" s="3">
        <v>248</v>
      </c>
      <c r="AE330" s="3">
        <v>333</v>
      </c>
      <c r="AF330" s="3">
        <v>2645</v>
      </c>
      <c r="AG330" s="3">
        <v>312</v>
      </c>
      <c r="AH330" s="3">
        <v>355</v>
      </c>
      <c r="AI330" s="3">
        <v>144</v>
      </c>
      <c r="AJ330" s="3">
        <v>177</v>
      </c>
      <c r="AY330" s="1">
        <v>43964</v>
      </c>
      <c r="AZ330" s="3">
        <f t="shared" si="205"/>
        <v>33794</v>
      </c>
      <c r="BB330" s="1">
        <v>43964</v>
      </c>
      <c r="BC330" s="3">
        <f t="shared" ref="BC330:BC360" si="210">SUM(BF233-BF232)</f>
        <v>8390</v>
      </c>
      <c r="BE330" s="1">
        <v>43964</v>
      </c>
      <c r="BF330" s="3">
        <f t="shared" si="206"/>
        <v>8536</v>
      </c>
      <c r="BH330" s="1">
        <v>43964</v>
      </c>
      <c r="BI330" s="3">
        <f t="shared" si="207"/>
        <v>370</v>
      </c>
      <c r="BK330" s="1">
        <v>43964</v>
      </c>
      <c r="BL330" s="3">
        <f t="shared" si="208"/>
        <v>6889</v>
      </c>
      <c r="BN330" s="1">
        <v>43964</v>
      </c>
      <c r="BO330" s="3">
        <f t="shared" si="209"/>
        <v>39059</v>
      </c>
    </row>
    <row r="331" spans="7:67" x14ac:dyDescent="0.2">
      <c r="G331" s="3">
        <v>3963</v>
      </c>
      <c r="H331" s="3">
        <v>4458</v>
      </c>
      <c r="I331" s="3">
        <v>2645</v>
      </c>
      <c r="J331" s="3">
        <v>2994</v>
      </c>
      <c r="K331" s="3">
        <v>1983</v>
      </c>
      <c r="L331" s="3">
        <v>1621</v>
      </c>
      <c r="M331" s="3">
        <v>1226</v>
      </c>
      <c r="N331" s="3">
        <v>1710</v>
      </c>
      <c r="O331" s="3">
        <v>1100</v>
      </c>
      <c r="P331" s="3">
        <v>975</v>
      </c>
      <c r="Q331" s="3">
        <v>931</v>
      </c>
      <c r="R331" s="3">
        <v>1711</v>
      </c>
      <c r="S331" s="3">
        <v>1006</v>
      </c>
      <c r="T331" s="3">
        <v>866</v>
      </c>
      <c r="U331" s="3">
        <v>827</v>
      </c>
      <c r="V331" s="3">
        <v>2519</v>
      </c>
      <c r="W331" s="3">
        <v>1015</v>
      </c>
      <c r="X331" s="3">
        <v>833</v>
      </c>
      <c r="Y331" s="3">
        <v>255</v>
      </c>
      <c r="Z331" s="3">
        <v>101</v>
      </c>
      <c r="AA331" s="3">
        <v>1421</v>
      </c>
      <c r="AB331" s="3">
        <v>727</v>
      </c>
      <c r="AC331" s="3">
        <v>651</v>
      </c>
      <c r="AD331" s="3">
        <v>249</v>
      </c>
      <c r="AE331" s="3">
        <v>334</v>
      </c>
      <c r="AF331" s="3">
        <v>2655</v>
      </c>
      <c r="AG331" s="3">
        <v>312</v>
      </c>
      <c r="AH331" s="3">
        <v>364</v>
      </c>
      <c r="AI331" s="3">
        <v>149</v>
      </c>
      <c r="AJ331" s="3">
        <v>177</v>
      </c>
      <c r="AY331" s="1">
        <v>43965</v>
      </c>
      <c r="AZ331" s="3">
        <f t="shared" si="205"/>
        <v>39850</v>
      </c>
      <c r="BB331" s="1">
        <v>43965</v>
      </c>
      <c r="BC331" s="3">
        <f t="shared" si="210"/>
        <v>10246</v>
      </c>
      <c r="BE331" s="1">
        <v>43965</v>
      </c>
      <c r="BF331" s="3">
        <f t="shared" si="206"/>
        <v>14329</v>
      </c>
      <c r="BH331" s="1">
        <v>43965</v>
      </c>
      <c r="BI331" s="3">
        <f t="shared" si="207"/>
        <v>27623</v>
      </c>
      <c r="BK331" s="1">
        <v>43965</v>
      </c>
      <c r="BL331" s="3">
        <f t="shared" si="208"/>
        <v>8326</v>
      </c>
      <c r="BN331" s="1">
        <v>43965</v>
      </c>
      <c r="BO331" s="3">
        <f t="shared" si="209"/>
        <v>29255</v>
      </c>
    </row>
    <row r="332" spans="7:67" x14ac:dyDescent="0.2">
      <c r="G332" s="3">
        <v>3970</v>
      </c>
      <c r="H332" s="3">
        <v>4463</v>
      </c>
      <c r="I332" s="3">
        <v>2650</v>
      </c>
      <c r="J332" s="3">
        <v>2997</v>
      </c>
      <c r="K332" s="3">
        <v>1988</v>
      </c>
      <c r="L332" s="3">
        <v>1628</v>
      </c>
      <c r="M332" s="3">
        <v>1235</v>
      </c>
      <c r="N332" s="3">
        <v>1722</v>
      </c>
      <c r="O332" s="3">
        <v>1100</v>
      </c>
      <c r="P332" s="3">
        <v>977</v>
      </c>
      <c r="Q332" s="3">
        <v>935</v>
      </c>
      <c r="R332" s="3">
        <v>1720</v>
      </c>
      <c r="S332" s="3">
        <v>1016</v>
      </c>
      <c r="T332" s="3">
        <v>870</v>
      </c>
      <c r="U332" s="3">
        <v>834</v>
      </c>
      <c r="V332" s="3">
        <v>2532</v>
      </c>
      <c r="W332" s="3">
        <v>1015</v>
      </c>
      <c r="X332" s="3">
        <v>835</v>
      </c>
      <c r="Y332" s="3">
        <v>256</v>
      </c>
      <c r="Z332" s="3">
        <v>101</v>
      </c>
      <c r="AA332" s="3">
        <v>1436</v>
      </c>
      <c r="AB332" s="3">
        <v>740</v>
      </c>
      <c r="AC332" s="3">
        <v>652</v>
      </c>
      <c r="AD332" s="3">
        <v>253</v>
      </c>
      <c r="AE332" s="3">
        <v>334</v>
      </c>
      <c r="AF332" s="3">
        <v>2707</v>
      </c>
      <c r="AG332" s="3">
        <v>312</v>
      </c>
      <c r="AH332" s="3">
        <v>365</v>
      </c>
      <c r="AI332" s="3">
        <v>149</v>
      </c>
      <c r="AJ332" s="3">
        <v>185</v>
      </c>
      <c r="AY332" s="1">
        <v>43966</v>
      </c>
      <c r="AZ332" s="3">
        <f t="shared" si="205"/>
        <v>39291</v>
      </c>
      <c r="BB332" s="1">
        <v>43966</v>
      </c>
      <c r="BC332" s="3">
        <f t="shared" si="210"/>
        <v>11276</v>
      </c>
      <c r="BE332" s="1">
        <v>43966</v>
      </c>
      <c r="BF332" s="3">
        <f t="shared" si="206"/>
        <v>11318</v>
      </c>
      <c r="BH332" s="1">
        <v>43966</v>
      </c>
      <c r="BI332" s="3">
        <f t="shared" si="207"/>
        <v>21613</v>
      </c>
      <c r="BK332" s="1">
        <v>43966</v>
      </c>
      <c r="BL332" s="3">
        <f t="shared" si="208"/>
        <v>8637</v>
      </c>
      <c r="BN332" s="1">
        <v>43966</v>
      </c>
      <c r="BO332" s="3">
        <f t="shared" si="209"/>
        <v>45220</v>
      </c>
    </row>
    <row r="333" spans="7:67" x14ac:dyDescent="0.2">
      <c r="G333" s="3">
        <v>3979</v>
      </c>
      <c r="H333" s="3">
        <v>4472</v>
      </c>
      <c r="I333" s="3">
        <v>2653</v>
      </c>
      <c r="J333" s="3">
        <v>3003</v>
      </c>
      <c r="K333" s="3">
        <v>1990</v>
      </c>
      <c r="L333" s="3">
        <v>1635</v>
      </c>
      <c r="M333" s="3">
        <v>1242</v>
      </c>
      <c r="N333" s="3">
        <v>1723</v>
      </c>
      <c r="O333" s="3">
        <v>1103</v>
      </c>
      <c r="P333" s="3">
        <v>982</v>
      </c>
      <c r="Q333" s="3">
        <v>936</v>
      </c>
      <c r="R333" s="3">
        <v>1725</v>
      </c>
      <c r="S333" s="3">
        <v>1024</v>
      </c>
      <c r="T333" s="3">
        <v>873</v>
      </c>
      <c r="U333" s="3">
        <v>844</v>
      </c>
      <c r="V333" s="3">
        <v>2535</v>
      </c>
      <c r="W333" s="3">
        <v>1017</v>
      </c>
      <c r="X333" s="3">
        <v>838</v>
      </c>
      <c r="Y333" s="3">
        <v>257</v>
      </c>
      <c r="Z333" s="3">
        <v>101</v>
      </c>
      <c r="AA333" s="3">
        <v>1454</v>
      </c>
      <c r="AB333" s="3">
        <v>762</v>
      </c>
      <c r="AC333" s="3">
        <v>662</v>
      </c>
      <c r="AD333" s="3">
        <v>259</v>
      </c>
      <c r="AE333" s="3">
        <v>334</v>
      </c>
      <c r="AF333" s="3">
        <v>2768</v>
      </c>
      <c r="AG333" s="3">
        <v>312</v>
      </c>
      <c r="AH333" s="3">
        <v>380</v>
      </c>
      <c r="AI333" s="3">
        <v>149</v>
      </c>
      <c r="AJ333" s="3">
        <v>198</v>
      </c>
      <c r="AY333" s="1">
        <v>43967</v>
      </c>
      <c r="AZ333" s="3">
        <f t="shared" si="205"/>
        <v>40669</v>
      </c>
      <c r="BB333" s="1">
        <v>43967</v>
      </c>
      <c r="BC333" s="3">
        <f t="shared" si="210"/>
        <v>12252</v>
      </c>
      <c r="BE333" s="1">
        <v>43967</v>
      </c>
      <c r="BF333" s="3">
        <f t="shared" si="206"/>
        <v>12410</v>
      </c>
      <c r="BH333" s="1">
        <v>43967</v>
      </c>
      <c r="BI333" s="3">
        <f t="shared" si="207"/>
        <v>425</v>
      </c>
      <c r="BK333" s="1">
        <v>43967</v>
      </c>
      <c r="BL333" s="3">
        <f t="shared" si="208"/>
        <v>8004</v>
      </c>
      <c r="BN333" s="1">
        <v>43967</v>
      </c>
      <c r="BO333" s="3">
        <f t="shared" si="209"/>
        <v>56117</v>
      </c>
    </row>
    <row r="334" spans="7:67" x14ac:dyDescent="0.2">
      <c r="G334" s="3">
        <v>3983</v>
      </c>
      <c r="H334" s="3">
        <v>4476</v>
      </c>
      <c r="I334" s="3">
        <v>2654</v>
      </c>
      <c r="J334" s="3">
        <v>3006</v>
      </c>
      <c r="K334" s="3">
        <v>1994</v>
      </c>
      <c r="L334" s="3">
        <v>1646</v>
      </c>
      <c r="M334" s="3">
        <v>1242</v>
      </c>
      <c r="N334" s="3">
        <v>1723</v>
      </c>
      <c r="O334" s="3">
        <v>1104</v>
      </c>
      <c r="P334" s="3">
        <v>984</v>
      </c>
      <c r="Q334" s="3">
        <v>938</v>
      </c>
      <c r="R334" s="3">
        <v>1733</v>
      </c>
      <c r="S334" s="3">
        <v>1031</v>
      </c>
      <c r="T334" s="3">
        <v>876</v>
      </c>
      <c r="U334" s="3">
        <v>849</v>
      </c>
      <c r="V334" s="3">
        <v>2543</v>
      </c>
      <c r="W334" s="3">
        <v>1020</v>
      </c>
      <c r="X334" s="3">
        <v>842</v>
      </c>
      <c r="Y334" s="3">
        <v>258</v>
      </c>
      <c r="Z334" s="3">
        <v>101</v>
      </c>
      <c r="AA334" s="3">
        <v>1471</v>
      </c>
      <c r="AB334" s="3">
        <v>765</v>
      </c>
      <c r="AC334" s="3">
        <v>662</v>
      </c>
      <c r="AD334" s="3">
        <v>263</v>
      </c>
      <c r="AE334" s="3">
        <v>335</v>
      </c>
      <c r="AF334" s="3">
        <v>2813</v>
      </c>
      <c r="AG334" s="3">
        <v>312</v>
      </c>
      <c r="AH334" s="3">
        <v>380</v>
      </c>
      <c r="AI334" s="3">
        <v>149</v>
      </c>
      <c r="AJ334" s="3">
        <v>202</v>
      </c>
      <c r="AY334" s="1">
        <v>43968</v>
      </c>
      <c r="AZ334" s="3">
        <f t="shared" si="205"/>
        <v>34679</v>
      </c>
      <c r="BB334" s="1">
        <v>43968</v>
      </c>
      <c r="BC334" s="3">
        <f t="shared" si="210"/>
        <v>12341</v>
      </c>
      <c r="BE334" s="1">
        <v>43968</v>
      </c>
      <c r="BF334" s="3">
        <f t="shared" si="206"/>
        <v>12737</v>
      </c>
      <c r="BH334" s="1">
        <v>43968</v>
      </c>
      <c r="BI334" s="3">
        <f t="shared" si="207"/>
        <v>39037</v>
      </c>
      <c r="BK334" s="1">
        <v>43968</v>
      </c>
      <c r="BL334" s="3">
        <f t="shared" si="208"/>
        <v>5068</v>
      </c>
      <c r="BN334" s="1">
        <v>43968</v>
      </c>
      <c r="BO334" s="3">
        <f t="shared" si="209"/>
        <v>57429</v>
      </c>
    </row>
    <row r="335" spans="7:67" x14ac:dyDescent="0.2">
      <c r="G335" s="3">
        <v>3988</v>
      </c>
      <c r="H335" s="3">
        <v>4484</v>
      </c>
      <c r="I335" s="3">
        <v>2667</v>
      </c>
      <c r="J335" s="3">
        <v>3013</v>
      </c>
      <c r="K335" s="3">
        <v>1994</v>
      </c>
      <c r="L335" s="3">
        <v>1649</v>
      </c>
      <c r="M335" s="3">
        <v>1246</v>
      </c>
      <c r="N335" s="3">
        <v>1728</v>
      </c>
      <c r="O335" s="3">
        <v>1112</v>
      </c>
      <c r="P335" s="3">
        <v>988</v>
      </c>
      <c r="Q335" s="3">
        <v>941</v>
      </c>
      <c r="R335" s="3">
        <v>1744</v>
      </c>
      <c r="S335" s="3">
        <v>1035</v>
      </c>
      <c r="T335" s="3">
        <v>882</v>
      </c>
      <c r="U335" s="3">
        <v>856</v>
      </c>
      <c r="V335" s="3">
        <v>2547</v>
      </c>
      <c r="W335" s="3">
        <v>1021</v>
      </c>
      <c r="X335" s="3">
        <v>844</v>
      </c>
      <c r="Y335" s="3">
        <v>256</v>
      </c>
      <c r="Z335" s="3">
        <v>101</v>
      </c>
      <c r="AA335" s="3">
        <v>1487</v>
      </c>
      <c r="AB335" s="3">
        <v>768</v>
      </c>
      <c r="AC335" s="3">
        <v>664</v>
      </c>
      <c r="AD335" s="3">
        <v>264</v>
      </c>
      <c r="AE335" s="3">
        <v>338</v>
      </c>
      <c r="AF335" s="3">
        <v>2834</v>
      </c>
      <c r="AG335" s="3">
        <v>312</v>
      </c>
      <c r="AH335" s="3">
        <v>383</v>
      </c>
      <c r="AI335" s="3">
        <v>150</v>
      </c>
      <c r="AJ335" s="3">
        <v>210</v>
      </c>
      <c r="AY335" s="1">
        <v>43969</v>
      </c>
      <c r="AZ335" s="3">
        <f t="shared" si="205"/>
        <v>26161</v>
      </c>
      <c r="BB335" s="1">
        <v>43969</v>
      </c>
      <c r="BC335" s="3">
        <f t="shared" si="210"/>
        <v>18004</v>
      </c>
      <c r="BE335" s="1">
        <v>43969</v>
      </c>
      <c r="BF335" s="3">
        <f t="shared" si="206"/>
        <v>8373</v>
      </c>
      <c r="BH335" s="1">
        <v>43969</v>
      </c>
      <c r="BI335" s="3">
        <f t="shared" si="207"/>
        <v>13220</v>
      </c>
      <c r="BK335" s="1">
        <v>43969</v>
      </c>
      <c r="BL335" s="3">
        <f t="shared" si="208"/>
        <v>7705</v>
      </c>
      <c r="BN335" s="1">
        <v>43969</v>
      </c>
      <c r="BO335" s="3">
        <f t="shared" si="209"/>
        <v>46644</v>
      </c>
    </row>
    <row r="336" spans="7:67" x14ac:dyDescent="0.2">
      <c r="G336" s="3">
        <v>3989</v>
      </c>
      <c r="H336" s="3">
        <v>4490</v>
      </c>
      <c r="I336" s="3">
        <v>2668</v>
      </c>
      <c r="J336" s="3">
        <v>3013</v>
      </c>
      <c r="K336" s="3">
        <v>1996</v>
      </c>
      <c r="L336" s="3">
        <v>1664</v>
      </c>
      <c r="M336" s="3">
        <v>1253</v>
      </c>
      <c r="N336" s="3">
        <v>1741</v>
      </c>
      <c r="O336" s="3">
        <v>1121</v>
      </c>
      <c r="P336" s="3">
        <v>997</v>
      </c>
      <c r="Q336" s="3">
        <v>943</v>
      </c>
      <c r="R336" s="3">
        <v>1748</v>
      </c>
      <c r="S336" s="3">
        <v>1041</v>
      </c>
      <c r="T336" s="3">
        <v>882</v>
      </c>
      <c r="U336" s="3">
        <v>863</v>
      </c>
      <c r="V336" s="3">
        <v>2551</v>
      </c>
      <c r="W336" s="3">
        <v>1025</v>
      </c>
      <c r="X336" s="3">
        <v>852</v>
      </c>
      <c r="Y336" s="3">
        <v>258</v>
      </c>
      <c r="Z336" s="3">
        <v>101</v>
      </c>
      <c r="AA336" s="3">
        <v>1502</v>
      </c>
      <c r="AB336" s="3">
        <v>768</v>
      </c>
      <c r="AC336" s="3">
        <v>664</v>
      </c>
      <c r="AD336" s="3">
        <v>267</v>
      </c>
      <c r="AE336" s="3">
        <v>338</v>
      </c>
      <c r="AF336" s="3">
        <v>2890</v>
      </c>
      <c r="AG336" s="3">
        <v>320</v>
      </c>
      <c r="AH336" s="3">
        <v>383</v>
      </c>
      <c r="AI336" s="3">
        <v>150</v>
      </c>
      <c r="AJ336" s="3">
        <v>217</v>
      </c>
      <c r="AY336" s="1">
        <v>43970</v>
      </c>
      <c r="AZ336" s="3">
        <f t="shared" si="205"/>
        <v>28182</v>
      </c>
      <c r="BB336" s="1">
        <v>43970</v>
      </c>
      <c r="BC336" s="3">
        <f t="shared" si="210"/>
        <v>14613</v>
      </c>
      <c r="BE336" s="1">
        <v>43970</v>
      </c>
      <c r="BF336" s="3">
        <f t="shared" si="206"/>
        <v>7741</v>
      </c>
      <c r="BH336" s="1">
        <v>43970</v>
      </c>
      <c r="BI336" s="3">
        <f t="shared" si="207"/>
        <v>12726</v>
      </c>
      <c r="BK336" s="1">
        <v>43970</v>
      </c>
      <c r="BL336" s="3">
        <f t="shared" si="208"/>
        <v>9091</v>
      </c>
      <c r="BN336" s="1">
        <v>43970</v>
      </c>
      <c r="BO336" s="3">
        <f t="shared" si="209"/>
        <v>40804</v>
      </c>
    </row>
    <row r="337" spans="7:82" x14ac:dyDescent="0.2">
      <c r="G337" s="3">
        <v>3991</v>
      </c>
      <c r="H337" s="3">
        <v>4493</v>
      </c>
      <c r="I337" s="3">
        <v>2670</v>
      </c>
      <c r="J337" s="3">
        <v>3015</v>
      </c>
      <c r="K337" s="3">
        <v>1997</v>
      </c>
      <c r="L337" s="3">
        <v>1662</v>
      </c>
      <c r="M337" s="3">
        <v>1254</v>
      </c>
      <c r="N337" s="3">
        <v>1745</v>
      </c>
      <c r="O337" s="3">
        <v>1126</v>
      </c>
      <c r="P337" s="3">
        <v>999</v>
      </c>
      <c r="Q337" s="3">
        <v>950</v>
      </c>
      <c r="R337" s="3">
        <v>1756</v>
      </c>
      <c r="S337" s="3">
        <v>1046</v>
      </c>
      <c r="T337" s="3">
        <v>888</v>
      </c>
      <c r="U337" s="3">
        <v>870</v>
      </c>
      <c r="V337" s="3">
        <v>2552</v>
      </c>
      <c r="W337" s="3">
        <v>1025</v>
      </c>
      <c r="X337" s="3">
        <v>852</v>
      </c>
      <c r="Y337" s="3">
        <v>257</v>
      </c>
      <c r="Z337" s="3">
        <v>101</v>
      </c>
      <c r="AA337" s="3">
        <v>1505</v>
      </c>
      <c r="AB337" s="3">
        <v>768</v>
      </c>
      <c r="AC337" s="3">
        <v>671</v>
      </c>
      <c r="AD337" s="3">
        <v>267</v>
      </c>
      <c r="AE337" s="3">
        <v>338</v>
      </c>
      <c r="AF337" s="3">
        <v>2907</v>
      </c>
      <c r="AG337" s="3">
        <v>320</v>
      </c>
      <c r="AH337" s="3">
        <v>383</v>
      </c>
      <c r="AI337" s="3">
        <v>151</v>
      </c>
      <c r="AJ337" s="3">
        <v>221</v>
      </c>
      <c r="AY337" s="1">
        <v>43971</v>
      </c>
      <c r="AZ337" s="3">
        <f t="shared" si="205"/>
        <v>38097</v>
      </c>
      <c r="BB337" s="1">
        <v>43971</v>
      </c>
      <c r="BC337" s="3">
        <f t="shared" si="210"/>
        <v>11161</v>
      </c>
      <c r="BE337" s="1">
        <v>43971</v>
      </c>
      <c r="BF337" s="3">
        <f t="shared" si="206"/>
        <v>13013</v>
      </c>
      <c r="BH337" s="1">
        <v>43971</v>
      </c>
      <c r="BI337" s="3">
        <f t="shared" si="207"/>
        <v>14168</v>
      </c>
      <c r="BK337" s="1">
        <v>43971</v>
      </c>
      <c r="BL337" s="3">
        <f t="shared" si="208"/>
        <v>7956</v>
      </c>
      <c r="BN337" s="1">
        <v>43971</v>
      </c>
      <c r="BO337" s="3">
        <f t="shared" si="209"/>
        <v>41007</v>
      </c>
    </row>
    <row r="338" spans="7:82" x14ac:dyDescent="0.2">
      <c r="G338" s="3">
        <v>3992</v>
      </c>
      <c r="H338" s="3">
        <v>4498</v>
      </c>
      <c r="I338" s="3">
        <v>2672</v>
      </c>
      <c r="J338" s="3">
        <v>3018</v>
      </c>
      <c r="K338" s="3">
        <v>2004</v>
      </c>
      <c r="L338" s="3">
        <v>1664</v>
      </c>
      <c r="M338" s="3">
        <v>1256</v>
      </c>
      <c r="N338" s="3">
        <v>1751</v>
      </c>
      <c r="O338" s="3">
        <v>1128</v>
      </c>
      <c r="P338" s="3">
        <v>1001</v>
      </c>
      <c r="Q338" s="3">
        <v>951</v>
      </c>
      <c r="R338" s="3">
        <v>1763</v>
      </c>
      <c r="S338" s="3">
        <v>1051</v>
      </c>
      <c r="T338" s="3">
        <v>890</v>
      </c>
      <c r="U338" s="3">
        <v>871</v>
      </c>
      <c r="V338" s="3">
        <v>2552</v>
      </c>
      <c r="W338" s="3">
        <v>1025</v>
      </c>
      <c r="X338" s="3">
        <v>852</v>
      </c>
      <c r="Y338" s="3">
        <v>257</v>
      </c>
      <c r="Z338" s="3">
        <v>101</v>
      </c>
      <c r="AA338" s="3">
        <v>1509</v>
      </c>
      <c r="AB338" s="3">
        <v>777</v>
      </c>
      <c r="AC338" s="3">
        <v>671</v>
      </c>
      <c r="AD338" s="3">
        <v>269</v>
      </c>
      <c r="AE338" s="3">
        <v>338</v>
      </c>
      <c r="AF338" s="3">
        <v>2926</v>
      </c>
      <c r="AG338" s="3">
        <v>320</v>
      </c>
      <c r="AH338" s="3">
        <v>384</v>
      </c>
      <c r="AI338" s="3">
        <v>152</v>
      </c>
      <c r="AJ338" s="3">
        <v>221</v>
      </c>
      <c r="AY338" s="1">
        <v>43972</v>
      </c>
      <c r="AZ338" s="3">
        <f t="shared" si="205"/>
        <v>49219</v>
      </c>
      <c r="BB338" s="1">
        <v>43972</v>
      </c>
      <c r="BC338" s="3">
        <f t="shared" si="210"/>
        <v>12931</v>
      </c>
      <c r="BE338" s="1">
        <v>43972</v>
      </c>
      <c r="BF338" s="3">
        <f t="shared" si="206"/>
        <v>11533</v>
      </c>
      <c r="BH338" s="1">
        <v>43972</v>
      </c>
      <c r="BI338" s="3">
        <f t="shared" si="207"/>
        <v>17668</v>
      </c>
      <c r="BK338" s="1">
        <v>43972</v>
      </c>
      <c r="BL338" s="3">
        <f t="shared" si="208"/>
        <v>11250</v>
      </c>
      <c r="BN338" s="1">
        <v>43972</v>
      </c>
      <c r="BO338" s="3">
        <f t="shared" si="209"/>
        <v>45646</v>
      </c>
      <c r="CC338" s="1"/>
      <c r="CD338" s="1"/>
    </row>
    <row r="339" spans="7:82" x14ac:dyDescent="0.2">
      <c r="G339" s="3">
        <v>3992</v>
      </c>
      <c r="H339" s="3">
        <v>4500</v>
      </c>
      <c r="I339" s="3">
        <v>2676</v>
      </c>
      <c r="J339" s="3">
        <v>3022</v>
      </c>
      <c r="K339" s="3">
        <v>2005</v>
      </c>
      <c r="L339" s="3">
        <v>1673</v>
      </c>
      <c r="M339" s="3">
        <v>1255</v>
      </c>
      <c r="N339" s="3">
        <v>1751</v>
      </c>
      <c r="O339" s="3">
        <v>1130</v>
      </c>
      <c r="P339" s="3">
        <v>1006</v>
      </c>
      <c r="Q339" s="3">
        <v>952</v>
      </c>
      <c r="R339" s="3">
        <v>1765</v>
      </c>
      <c r="S339" s="3">
        <v>1052</v>
      </c>
      <c r="T339" s="3">
        <v>891</v>
      </c>
      <c r="U339" s="3">
        <v>877</v>
      </c>
      <c r="V339" s="3">
        <v>2558</v>
      </c>
      <c r="W339" s="3">
        <v>1028</v>
      </c>
      <c r="X339" s="3">
        <v>854</v>
      </c>
      <c r="Y339" s="3">
        <v>258</v>
      </c>
      <c r="Z339" s="3">
        <v>101</v>
      </c>
      <c r="AA339" s="3">
        <v>1518</v>
      </c>
      <c r="AB339" s="3">
        <v>778</v>
      </c>
      <c r="AC339" s="3">
        <v>674</v>
      </c>
      <c r="AD339" s="3">
        <v>271</v>
      </c>
      <c r="AE339" s="3">
        <v>338</v>
      </c>
      <c r="AF339" s="3">
        <v>2959</v>
      </c>
      <c r="AG339" s="3">
        <v>323</v>
      </c>
      <c r="AH339" s="3">
        <v>395</v>
      </c>
      <c r="AI339" s="3">
        <v>152</v>
      </c>
      <c r="AJ339" s="3">
        <v>233</v>
      </c>
      <c r="AY339" s="1">
        <v>43973</v>
      </c>
      <c r="AZ339" s="3">
        <f t="shared" si="205"/>
        <v>45738</v>
      </c>
      <c r="BB339" s="1">
        <v>43973</v>
      </c>
      <c r="BC339" s="3">
        <f t="shared" si="210"/>
        <v>11040</v>
      </c>
      <c r="BE339" s="1">
        <v>43973</v>
      </c>
      <c r="BF339" s="3">
        <f t="shared" si="206"/>
        <v>10158</v>
      </c>
      <c r="BH339" s="1">
        <v>43973</v>
      </c>
      <c r="BI339" s="3">
        <f t="shared" si="207"/>
        <v>17044</v>
      </c>
      <c r="BK339" s="1">
        <v>43973</v>
      </c>
      <c r="BL339" s="3">
        <f t="shared" si="208"/>
        <v>10095</v>
      </c>
      <c r="BN339" s="1">
        <v>43973</v>
      </c>
      <c r="BO339" s="3">
        <f t="shared" si="209"/>
        <v>48533</v>
      </c>
      <c r="CC339" s="1"/>
      <c r="CD339" s="1"/>
    </row>
    <row r="340" spans="7:82" x14ac:dyDescent="0.2">
      <c r="G340" s="3">
        <v>3993</v>
      </c>
      <c r="H340" s="3">
        <v>4502</v>
      </c>
      <c r="I340" s="3">
        <v>2677</v>
      </c>
      <c r="J340" s="3">
        <v>3024</v>
      </c>
      <c r="K340" s="3">
        <v>2006</v>
      </c>
      <c r="L340" s="3">
        <v>1681</v>
      </c>
      <c r="M340" s="3">
        <v>1257</v>
      </c>
      <c r="N340" s="3">
        <v>1755</v>
      </c>
      <c r="O340" s="3">
        <v>1094</v>
      </c>
      <c r="P340" s="3">
        <v>1007</v>
      </c>
      <c r="Q340" s="3">
        <v>959</v>
      </c>
      <c r="R340" s="3">
        <v>1781</v>
      </c>
      <c r="S340" s="3">
        <v>1057</v>
      </c>
      <c r="T340" s="3">
        <v>903</v>
      </c>
      <c r="U340" s="3">
        <v>888</v>
      </c>
      <c r="V340" s="3">
        <v>2559</v>
      </c>
      <c r="W340" s="3">
        <v>1028</v>
      </c>
      <c r="X340" s="3">
        <v>855</v>
      </c>
      <c r="Y340" s="3">
        <v>258</v>
      </c>
      <c r="Z340" s="3">
        <v>101</v>
      </c>
      <c r="AA340" s="3">
        <v>1528</v>
      </c>
      <c r="AB340" s="3">
        <v>778</v>
      </c>
      <c r="AC340" s="3">
        <v>678</v>
      </c>
      <c r="AD340" s="3">
        <v>273</v>
      </c>
      <c r="AE340" s="3">
        <v>340</v>
      </c>
      <c r="AF340" s="3">
        <v>2991</v>
      </c>
      <c r="AG340" s="3">
        <v>327</v>
      </c>
      <c r="AH340" s="3">
        <v>399</v>
      </c>
      <c r="AI340" s="3">
        <v>152</v>
      </c>
      <c r="AJ340" s="3">
        <v>244</v>
      </c>
      <c r="AY340" s="1">
        <v>43974</v>
      </c>
      <c r="AZ340" s="3">
        <f t="shared" si="205"/>
        <v>51268</v>
      </c>
      <c r="BB340" s="1">
        <v>43974</v>
      </c>
      <c r="BC340" s="3">
        <f t="shared" si="210"/>
        <v>23421</v>
      </c>
      <c r="BE340" s="1">
        <v>43974</v>
      </c>
      <c r="BF340" s="3">
        <f t="shared" si="206"/>
        <v>9342</v>
      </c>
      <c r="BH340" s="1">
        <v>43974</v>
      </c>
      <c r="BI340" s="3"/>
      <c r="BK340" s="1">
        <v>43974</v>
      </c>
      <c r="BL340" s="3">
        <f t="shared" si="208"/>
        <v>9451</v>
      </c>
      <c r="BN340" s="1">
        <v>43974</v>
      </c>
      <c r="BO340" s="3">
        <f t="shared" si="209"/>
        <v>67439</v>
      </c>
    </row>
    <row r="341" spans="7:82" x14ac:dyDescent="0.2"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Y341" s="1">
        <v>43975</v>
      </c>
      <c r="AZ341" s="3">
        <f t="shared" si="205"/>
        <v>47765</v>
      </c>
      <c r="BB341" s="1">
        <v>43975</v>
      </c>
      <c r="BC341" s="3">
        <f t="shared" si="210"/>
        <v>25072</v>
      </c>
      <c r="BE341" s="1">
        <v>43975</v>
      </c>
      <c r="BF341" s="3">
        <f t="shared" si="206"/>
        <v>11387</v>
      </c>
      <c r="BH341" s="1">
        <v>43975</v>
      </c>
      <c r="BI341" s="3"/>
      <c r="BK341" s="1">
        <v>43975</v>
      </c>
      <c r="BL341" s="3">
        <f t="shared" si="208"/>
        <v>7643</v>
      </c>
      <c r="BN341" s="1">
        <v>43975</v>
      </c>
      <c r="BO341" s="3">
        <f t="shared" si="209"/>
        <v>61357</v>
      </c>
    </row>
    <row r="342" spans="7:82" x14ac:dyDescent="0.2">
      <c r="G342" s="3"/>
      <c r="AY342" s="1">
        <v>43976</v>
      </c>
      <c r="AZ342" s="3">
        <f t="shared" si="205"/>
        <v>39623</v>
      </c>
      <c r="BB342" s="1">
        <v>43976</v>
      </c>
      <c r="BC342" s="3">
        <f t="shared" si="210"/>
        <v>19990</v>
      </c>
      <c r="BE342" s="1">
        <v>43976</v>
      </c>
      <c r="BF342" s="3">
        <f t="shared" si="206"/>
        <v>8188</v>
      </c>
      <c r="BH342" s="1">
        <v>43976</v>
      </c>
      <c r="BI342" s="3"/>
      <c r="BK342" s="1">
        <v>43976</v>
      </c>
      <c r="BL342" s="3">
        <f t="shared" si="208"/>
        <v>7019</v>
      </c>
      <c r="BN342" s="1">
        <v>43976</v>
      </c>
      <c r="BO342" s="3">
        <f t="shared" si="209"/>
        <v>52294</v>
      </c>
    </row>
    <row r="343" spans="7:82" x14ac:dyDescent="0.2">
      <c r="G343" s="3"/>
      <c r="AY343" s="1">
        <v>43977</v>
      </c>
      <c r="AZ343" s="3">
        <f t="shared" si="205"/>
        <v>34679</v>
      </c>
      <c r="BB343" s="1">
        <v>43977</v>
      </c>
      <c r="BC343" s="3">
        <f t="shared" si="210"/>
        <v>12095</v>
      </c>
      <c r="BE343" s="1">
        <v>43977</v>
      </c>
      <c r="BF343" s="3">
        <f t="shared" si="206"/>
        <v>4920</v>
      </c>
      <c r="BH343" s="1">
        <v>43977</v>
      </c>
      <c r="BI343" s="3">
        <f t="shared" ref="BI343:BI353" si="211">SUM(BH246-BH245)</f>
        <v>11419</v>
      </c>
      <c r="BK343" s="1">
        <v>43977</v>
      </c>
      <c r="BL343" s="3">
        <f t="shared" si="208"/>
        <v>5358</v>
      </c>
      <c r="BN343" s="1">
        <v>43977</v>
      </c>
      <c r="BO343" s="3">
        <f t="shared" si="209"/>
        <v>40498</v>
      </c>
    </row>
    <row r="344" spans="7:82" x14ac:dyDescent="0.2">
      <c r="AY344" s="1">
        <v>43978</v>
      </c>
      <c r="AZ344" s="3">
        <f t="shared" si="205"/>
        <v>37416</v>
      </c>
      <c r="BB344" s="1">
        <v>43978</v>
      </c>
      <c r="BC344" s="3">
        <f t="shared" si="210"/>
        <v>24433</v>
      </c>
      <c r="BE344" s="1">
        <v>43978</v>
      </c>
      <c r="BF344" s="3">
        <f t="shared" si="206"/>
        <v>6663</v>
      </c>
      <c r="BH344" s="1">
        <v>43978</v>
      </c>
      <c r="BI344" s="3">
        <f t="shared" si="211"/>
        <v>9973</v>
      </c>
      <c r="BK344" s="1">
        <v>43978</v>
      </c>
      <c r="BL344" s="3">
        <f t="shared" si="208"/>
        <v>10935</v>
      </c>
      <c r="BN344" s="1">
        <v>43978</v>
      </c>
      <c r="BO344" s="3">
        <f t="shared" si="209"/>
        <v>53665</v>
      </c>
    </row>
    <row r="345" spans="7:82" x14ac:dyDescent="0.2">
      <c r="AY345" s="1">
        <v>43979</v>
      </c>
      <c r="AZ345" s="3">
        <f t="shared" si="205"/>
        <v>65245</v>
      </c>
      <c r="BB345" s="1">
        <v>43979</v>
      </c>
      <c r="BC345" s="3">
        <f t="shared" si="210"/>
        <v>25532</v>
      </c>
      <c r="BE345" s="1">
        <v>43979</v>
      </c>
      <c r="BF345" s="3">
        <f t="shared" si="206"/>
        <v>10179</v>
      </c>
      <c r="BH345" s="1">
        <v>43979</v>
      </c>
      <c r="BI345" s="3">
        <f t="shared" si="211"/>
        <v>9206</v>
      </c>
      <c r="BK345" s="1">
        <v>43979</v>
      </c>
      <c r="BL345" s="3">
        <f t="shared" si="208"/>
        <v>8439</v>
      </c>
      <c r="BN345" s="1">
        <v>43979</v>
      </c>
      <c r="BO345" s="3">
        <f t="shared" si="209"/>
        <v>44919</v>
      </c>
    </row>
    <row r="346" spans="7:82" x14ac:dyDescent="0.2">
      <c r="AY346" s="1">
        <v>43980</v>
      </c>
      <c r="AZ346" s="3">
        <f t="shared" si="205"/>
        <v>67341</v>
      </c>
      <c r="BB346" s="1">
        <v>43980</v>
      </c>
      <c r="BC346" s="3">
        <f t="shared" si="210"/>
        <v>30554</v>
      </c>
      <c r="BE346" s="1">
        <v>43980</v>
      </c>
      <c r="BF346" s="3">
        <f t="shared" si="206"/>
        <v>9422</v>
      </c>
      <c r="BH346" s="1">
        <v>43980</v>
      </c>
      <c r="BI346" s="3">
        <f t="shared" si="211"/>
        <v>18149</v>
      </c>
      <c r="BK346" s="1">
        <v>43980</v>
      </c>
      <c r="BL346" s="3">
        <f t="shared" si="208"/>
        <v>9859</v>
      </c>
      <c r="BN346" s="1">
        <v>43980</v>
      </c>
      <c r="BO346" s="3">
        <f t="shared" si="209"/>
        <v>53117</v>
      </c>
    </row>
    <row r="347" spans="7:82" x14ac:dyDescent="0.2">
      <c r="AY347" s="1">
        <v>43981</v>
      </c>
      <c r="AZ347" s="3">
        <f t="shared" si="205"/>
        <v>61251</v>
      </c>
      <c r="BB347" s="1">
        <v>43981</v>
      </c>
      <c r="BC347" s="3">
        <f t="shared" si="210"/>
        <v>28897</v>
      </c>
      <c r="BE347" s="1">
        <v>43981</v>
      </c>
      <c r="BF347" s="3">
        <f t="shared" si="206"/>
        <v>10774</v>
      </c>
      <c r="BH347" s="1">
        <v>43981</v>
      </c>
      <c r="BI347" s="3">
        <f t="shared" si="211"/>
        <v>17205</v>
      </c>
      <c r="BK347" s="1">
        <v>43981</v>
      </c>
      <c r="BL347" s="3">
        <f t="shared" si="208"/>
        <v>9441</v>
      </c>
      <c r="BN347" s="1">
        <v>43981</v>
      </c>
      <c r="BO347" s="3">
        <f t="shared" si="209"/>
        <v>56253</v>
      </c>
    </row>
    <row r="348" spans="7:82" x14ac:dyDescent="0.2">
      <c r="AY348" s="1">
        <v>43982</v>
      </c>
      <c r="AZ348" s="3">
        <f t="shared" si="205"/>
        <v>58444</v>
      </c>
      <c r="BB348" s="1">
        <v>43982</v>
      </c>
      <c r="BC348" s="3">
        <f t="shared" si="210"/>
        <v>837</v>
      </c>
      <c r="BE348" s="1">
        <v>43982</v>
      </c>
      <c r="BF348" s="3">
        <f t="shared" si="206"/>
        <v>10334</v>
      </c>
      <c r="BH348" s="1">
        <v>43982</v>
      </c>
      <c r="BI348" s="3">
        <f t="shared" si="211"/>
        <v>15818</v>
      </c>
      <c r="BK348" s="1">
        <v>43982</v>
      </c>
      <c r="BL348" s="3"/>
      <c r="BN348" s="1">
        <v>43982</v>
      </c>
      <c r="BO348" s="3">
        <f t="shared" si="209"/>
        <v>67735</v>
      </c>
    </row>
    <row r="349" spans="7:82" x14ac:dyDescent="0.2">
      <c r="AY349" s="1">
        <v>43983</v>
      </c>
      <c r="AZ349" s="3">
        <f t="shared" si="205"/>
        <v>49952</v>
      </c>
      <c r="BB349" s="1">
        <v>43983</v>
      </c>
      <c r="BC349" s="3">
        <f t="shared" si="210"/>
        <v>49455</v>
      </c>
      <c r="BE349" s="1">
        <v>43983</v>
      </c>
      <c r="BF349" s="3">
        <f t="shared" si="206"/>
        <v>7066</v>
      </c>
      <c r="BH349" s="1">
        <v>43983</v>
      </c>
      <c r="BI349" s="3">
        <f t="shared" si="211"/>
        <v>13393</v>
      </c>
      <c r="BK349" s="1">
        <v>43983</v>
      </c>
      <c r="BL349" s="3"/>
      <c r="BN349" s="1">
        <v>43983</v>
      </c>
      <c r="BO349" s="3">
        <f t="shared" si="209"/>
        <v>59008</v>
      </c>
    </row>
    <row r="350" spans="7:82" x14ac:dyDescent="0.2">
      <c r="AY350" s="1">
        <v>43984</v>
      </c>
      <c r="AZ350" s="3">
        <f t="shared" si="205"/>
        <v>54054</v>
      </c>
      <c r="BB350" s="1">
        <v>43984</v>
      </c>
      <c r="BC350" s="3">
        <f t="shared" si="210"/>
        <v>22077</v>
      </c>
      <c r="BE350" s="1">
        <v>43984</v>
      </c>
      <c r="BF350" s="3">
        <f t="shared" si="206"/>
        <v>5852</v>
      </c>
      <c r="BH350" s="1">
        <v>43984</v>
      </c>
      <c r="BI350" s="3">
        <f t="shared" si="211"/>
        <v>9245</v>
      </c>
      <c r="BK350" s="1">
        <v>43984</v>
      </c>
      <c r="BL350" s="3">
        <f>SUM(BI253-BI252)</f>
        <v>10542</v>
      </c>
      <c r="BN350" s="1">
        <v>43984</v>
      </c>
      <c r="BO350" s="3">
        <f t="shared" si="209"/>
        <v>59703</v>
      </c>
    </row>
    <row r="351" spans="7:82" x14ac:dyDescent="0.2">
      <c r="AY351" s="1">
        <v>43985</v>
      </c>
      <c r="AZ351" s="3">
        <f t="shared" si="205"/>
        <v>61642</v>
      </c>
      <c r="BB351" s="1">
        <v>43985</v>
      </c>
      <c r="BC351" s="3">
        <f t="shared" si="210"/>
        <v>19743</v>
      </c>
      <c r="BE351" s="1">
        <v>43985</v>
      </c>
      <c r="BF351" s="3">
        <f t="shared" si="206"/>
        <v>8362</v>
      </c>
      <c r="BH351" s="1">
        <v>43985</v>
      </c>
      <c r="BI351" s="3">
        <f t="shared" si="211"/>
        <v>16281</v>
      </c>
      <c r="BK351" s="1">
        <v>43985</v>
      </c>
      <c r="BL351" s="3">
        <f>SUM(BI254-BI253)</f>
        <v>9419</v>
      </c>
      <c r="BN351" s="1">
        <v>43985</v>
      </c>
      <c r="BO351" s="3">
        <f t="shared" si="209"/>
        <v>51377</v>
      </c>
    </row>
    <row r="352" spans="7:82" x14ac:dyDescent="0.2">
      <c r="AY352" s="1">
        <v>43986</v>
      </c>
      <c r="AZ352" s="3">
        <f t="shared" si="205"/>
        <v>63559</v>
      </c>
      <c r="BB352" s="1">
        <v>43986</v>
      </c>
      <c r="BC352" s="3">
        <f t="shared" si="210"/>
        <v>20309</v>
      </c>
      <c r="BE352" s="1">
        <v>43986</v>
      </c>
      <c r="BF352" s="3">
        <f t="shared" si="206"/>
        <v>7115</v>
      </c>
      <c r="BH352" s="1">
        <v>43986</v>
      </c>
      <c r="BI352" s="3">
        <f t="shared" si="211"/>
        <v>15434</v>
      </c>
      <c r="BK352" s="1">
        <v>43986</v>
      </c>
      <c r="BL352" s="3"/>
      <c r="BN352" s="1">
        <v>43986</v>
      </c>
      <c r="BO352" s="3">
        <f t="shared" si="209"/>
        <v>55792</v>
      </c>
    </row>
    <row r="353" spans="51:67" x14ac:dyDescent="0.2">
      <c r="AY353" s="1">
        <v>43987</v>
      </c>
      <c r="AZ353" s="3">
        <f t="shared" ref="AZ353:AZ384" si="212">SUM(BE256-BE255)</f>
        <v>66480</v>
      </c>
      <c r="BB353" s="1">
        <v>43987</v>
      </c>
      <c r="BC353" s="3">
        <f t="shared" si="210"/>
        <v>61162</v>
      </c>
      <c r="BE353" s="1">
        <v>43987</v>
      </c>
      <c r="BF353" s="3">
        <f t="shared" ref="BF353:BF384" si="213">SUM(BG256-BG255)</f>
        <v>9760</v>
      </c>
      <c r="BH353" s="1">
        <v>43987</v>
      </c>
      <c r="BI353" s="3">
        <f t="shared" si="211"/>
        <v>18564</v>
      </c>
      <c r="BK353" s="1">
        <v>43987</v>
      </c>
      <c r="BL353" s="3"/>
      <c r="BN353" s="1">
        <v>43987</v>
      </c>
      <c r="BO353" s="3">
        <f t="shared" ref="BO353:BO384" si="214">SUM(BJ256-BJ255)</f>
        <v>69837</v>
      </c>
    </row>
    <row r="354" spans="51:67" x14ac:dyDescent="0.2">
      <c r="AY354" s="1">
        <v>43988</v>
      </c>
      <c r="AZ354" s="3">
        <f t="shared" si="212"/>
        <v>77895</v>
      </c>
      <c r="BB354" s="1">
        <v>43988</v>
      </c>
      <c r="BC354" s="3">
        <f t="shared" si="210"/>
        <v>557</v>
      </c>
      <c r="BE354" s="1">
        <v>43988</v>
      </c>
      <c r="BF354" s="3">
        <f t="shared" si="213"/>
        <v>9800</v>
      </c>
      <c r="BH354" s="1">
        <v>43988</v>
      </c>
      <c r="BI354" s="3"/>
      <c r="BK354" s="1">
        <v>43988</v>
      </c>
      <c r="BL354" s="3">
        <f t="shared" ref="BL354:BL368" si="215">SUM(BI257-BI256)</f>
        <v>11622</v>
      </c>
      <c r="BN354" s="1">
        <v>43988</v>
      </c>
      <c r="BO354" s="3">
        <f t="shared" si="214"/>
        <v>53918</v>
      </c>
    </row>
    <row r="355" spans="51:67" x14ac:dyDescent="0.2">
      <c r="AY355" s="1">
        <v>43989</v>
      </c>
      <c r="AZ355" s="3">
        <f t="shared" si="212"/>
        <v>60435</v>
      </c>
      <c r="BB355" s="1">
        <v>43989</v>
      </c>
      <c r="BC355" s="3">
        <f t="shared" si="210"/>
        <v>40977</v>
      </c>
      <c r="BE355" s="1">
        <v>43989</v>
      </c>
      <c r="BF355" s="3">
        <f t="shared" si="213"/>
        <v>7808</v>
      </c>
      <c r="BH355" s="1">
        <v>43989</v>
      </c>
      <c r="BI355" s="3"/>
      <c r="BK355" s="1">
        <v>43989</v>
      </c>
      <c r="BL355" s="3">
        <f t="shared" si="215"/>
        <v>9557</v>
      </c>
      <c r="BN355" s="1">
        <v>43989</v>
      </c>
      <c r="BO355" s="3">
        <f t="shared" si="214"/>
        <v>68972</v>
      </c>
    </row>
    <row r="356" spans="51:67" x14ac:dyDescent="0.2">
      <c r="AY356" s="1">
        <v>43990</v>
      </c>
      <c r="AZ356" s="3">
        <f t="shared" si="212"/>
        <v>58054</v>
      </c>
      <c r="BB356" s="1">
        <v>43990</v>
      </c>
      <c r="BC356" s="3">
        <f t="shared" si="210"/>
        <v>14664</v>
      </c>
      <c r="BE356" s="1">
        <v>43990</v>
      </c>
      <c r="BF356" s="3">
        <f t="shared" si="213"/>
        <v>4782</v>
      </c>
      <c r="BH356" s="1">
        <v>43990</v>
      </c>
      <c r="BI356" s="3">
        <f t="shared" ref="BI356:BI372" si="216">SUM(BH259-BH258)</f>
        <v>10317</v>
      </c>
      <c r="BK356" s="1">
        <v>43990</v>
      </c>
      <c r="BL356" s="3">
        <f t="shared" si="215"/>
        <v>7565</v>
      </c>
      <c r="BN356" s="1">
        <v>43990</v>
      </c>
      <c r="BO356" s="3">
        <f t="shared" si="214"/>
        <v>55055</v>
      </c>
    </row>
    <row r="357" spans="51:67" x14ac:dyDescent="0.2">
      <c r="AY357" s="1">
        <v>43991</v>
      </c>
      <c r="AZ357" s="3">
        <f t="shared" si="212"/>
        <v>49973</v>
      </c>
      <c r="BB357" s="1">
        <v>43991</v>
      </c>
      <c r="BC357" s="3">
        <f t="shared" si="210"/>
        <v>14408</v>
      </c>
      <c r="BE357" s="1">
        <v>43991</v>
      </c>
      <c r="BF357" s="3">
        <f t="shared" si="213"/>
        <v>4660</v>
      </c>
      <c r="BH357" s="1">
        <v>43991</v>
      </c>
      <c r="BI357" s="3">
        <f t="shared" si="216"/>
        <v>16116</v>
      </c>
      <c r="BK357" s="1">
        <v>43991</v>
      </c>
      <c r="BL357" s="3">
        <f t="shared" si="215"/>
        <v>6216</v>
      </c>
      <c r="BN357" s="1">
        <v>43991</v>
      </c>
      <c r="BO357" s="3">
        <f t="shared" si="214"/>
        <v>54553</v>
      </c>
    </row>
    <row r="358" spans="51:67" x14ac:dyDescent="0.2">
      <c r="AY358" s="1">
        <v>43992</v>
      </c>
      <c r="AZ358" s="3">
        <f t="shared" si="212"/>
        <v>62297</v>
      </c>
      <c r="BB358" s="1">
        <v>43992</v>
      </c>
      <c r="BC358" s="3">
        <f t="shared" si="210"/>
        <v>19437</v>
      </c>
      <c r="BE358" s="1">
        <v>43992</v>
      </c>
      <c r="BF358" s="3">
        <f t="shared" si="213"/>
        <v>10034</v>
      </c>
      <c r="BH358" s="1">
        <v>43992</v>
      </c>
      <c r="BI358" s="3">
        <f t="shared" si="216"/>
        <v>184</v>
      </c>
      <c r="BK358" s="1">
        <v>43992</v>
      </c>
      <c r="BL358" s="3">
        <f t="shared" si="215"/>
        <v>10264</v>
      </c>
      <c r="BN358" s="1">
        <v>43992</v>
      </c>
      <c r="BO358" s="3">
        <f t="shared" si="214"/>
        <v>56849</v>
      </c>
    </row>
    <row r="359" spans="51:67" x14ac:dyDescent="0.2">
      <c r="AY359" s="1">
        <v>43993</v>
      </c>
      <c r="AZ359" s="3">
        <f t="shared" si="212"/>
        <v>60839</v>
      </c>
      <c r="BB359" s="1">
        <v>43993</v>
      </c>
      <c r="BC359" s="3">
        <f t="shared" si="210"/>
        <v>21859</v>
      </c>
      <c r="BE359" s="1">
        <v>43993</v>
      </c>
      <c r="BF359" s="3">
        <f t="shared" si="213"/>
        <v>10833</v>
      </c>
      <c r="BH359" s="1">
        <v>43993</v>
      </c>
      <c r="BI359" s="3">
        <f t="shared" si="216"/>
        <v>33185</v>
      </c>
      <c r="BK359" s="1">
        <v>43993</v>
      </c>
      <c r="BL359" s="3">
        <f t="shared" si="215"/>
        <v>9942</v>
      </c>
      <c r="BN359" s="1">
        <v>43993</v>
      </c>
      <c r="BO359" s="3">
        <f t="shared" si="214"/>
        <v>64611</v>
      </c>
    </row>
    <row r="360" spans="51:67" x14ac:dyDescent="0.2">
      <c r="AY360" s="1">
        <v>43994</v>
      </c>
      <c r="AZ360" s="3">
        <f t="shared" si="212"/>
        <v>72395</v>
      </c>
      <c r="BB360" s="1">
        <v>43994</v>
      </c>
      <c r="BC360" s="3">
        <f t="shared" si="210"/>
        <v>24603</v>
      </c>
      <c r="BE360" s="1">
        <v>43994</v>
      </c>
      <c r="BF360" s="3">
        <f t="shared" si="213"/>
        <v>10186</v>
      </c>
      <c r="BH360" s="1">
        <v>43994</v>
      </c>
      <c r="BI360" s="3">
        <f t="shared" si="216"/>
        <v>15767</v>
      </c>
      <c r="BK360" s="1">
        <v>43994</v>
      </c>
      <c r="BL360" s="3">
        <f t="shared" si="215"/>
        <v>12632</v>
      </c>
      <c r="BN360" s="1">
        <v>43994</v>
      </c>
      <c r="BO360" s="3">
        <f t="shared" si="214"/>
        <v>62135</v>
      </c>
    </row>
    <row r="361" spans="51:67" x14ac:dyDescent="0.2">
      <c r="AY361" s="1">
        <v>43995</v>
      </c>
      <c r="AZ361" s="3">
        <f t="shared" si="212"/>
        <v>70840</v>
      </c>
      <c r="BB361" s="1">
        <v>43995</v>
      </c>
      <c r="BC361" s="3"/>
      <c r="BE361" s="1">
        <v>43995</v>
      </c>
      <c r="BF361" s="3">
        <f t="shared" si="213"/>
        <v>10160</v>
      </c>
      <c r="BH361" s="1">
        <v>43995</v>
      </c>
      <c r="BI361" s="3">
        <f t="shared" si="216"/>
        <v>13196</v>
      </c>
      <c r="BK361" s="1">
        <v>43995</v>
      </c>
      <c r="BL361" s="3">
        <f t="shared" si="215"/>
        <v>8667</v>
      </c>
      <c r="BN361" s="1">
        <v>43995</v>
      </c>
      <c r="BO361" s="3">
        <f t="shared" si="214"/>
        <v>77603</v>
      </c>
    </row>
    <row r="362" spans="51:67" x14ac:dyDescent="0.2">
      <c r="AY362" s="1">
        <v>43996</v>
      </c>
      <c r="AZ362" s="3">
        <f t="shared" si="212"/>
        <v>62359</v>
      </c>
      <c r="BB362" s="1">
        <v>43996</v>
      </c>
      <c r="BC362" s="3"/>
      <c r="BE362" s="1">
        <v>43996</v>
      </c>
      <c r="BF362" s="3">
        <f t="shared" si="213"/>
        <v>9112</v>
      </c>
      <c r="BH362" s="1">
        <v>43996</v>
      </c>
      <c r="BI362" s="3">
        <f t="shared" si="216"/>
        <v>14015</v>
      </c>
      <c r="BK362" s="1">
        <v>43996</v>
      </c>
      <c r="BL362" s="3">
        <f t="shared" si="215"/>
        <v>8182</v>
      </c>
      <c r="BN362" s="1">
        <v>43996</v>
      </c>
      <c r="BO362" s="3">
        <f t="shared" si="214"/>
        <v>66186</v>
      </c>
    </row>
    <row r="363" spans="51:67" x14ac:dyDescent="0.2">
      <c r="AY363" s="1">
        <v>43997</v>
      </c>
      <c r="AZ363" s="3">
        <f t="shared" si="212"/>
        <v>56611</v>
      </c>
      <c r="BB363" s="1">
        <v>43997</v>
      </c>
      <c r="BC363" s="3">
        <f t="shared" ref="BC363:BC372" si="217">SUM(BF266-BF265)</f>
        <v>18467</v>
      </c>
      <c r="BE363" s="1">
        <v>43997</v>
      </c>
      <c r="BF363" s="3">
        <f t="shared" si="213"/>
        <v>4492</v>
      </c>
      <c r="BH363" s="1">
        <v>43997</v>
      </c>
      <c r="BI363" s="3">
        <f t="shared" si="216"/>
        <v>10539</v>
      </c>
      <c r="BK363" s="1">
        <v>43997</v>
      </c>
      <c r="BL363" s="3">
        <f t="shared" si="215"/>
        <v>9797</v>
      </c>
      <c r="BN363" s="1">
        <v>43997</v>
      </c>
      <c r="BO363" s="3">
        <f t="shared" si="214"/>
        <v>69573</v>
      </c>
    </row>
    <row r="364" spans="51:67" x14ac:dyDescent="0.2">
      <c r="AY364" s="1">
        <v>43998</v>
      </c>
      <c r="AZ364" s="3">
        <f t="shared" si="212"/>
        <v>60568</v>
      </c>
      <c r="BB364" s="1">
        <v>43998</v>
      </c>
      <c r="BC364" s="3">
        <f t="shared" si="217"/>
        <v>15699</v>
      </c>
      <c r="BE364" s="1">
        <v>43998</v>
      </c>
      <c r="BF364" s="3">
        <f t="shared" si="213"/>
        <v>6361</v>
      </c>
      <c r="BH364" s="1">
        <v>43998</v>
      </c>
      <c r="BI364" s="3">
        <f t="shared" si="216"/>
        <v>11497</v>
      </c>
      <c r="BK364" s="1">
        <v>43998</v>
      </c>
      <c r="BL364" s="3">
        <f t="shared" si="215"/>
        <v>10062</v>
      </c>
      <c r="BN364" s="1">
        <v>43998</v>
      </c>
      <c r="BO364" s="3">
        <f t="shared" si="214"/>
        <v>60233</v>
      </c>
    </row>
    <row r="365" spans="51:67" x14ac:dyDescent="0.2">
      <c r="AY365" s="1">
        <v>43999</v>
      </c>
      <c r="AZ365" s="3">
        <f t="shared" si="212"/>
        <v>59341</v>
      </c>
      <c r="BB365" s="1">
        <v>43999</v>
      </c>
      <c r="BC365" s="3">
        <f t="shared" si="217"/>
        <v>16059</v>
      </c>
      <c r="BE365" s="1">
        <v>43999</v>
      </c>
      <c r="BF365" s="3">
        <f t="shared" si="213"/>
        <v>8313</v>
      </c>
      <c r="BH365" s="1">
        <v>43999</v>
      </c>
      <c r="BI365" s="3">
        <f t="shared" si="216"/>
        <v>14351</v>
      </c>
      <c r="BK365" s="1">
        <v>43999</v>
      </c>
      <c r="BL365" s="3">
        <f t="shared" si="215"/>
        <v>9739</v>
      </c>
      <c r="BN365" s="1">
        <v>43999</v>
      </c>
      <c r="BO365" s="3">
        <f t="shared" si="214"/>
        <v>76542</v>
      </c>
    </row>
    <row r="366" spans="51:67" x14ac:dyDescent="0.2">
      <c r="AY366" s="1">
        <v>44000</v>
      </c>
      <c r="AZ366" s="3">
        <f t="shared" si="212"/>
        <v>68541</v>
      </c>
      <c r="BB366" s="1">
        <v>44000</v>
      </c>
      <c r="BC366" s="3">
        <f t="shared" si="217"/>
        <v>23893</v>
      </c>
      <c r="BE366" s="1">
        <v>44000</v>
      </c>
      <c r="BF366" s="3">
        <f t="shared" si="213"/>
        <v>9142</v>
      </c>
      <c r="BH366" s="1">
        <v>44000</v>
      </c>
      <c r="BI366" s="3">
        <f t="shared" si="216"/>
        <v>301</v>
      </c>
      <c r="BK366" s="1">
        <v>44000</v>
      </c>
      <c r="BL366" s="3">
        <f t="shared" si="215"/>
        <v>11237</v>
      </c>
      <c r="BN366" s="1">
        <v>44000</v>
      </c>
      <c r="BO366" s="3">
        <f t="shared" si="214"/>
        <v>81172</v>
      </c>
    </row>
    <row r="367" spans="51:67" x14ac:dyDescent="0.2">
      <c r="AY367" s="1">
        <v>44001</v>
      </c>
      <c r="AZ367" s="3">
        <f t="shared" si="212"/>
        <v>79303</v>
      </c>
      <c r="BB367" s="1">
        <v>44001</v>
      </c>
      <c r="BC367" s="3">
        <f t="shared" si="217"/>
        <v>22609</v>
      </c>
      <c r="BE367" s="1">
        <v>44001</v>
      </c>
      <c r="BF367" s="3">
        <f t="shared" si="213"/>
        <v>9471</v>
      </c>
      <c r="BH367" s="1">
        <v>44001</v>
      </c>
      <c r="BI367" s="3">
        <f t="shared" si="216"/>
        <v>29742</v>
      </c>
      <c r="BK367" s="1">
        <v>44001</v>
      </c>
      <c r="BL367" s="3">
        <f t="shared" si="215"/>
        <v>13150</v>
      </c>
      <c r="BN367" s="1">
        <v>44001</v>
      </c>
      <c r="BO367" s="3">
        <f t="shared" si="214"/>
        <v>78710</v>
      </c>
    </row>
    <row r="368" spans="51:67" x14ac:dyDescent="0.2">
      <c r="AY368" s="1">
        <v>44002</v>
      </c>
      <c r="AZ368" s="3">
        <f t="shared" si="212"/>
        <v>68830</v>
      </c>
      <c r="BB368" s="1">
        <v>44002</v>
      </c>
      <c r="BC368" s="3">
        <f t="shared" si="217"/>
        <v>24530</v>
      </c>
      <c r="BE368" s="1">
        <v>44002</v>
      </c>
      <c r="BF368" s="3">
        <f t="shared" si="213"/>
        <v>14067</v>
      </c>
      <c r="BH368" s="1">
        <v>44002</v>
      </c>
      <c r="BI368" s="3">
        <f t="shared" si="216"/>
        <v>14706</v>
      </c>
      <c r="BK368" s="1">
        <v>44002</v>
      </c>
      <c r="BL368" s="3">
        <f t="shared" si="215"/>
        <v>509</v>
      </c>
      <c r="BN368" s="1">
        <v>44002</v>
      </c>
      <c r="BO368" s="3">
        <f t="shared" si="214"/>
        <v>84844</v>
      </c>
    </row>
    <row r="369" spans="51:67" x14ac:dyDescent="0.2">
      <c r="AY369" s="1">
        <v>44003</v>
      </c>
      <c r="AZ369" s="3">
        <f t="shared" si="212"/>
        <v>67526</v>
      </c>
      <c r="BB369" s="1">
        <v>44003</v>
      </c>
      <c r="BC369" s="3">
        <f t="shared" si="217"/>
        <v>26094</v>
      </c>
      <c r="BE369" s="1">
        <v>44003</v>
      </c>
      <c r="BF369" s="3">
        <f t="shared" si="213"/>
        <v>8363</v>
      </c>
      <c r="BH369" s="1">
        <v>44003</v>
      </c>
      <c r="BI369" s="3">
        <f t="shared" si="216"/>
        <v>12792</v>
      </c>
      <c r="BK369" s="1">
        <v>44003</v>
      </c>
      <c r="BL369" s="3"/>
      <c r="BN369" s="1">
        <v>44003</v>
      </c>
      <c r="BO369" s="3">
        <f t="shared" si="214"/>
        <v>92430</v>
      </c>
    </row>
    <row r="370" spans="51:67" x14ac:dyDescent="0.2">
      <c r="AY370" s="1">
        <v>44004</v>
      </c>
      <c r="AZ370" s="3">
        <f t="shared" si="212"/>
        <v>56780</v>
      </c>
      <c r="BB370" s="1">
        <v>44004</v>
      </c>
      <c r="BC370" s="3">
        <f t="shared" si="217"/>
        <v>22432</v>
      </c>
      <c r="BE370" s="1">
        <v>44004</v>
      </c>
      <c r="BF370" s="3">
        <f t="shared" si="213"/>
        <v>6730</v>
      </c>
      <c r="BH370" s="1">
        <v>44004</v>
      </c>
      <c r="BI370" s="3">
        <f t="shared" si="216"/>
        <v>10591</v>
      </c>
      <c r="BK370" s="1">
        <v>44004</v>
      </c>
      <c r="BL370" s="3">
        <f>SUM(BI273-BI272)</f>
        <v>30121</v>
      </c>
      <c r="BN370" s="1">
        <v>44004</v>
      </c>
      <c r="BO370" s="3">
        <f t="shared" si="214"/>
        <v>85243</v>
      </c>
    </row>
    <row r="371" spans="51:67" x14ac:dyDescent="0.2">
      <c r="AY371" s="1">
        <v>44005</v>
      </c>
      <c r="AZ371" s="3">
        <f t="shared" si="212"/>
        <v>48709</v>
      </c>
      <c r="BB371" s="1">
        <v>44005</v>
      </c>
      <c r="BC371" s="3">
        <f t="shared" si="217"/>
        <v>16052</v>
      </c>
      <c r="BE371" s="1">
        <v>44005</v>
      </c>
      <c r="BF371" s="3">
        <f t="shared" si="213"/>
        <v>7532</v>
      </c>
      <c r="BH371" s="1">
        <v>44005</v>
      </c>
      <c r="BI371" s="3">
        <f t="shared" si="216"/>
        <v>10651</v>
      </c>
      <c r="BK371" s="1">
        <v>44005</v>
      </c>
      <c r="BL371" s="3">
        <f>SUM(BI274-BI273)</f>
        <v>11255</v>
      </c>
      <c r="BN371" s="1">
        <v>44005</v>
      </c>
      <c r="BO371" s="3">
        <f t="shared" si="214"/>
        <v>95970</v>
      </c>
    </row>
    <row r="372" spans="51:67" x14ac:dyDescent="0.2">
      <c r="AY372" s="1">
        <v>44006</v>
      </c>
      <c r="AZ372" s="3">
        <f t="shared" si="212"/>
        <v>51144</v>
      </c>
      <c r="BB372" s="1">
        <v>44006</v>
      </c>
      <c r="BC372" s="3">
        <f t="shared" si="217"/>
        <v>16194</v>
      </c>
      <c r="BE372" s="1">
        <v>44006</v>
      </c>
      <c r="BF372" s="3">
        <f t="shared" si="213"/>
        <v>7369</v>
      </c>
      <c r="BH372" s="1">
        <v>44006</v>
      </c>
      <c r="BI372" s="3">
        <f t="shared" si="216"/>
        <v>16137</v>
      </c>
      <c r="BK372" s="1">
        <v>44006</v>
      </c>
      <c r="BL372" s="3">
        <f>SUM(BI275-BI274)</f>
        <v>12305</v>
      </c>
      <c r="BN372" s="1">
        <v>44006</v>
      </c>
      <c r="BO372" s="3">
        <f t="shared" si="214"/>
        <v>101446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2020-05-27T21:47:48Z</dcterms:created>
  <dcterms:modified xsi:type="dcterms:W3CDTF">2020-06-26T23:51:00Z</dcterms:modified>
</cp:coreProperties>
</file>