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E2B6CC4B-0ACF-E243-95C4-D9229A3B5B1C}" xr6:coauthVersionLast="45" xr6:coauthVersionMax="45" xr10:uidLastSave="{00000000-0000-0000-0000-000000000000}"/>
  <bookViews>
    <workbookView xWindow="800" yWindow="460" windowWidth="27200" windowHeight="16500" xr2:uid="{BD306709-B200-C145-A803-BCB91D4B4364}"/>
  </bookViews>
  <sheets>
    <sheet name="Sheet1" sheetId="1" r:id="rId1"/>
  </sheets>
  <definedNames>
    <definedName name="_xlchart.v1.0" hidden="1">Sheet1!$B$47:$B$76</definedName>
    <definedName name="_xlchart.v1.1" hidden="1">Sheet1!$C$47:$C$76</definedName>
    <definedName name="_xlchart.v1.2" hidden="1">Sheet1!$D$47:$D$76</definedName>
    <definedName name="_xlchart.v1.3" hidden="1">Sheet1!$B$11:$B$40</definedName>
    <definedName name="_xlchart.v1.4" hidden="1">Sheet1!$C$11:$C$40</definedName>
    <definedName name="_xlchart.v1.5" hidden="1">Sheet1!$D$11:$D$40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5" i="1" l="1"/>
  <c r="C62" i="1"/>
  <c r="C60" i="1"/>
  <c r="C59" i="1"/>
  <c r="C58" i="1"/>
  <c r="C57" i="1"/>
  <c r="C56" i="1"/>
  <c r="C54" i="1"/>
  <c r="C53" i="1"/>
  <c r="C52" i="1"/>
  <c r="C51" i="1"/>
  <c r="C50" i="1"/>
  <c r="C49" i="1"/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G6" i="1" l="1"/>
  <c r="G5" i="1"/>
  <c r="G4" i="1"/>
  <c r="G3" i="1"/>
  <c r="G2" i="1"/>
  <c r="D6" i="1" l="1"/>
</calcChain>
</file>

<file path=xl/sharedStrings.xml><?xml version="1.0" encoding="utf-8"?>
<sst xmlns="http://schemas.openxmlformats.org/spreadsheetml/2006/main" count="192" uniqueCount="45">
  <si>
    <t>population stats</t>
  </si>
  <si>
    <t>NEW YORK</t>
  </si>
  <si>
    <t>QUEENS</t>
  </si>
  <si>
    <t>KINGS</t>
  </si>
  <si>
    <t>NASSAU</t>
  </si>
  <si>
    <t>BRONX</t>
  </si>
  <si>
    <t>SUFFOLK</t>
  </si>
  <si>
    <t>NEW JERSEY</t>
  </si>
  <si>
    <t>BERGEN</t>
  </si>
  <si>
    <t>HUDSON</t>
  </si>
  <si>
    <t>ESSEX</t>
  </si>
  <si>
    <t>UNION</t>
  </si>
  <si>
    <t>PASSAIC</t>
  </si>
  <si>
    <t>MASSACHUSETTS</t>
  </si>
  <si>
    <t>MIDDLESEX</t>
  </si>
  <si>
    <t>NORFOLK</t>
  </si>
  <si>
    <t>WORCESTER</t>
  </si>
  <si>
    <t>MICHIGAN</t>
  </si>
  <si>
    <t>WAYNE</t>
  </si>
  <si>
    <t>OAKLAND</t>
  </si>
  <si>
    <t>MACOMB</t>
  </si>
  <si>
    <t>GENESEE</t>
  </si>
  <si>
    <t>WASHTENAW</t>
  </si>
  <si>
    <t>PENNSYLVANIA</t>
  </si>
  <si>
    <t>PHILADELPHIA</t>
  </si>
  <si>
    <t>MONTGOMERY</t>
  </si>
  <si>
    <t>DELEWARE</t>
  </si>
  <si>
    <t>LEHIGH</t>
  </si>
  <si>
    <t>BERKS</t>
  </si>
  <si>
    <t>CALIFORNIA</t>
  </si>
  <si>
    <t>LOS ANGELES</t>
  </si>
  <si>
    <t>SAN DIEGO</t>
  </si>
  <si>
    <t>RIVERSIDE</t>
  </si>
  <si>
    <t>SANTA CLARA</t>
  </si>
  <si>
    <t>ORANGE</t>
  </si>
  <si>
    <t>population</t>
  </si>
  <si>
    <t># of hospitals</t>
  </si>
  <si>
    <t># of icu beds</t>
  </si>
  <si>
    <t>percent of 65+</t>
  </si>
  <si>
    <t>pop per mile</t>
  </si>
  <si>
    <t>Population</t>
  </si>
  <si>
    <t>Persons age 65+</t>
  </si>
  <si>
    <t>Persons ages 65+</t>
  </si>
  <si>
    <t>Number of hospitals</t>
  </si>
  <si>
    <t>Population per square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</si>
</sst>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PERSONS AGES 65 AND OLDER AMONG THE ENTIRE county's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Persons age 65+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Sheet1!$B$11:$B$40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DELEWARE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Sheet1!$C$11:$C$40</c:f>
              <c:numCache>
                <c:formatCode>General</c:formatCode>
                <c:ptCount val="30"/>
                <c:pt idx="0">
                  <c:v>365607.37</c:v>
                </c:pt>
                <c:pt idx="1">
                  <c:v>368023.68</c:v>
                </c:pt>
                <c:pt idx="2">
                  <c:v>247465.4</c:v>
                </c:pt>
                <c:pt idx="3">
                  <c:v>188454.35</c:v>
                </c:pt>
                <c:pt idx="4">
                  <c:v>255372.21999999997</c:v>
                </c:pt>
                <c:pt idx="5">
                  <c:v>166900.02599999998</c:v>
                </c:pt>
                <c:pt idx="6">
                  <c:v>83245.357999999993</c:v>
                </c:pt>
                <c:pt idx="7">
                  <c:v>112240.41500000001</c:v>
                </c:pt>
                <c:pt idx="8">
                  <c:v>60874.74</c:v>
                </c:pt>
                <c:pt idx="9">
                  <c:v>75381.3</c:v>
                </c:pt>
                <c:pt idx="10">
                  <c:v>100718.058</c:v>
                </c:pt>
                <c:pt idx="11">
                  <c:v>256561.55</c:v>
                </c:pt>
                <c:pt idx="12">
                  <c:v>141080.54399999999</c:v>
                </c:pt>
                <c:pt idx="13">
                  <c:v>122727.15999999999</c:v>
                </c:pt>
                <c:pt idx="14">
                  <c:v>110966.98800000001</c:v>
                </c:pt>
                <c:pt idx="15">
                  <c:v>248379.3</c:v>
                </c:pt>
                <c:pt idx="16">
                  <c:v>218886.52</c:v>
                </c:pt>
                <c:pt idx="17">
                  <c:v>153176.54999999999</c:v>
                </c:pt>
                <c:pt idx="18">
                  <c:v>72959.399999999994</c:v>
                </c:pt>
                <c:pt idx="19">
                  <c:v>54298.584999999999</c:v>
                </c:pt>
                <c:pt idx="20">
                  <c:v>222875.80000000002</c:v>
                </c:pt>
                <c:pt idx="21">
                  <c:v>152277.21599999999</c:v>
                </c:pt>
                <c:pt idx="22">
                  <c:v>95302.872000000003</c:v>
                </c:pt>
                <c:pt idx="23">
                  <c:v>63878.418000000005</c:v>
                </c:pt>
                <c:pt idx="24">
                  <c:v>74871.80799999999</c:v>
                </c:pt>
                <c:pt idx="25">
                  <c:v>1421138.9999999998</c:v>
                </c:pt>
                <c:pt idx="26">
                  <c:v>482192.86</c:v>
                </c:pt>
                <c:pt idx="27">
                  <c:v>372638.83999999997</c:v>
                </c:pt>
                <c:pt idx="28">
                  <c:v>270485.66000000003</c:v>
                </c:pt>
                <c:pt idx="29">
                  <c:v>489294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4-5B4E-B0B9-2F8A801A7A3D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Population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strRef>
              <c:f>Sheet1!$B$11:$B$40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DELEWARE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Sheet1!$D$11:$D$40</c:f>
              <c:numCache>
                <c:formatCode>General</c:formatCode>
                <c:ptCount val="30"/>
                <c:pt idx="0">
                  <c:v>2242990</c:v>
                </c:pt>
                <c:pt idx="1">
                  <c:v>2555720</c:v>
                </c:pt>
                <c:pt idx="2">
                  <c:v>1359700</c:v>
                </c:pt>
                <c:pt idx="3">
                  <c:v>1416950</c:v>
                </c:pt>
                <c:pt idx="4">
                  <c:v>1476140</c:v>
                </c:pt>
                <c:pt idx="5">
                  <c:v>942938</c:v>
                </c:pt>
                <c:pt idx="6">
                  <c:v>682339</c:v>
                </c:pt>
                <c:pt idx="7">
                  <c:v>807485</c:v>
                </c:pt>
                <c:pt idx="8">
                  <c:v>563655</c:v>
                </c:pt>
                <c:pt idx="9">
                  <c:v>502542</c:v>
                </c:pt>
                <c:pt idx="10">
                  <c:v>818846</c:v>
                </c:pt>
                <c:pt idx="11">
                  <c:v>1634150</c:v>
                </c:pt>
                <c:pt idx="12">
                  <c:v>801594</c:v>
                </c:pt>
                <c:pt idx="13">
                  <c:v>713530</c:v>
                </c:pt>
                <c:pt idx="14">
                  <c:v>840659</c:v>
                </c:pt>
                <c:pt idx="15">
                  <c:v>1749150</c:v>
                </c:pt>
                <c:pt idx="16">
                  <c:v>1265240</c:v>
                </c:pt>
                <c:pt idx="17">
                  <c:v>880325</c:v>
                </c:pt>
                <c:pt idx="18">
                  <c:v>405330</c:v>
                </c:pt>
                <c:pt idx="19">
                  <c:v>374473</c:v>
                </c:pt>
                <c:pt idx="20">
                  <c:v>1591970</c:v>
                </c:pt>
                <c:pt idx="21">
                  <c:v>836688</c:v>
                </c:pt>
                <c:pt idx="22">
                  <c:v>567279</c:v>
                </c:pt>
                <c:pt idx="23">
                  <c:v>373558</c:v>
                </c:pt>
                <c:pt idx="24">
                  <c:v>425408</c:v>
                </c:pt>
                <c:pt idx="25">
                  <c:v>10079000</c:v>
                </c:pt>
                <c:pt idx="26">
                  <c:v>3325468</c:v>
                </c:pt>
                <c:pt idx="27">
                  <c:v>2517830</c:v>
                </c:pt>
                <c:pt idx="28">
                  <c:v>1945940</c:v>
                </c:pt>
                <c:pt idx="29">
                  <c:v>3198000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4-5B4E-B0B9-2F8A801A7A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5009103"/>
        <c:axId val="485010735"/>
      </c:barChart>
      <c:catAx>
        <c:axId val="48500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10735"/>
        <c:crosses val="autoZero"/>
        <c:auto val="1"/>
        <c:lblAlgn val="ctr"/>
        <c:lblOffset val="100"/>
        <c:noMultiLvlLbl val="0"/>
      </c:catAx>
      <c:valAx>
        <c:axId val="48501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0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PERSONS AGES 65 AND</a:t>
            </a:r>
            <a:r>
              <a:rPr lang="en-US" baseline="0"/>
              <a:t> AND OLDER PER 100,000 RESIDENTS PER COUNTY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Sheet1!$C$46</c:f>
              <c:strCache>
                <c:ptCount val="1"/>
                <c:pt idx="0">
                  <c:v>Persons ages 65+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Sheet1!$B$47:$B$76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DELEWARE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Sheet1!$C$47:$C$76</c:f>
              <c:numCache>
                <c:formatCode>General</c:formatCode>
                <c:ptCount val="30"/>
                <c:pt idx="0">
                  <c:v>16300</c:v>
                </c:pt>
                <c:pt idx="1">
                  <c:v>14400</c:v>
                </c:pt>
                <c:pt idx="2">
                  <c:v>18200</c:v>
                </c:pt>
                <c:pt idx="3">
                  <c:v>13300</c:v>
                </c:pt>
                <c:pt idx="4">
                  <c:v>17300</c:v>
                </c:pt>
                <c:pt idx="5">
                  <c:v>17700</c:v>
                </c:pt>
                <c:pt idx="6">
                  <c:v>12200</c:v>
                </c:pt>
                <c:pt idx="7">
                  <c:v>13900</c:v>
                </c:pt>
                <c:pt idx="8">
                  <c:v>10800</c:v>
                </c:pt>
                <c:pt idx="9">
                  <c:v>15000</c:v>
                </c:pt>
                <c:pt idx="10">
                  <c:v>12300</c:v>
                </c:pt>
                <c:pt idx="11">
                  <c:v>15700</c:v>
                </c:pt>
                <c:pt idx="12">
                  <c:v>17600</c:v>
                </c:pt>
                <c:pt idx="13">
                  <c:v>17200</c:v>
                </c:pt>
                <c:pt idx="14">
                  <c:v>13200</c:v>
                </c:pt>
                <c:pt idx="15">
                  <c:v>14200</c:v>
                </c:pt>
                <c:pt idx="16">
                  <c:v>17300</c:v>
                </c:pt>
                <c:pt idx="17">
                  <c:v>17400</c:v>
                </c:pt>
                <c:pt idx="18">
                  <c:v>18000</c:v>
                </c:pt>
                <c:pt idx="19">
                  <c:v>14500</c:v>
                </c:pt>
                <c:pt idx="20">
                  <c:v>14000</c:v>
                </c:pt>
                <c:pt idx="21">
                  <c:v>18200</c:v>
                </c:pt>
                <c:pt idx="22">
                  <c:v>16800</c:v>
                </c:pt>
                <c:pt idx="23">
                  <c:v>17100</c:v>
                </c:pt>
                <c:pt idx="24">
                  <c:v>17600</c:v>
                </c:pt>
                <c:pt idx="25">
                  <c:v>14100</c:v>
                </c:pt>
                <c:pt idx="26">
                  <c:v>14500</c:v>
                </c:pt>
                <c:pt idx="27">
                  <c:v>14800</c:v>
                </c:pt>
                <c:pt idx="28">
                  <c:v>13900</c:v>
                </c:pt>
                <c:pt idx="29">
                  <c:v>15300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4-D64A-B77A-3CD993D72963}"/>
            </c:ext>
          </c:extLst>
        </c:ser>
        <c:ser>
          <c:idx val="1"/>
          <c:order val="1"/>
          <c:tx>
            <c:strRef>
              <c:f>Sheet1!$D$46</c:f>
              <c:strCache>
                <c:ptCount val="1"/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Sheet1!$B$47:$B$76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DELEWARE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Sheet1!$D$47:$D$76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7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4-D64A-B77A-3CD993D7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387444655"/>
        <c:axId val="503989631"/>
      </c:barChart>
      <c:catAx>
        <c:axId val="3874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9631"/>
        <c:crosses val="autoZero"/>
        <c:auto val="1"/>
        <c:lblAlgn val="ctr"/>
        <c:lblOffset val="100"/>
        <c:noMultiLvlLbl val="0"/>
      </c:catAx>
      <c:valAx>
        <c:axId val="503989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4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HOSPITALS PER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Number of hospitals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Sheet1!$T$11:$T$40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DELEWARE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Sheet1!$U$11:$U$40</c:f>
              <c:numCache>
                <c:formatCode>General</c:formatCode>
                <c:ptCount val="30"/>
                <c:pt idx="0">
                  <c:v>9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  <c:pt idx="4">
                  <c:v>11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12</c:v>
                </c:pt>
                <c:pt idx="11">
                  <c:v>13</c:v>
                </c:pt>
                <c:pt idx="12">
                  <c:v>8</c:v>
                </c:pt>
                <c:pt idx="13">
                  <c:v>4</c:v>
                </c:pt>
                <c:pt idx="14">
                  <c:v>9</c:v>
                </c:pt>
                <c:pt idx="15">
                  <c:v>27</c:v>
                </c:pt>
                <c:pt idx="16">
                  <c:v>17</c:v>
                </c:pt>
                <c:pt idx="17">
                  <c:v>7</c:v>
                </c:pt>
                <c:pt idx="18">
                  <c:v>4</c:v>
                </c:pt>
                <c:pt idx="19">
                  <c:v>6</c:v>
                </c:pt>
                <c:pt idx="20">
                  <c:v>30</c:v>
                </c:pt>
                <c:pt idx="21">
                  <c:v>15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40</c:v>
                </c:pt>
                <c:pt idx="26">
                  <c:v>33</c:v>
                </c:pt>
                <c:pt idx="27">
                  <c:v>20</c:v>
                </c:pt>
                <c:pt idx="28">
                  <c:v>14</c:v>
                </c:pt>
                <c:pt idx="2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4-FA47-B9F9-80B121620EA5}"/>
            </c:ext>
          </c:extLst>
        </c:ser>
        <c:ser>
          <c:idx val="1"/>
          <c:order val="1"/>
          <c:tx>
            <c:strRef>
              <c:f>Sheet1!$V$10</c:f>
              <c:strCache>
                <c:ptCount val="1"/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Sheet1!$T$11:$T$40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DELEWARE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Sheet1!$V$11:$V$40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2BD4-FA47-B9F9-80B12162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1781471"/>
        <c:axId val="452762335"/>
      </c:barChart>
      <c:catAx>
        <c:axId val="45178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62335"/>
        <c:crosses val="autoZero"/>
        <c:auto val="1"/>
        <c:lblAlgn val="ctr"/>
        <c:lblOffset val="100"/>
        <c:noMultiLvlLbl val="0"/>
      </c:catAx>
      <c:valAx>
        <c:axId val="452762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7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DENSITY</a:t>
            </a:r>
            <a:r>
              <a:rPr lang="en-US" baseline="0"/>
              <a:t> </a:t>
            </a:r>
            <a:r>
              <a:rPr lang="en-US"/>
              <a:t>PER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Sheet1!$U$46</c:f>
              <c:strCache>
                <c:ptCount val="1"/>
                <c:pt idx="0">
                  <c:v>Population per square mile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Sheet1!$T$47:$T$76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DELEWARE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Sheet1!$U$47:$U$76</c:f>
              <c:numCache>
                <c:formatCode>General</c:formatCode>
                <c:ptCount val="30"/>
                <c:pt idx="0">
                  <c:v>20553.599999999999</c:v>
                </c:pt>
                <c:pt idx="1">
                  <c:v>35369.1</c:v>
                </c:pt>
                <c:pt idx="2">
                  <c:v>4704.8</c:v>
                </c:pt>
                <c:pt idx="3">
                  <c:v>32903.599999999999</c:v>
                </c:pt>
                <c:pt idx="4">
                  <c:v>1637.4</c:v>
                </c:pt>
                <c:pt idx="5">
                  <c:v>3884.5</c:v>
                </c:pt>
                <c:pt idx="6">
                  <c:v>13731.4</c:v>
                </c:pt>
                <c:pt idx="7">
                  <c:v>6211.5</c:v>
                </c:pt>
                <c:pt idx="8">
                  <c:v>5216.1000000000004</c:v>
                </c:pt>
                <c:pt idx="9">
                  <c:v>2715.3</c:v>
                </c:pt>
                <c:pt idx="10">
                  <c:v>12415.7</c:v>
                </c:pt>
                <c:pt idx="11">
                  <c:v>1837.9</c:v>
                </c:pt>
                <c:pt idx="12">
                  <c:v>1508.8</c:v>
                </c:pt>
                <c:pt idx="13">
                  <c:v>1693.6</c:v>
                </c:pt>
                <c:pt idx="14">
                  <c:v>528.6</c:v>
                </c:pt>
                <c:pt idx="15">
                  <c:v>2974.4</c:v>
                </c:pt>
                <c:pt idx="16">
                  <c:v>1385.7</c:v>
                </c:pt>
                <c:pt idx="17">
                  <c:v>1754.9</c:v>
                </c:pt>
                <c:pt idx="18">
                  <c:v>668.5</c:v>
                </c:pt>
                <c:pt idx="19">
                  <c:v>488.4</c:v>
                </c:pt>
                <c:pt idx="20">
                  <c:v>11379.5</c:v>
                </c:pt>
                <c:pt idx="21">
                  <c:v>1655.9</c:v>
                </c:pt>
                <c:pt idx="22">
                  <c:v>3040.5</c:v>
                </c:pt>
                <c:pt idx="23">
                  <c:v>1012.5</c:v>
                </c:pt>
                <c:pt idx="24">
                  <c:v>480.4</c:v>
                </c:pt>
                <c:pt idx="25">
                  <c:v>2419.6</c:v>
                </c:pt>
                <c:pt idx="26">
                  <c:v>735.8</c:v>
                </c:pt>
                <c:pt idx="27">
                  <c:v>3745</c:v>
                </c:pt>
                <c:pt idx="28">
                  <c:v>1381</c:v>
                </c:pt>
                <c:pt idx="29">
                  <c:v>3807.7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D-2C45-8019-BA79F967269F}"/>
            </c:ext>
          </c:extLst>
        </c:ser>
        <c:ser>
          <c:idx val="1"/>
          <c:order val="1"/>
          <c:tx>
            <c:strRef>
              <c:f>Sheet1!$V$46</c:f>
              <c:strCache>
                <c:ptCount val="1"/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Sheet1!$T$47:$T$76</c:f>
              <c:strCache>
                <c:ptCount val="30"/>
                <c:pt idx="0">
                  <c:v>QUEENS</c:v>
                </c:pt>
                <c:pt idx="1">
                  <c:v>KINGS</c:v>
                </c:pt>
                <c:pt idx="2">
                  <c:v>NASSAU</c:v>
                </c:pt>
                <c:pt idx="3">
                  <c:v>BRONX</c:v>
                </c:pt>
                <c:pt idx="4">
                  <c:v>SUFFOLK</c:v>
                </c:pt>
                <c:pt idx="5">
                  <c:v>BERGEN</c:v>
                </c:pt>
                <c:pt idx="6">
                  <c:v>HUDSON</c:v>
                </c:pt>
                <c:pt idx="7">
                  <c:v>ESSEX</c:v>
                </c:pt>
                <c:pt idx="8">
                  <c:v>UNION</c:v>
                </c:pt>
                <c:pt idx="9">
                  <c:v>PASSAIC</c:v>
                </c:pt>
                <c:pt idx="10">
                  <c:v>SUFFOLK</c:v>
                </c:pt>
                <c:pt idx="11">
                  <c:v>MIDDLESEX</c:v>
                </c:pt>
                <c:pt idx="12">
                  <c:v>ESSEX</c:v>
                </c:pt>
                <c:pt idx="13">
                  <c:v>NORFOLK</c:v>
                </c:pt>
                <c:pt idx="14">
                  <c:v>WORCESTER</c:v>
                </c:pt>
                <c:pt idx="15">
                  <c:v>WAYNE</c:v>
                </c:pt>
                <c:pt idx="16">
                  <c:v>OAKLAND</c:v>
                </c:pt>
                <c:pt idx="17">
                  <c:v>MACOMB</c:v>
                </c:pt>
                <c:pt idx="18">
                  <c:v>GENESEE</c:v>
                </c:pt>
                <c:pt idx="19">
                  <c:v>WASHTENAW</c:v>
                </c:pt>
                <c:pt idx="20">
                  <c:v>PHILADELPHIA</c:v>
                </c:pt>
                <c:pt idx="21">
                  <c:v>MONTGOMERY</c:v>
                </c:pt>
                <c:pt idx="22">
                  <c:v>DELEWARE</c:v>
                </c:pt>
                <c:pt idx="23">
                  <c:v>LEHIGH</c:v>
                </c:pt>
                <c:pt idx="24">
                  <c:v>BERKS</c:v>
                </c:pt>
                <c:pt idx="25">
                  <c:v>LOS ANGELES</c:v>
                </c:pt>
                <c:pt idx="26">
                  <c:v>SAN DIEGO</c:v>
                </c:pt>
                <c:pt idx="27">
                  <c:v>RIVERSIDE</c:v>
                </c:pt>
                <c:pt idx="28">
                  <c:v>SANTA CLARA</c:v>
                </c:pt>
                <c:pt idx="29">
                  <c:v>ORANGE</c:v>
                </c:pt>
              </c:strCache>
            </c:strRef>
          </c:cat>
          <c:val>
            <c:numRef>
              <c:f>Sheet1!$V$47:$V$76</c:f>
              <c:numCache>
                <c:formatCode>General</c:formatCode>
                <c:ptCount val="30"/>
              </c:numCache>
            </c:numRef>
          </c:val>
          <c:extLst>
            <c:ext xmlns:c16="http://schemas.microsoft.com/office/drawing/2014/chart" uri="{C3380CC4-5D6E-409C-BE32-E72D297353CC}">
              <c16:uniqueId val="{00000001-EF0D-2C45-8019-BA79F967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52165631"/>
        <c:axId val="452624543"/>
      </c:barChart>
      <c:catAx>
        <c:axId val="4521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24543"/>
        <c:crosses val="autoZero"/>
        <c:auto val="1"/>
        <c:lblAlgn val="ctr"/>
        <c:lblOffset val="100"/>
        <c:noMultiLvlLbl val="0"/>
      </c:catAx>
      <c:valAx>
        <c:axId val="452624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397740</xdr:colOff>
      <xdr:row>9</xdr:row>
      <xdr:rowOff>133928</xdr:rowOff>
    </xdr:from>
    <xdr:to>
      <xdr:col>16</xdr:col>
      <xdr:colOff>153963</xdr:colOff>
      <xdr:row>40</xdr:row>
      <xdr:rowOff>28865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A657F-2A74-D949-8ABD-3FC47963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668867</xdr:colOff>
      <xdr:row>46</xdr:row>
      <xdr:rowOff>101600</xdr:rowOff>
    </xdr:from>
    <xdr:to>
      <xdr:col>15</xdr:col>
      <xdr:colOff>149578</xdr:colOff>
      <xdr:row>74</xdr:row>
      <xdr:rowOff>50801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2625E2-1FC9-9E4A-9BD6-3C0C88075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499532</xdr:colOff>
      <xdr:row>10</xdr:row>
      <xdr:rowOff>0</xdr:rowOff>
    </xdr:from>
    <xdr:to>
      <xdr:col>33</xdr:col>
      <xdr:colOff>375352</xdr:colOff>
      <xdr:row>38</xdr:row>
      <xdr:rowOff>186266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71A0DF-C386-BA45-8803-E1A0AF0F3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592667</xdr:colOff>
      <xdr:row>45</xdr:row>
      <xdr:rowOff>118533</xdr:rowOff>
    </xdr:from>
    <xdr:to>
      <xdr:col>33</xdr:col>
      <xdr:colOff>355600</xdr:colOff>
      <xdr:row>74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F4374D5-9630-6442-B139-0179DE66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03AD-E03E-0A42-8348-AA9BF5C66970}">
  <dimension ref="A1:AP79"/>
  <sheetViews>
    <sheetView tabSelected="1" topLeftCell="L29" zoomScale="75" workbookViewId="0">
      <selection activeCell="AI45" sqref="AI45"/>
    </sheetView>
  </sheetViews>
  <sheetFormatPr baseColWidth="10" defaultRowHeight="15" x14ac:dyDescent="0.2"/>
  <cols>
    <col min="1" max="2" width="10.83203125" style="2"/>
    <col min="3" max="3" width="12.1640625" style="2" bestFit="1" customWidth="1"/>
    <col min="4" max="16384" width="10.83203125" style="2"/>
  </cols>
  <sheetData>
    <row r="1" spans="1:42" x14ac:dyDescent="0.2">
      <c r="A1" s="2" t="s">
        <v>0</v>
      </c>
      <c r="B1" s="2" t="s">
        <v>1</v>
      </c>
      <c r="C1" s="2" t="s">
        <v>35</v>
      </c>
      <c r="D1" s="2" t="s">
        <v>36</v>
      </c>
      <c r="E1" s="2" t="s">
        <v>38</v>
      </c>
      <c r="F1" s="2" t="s">
        <v>39</v>
      </c>
      <c r="G1" s="2" t="s">
        <v>37</v>
      </c>
      <c r="I1" s="2" t="s">
        <v>7</v>
      </c>
      <c r="J1" s="2" t="s">
        <v>35</v>
      </c>
      <c r="K1" s="2" t="s">
        <v>36</v>
      </c>
      <c r="L1" s="2" t="s">
        <v>38</v>
      </c>
      <c r="M1" s="2" t="s">
        <v>39</v>
      </c>
      <c r="N1" s="2" t="s">
        <v>37</v>
      </c>
      <c r="P1" s="2" t="s">
        <v>13</v>
      </c>
      <c r="Q1" s="2" t="s">
        <v>35</v>
      </c>
      <c r="R1" s="2" t="s">
        <v>36</v>
      </c>
      <c r="S1" s="2" t="s">
        <v>38</v>
      </c>
      <c r="T1" s="2" t="s">
        <v>39</v>
      </c>
      <c r="U1" s="2" t="s">
        <v>37</v>
      </c>
      <c r="W1" s="2" t="s">
        <v>17</v>
      </c>
      <c r="X1" s="2" t="s">
        <v>35</v>
      </c>
      <c r="Y1" s="2" t="s">
        <v>36</v>
      </c>
      <c r="Z1" s="2" t="s">
        <v>38</v>
      </c>
      <c r="AA1" s="2" t="s">
        <v>39</v>
      </c>
      <c r="AB1" s="2" t="s">
        <v>37</v>
      </c>
      <c r="AD1" s="2" t="s">
        <v>23</v>
      </c>
      <c r="AE1" s="2" t="s">
        <v>35</v>
      </c>
      <c r="AF1" s="2" t="s">
        <v>36</v>
      </c>
      <c r="AG1" s="2" t="s">
        <v>38</v>
      </c>
      <c r="AH1" s="2" t="s">
        <v>39</v>
      </c>
      <c r="AI1" s="2" t="s">
        <v>37</v>
      </c>
      <c r="AK1" s="2" t="s">
        <v>29</v>
      </c>
      <c r="AL1" s="2" t="s">
        <v>35</v>
      </c>
      <c r="AM1" s="2" t="s">
        <v>36</v>
      </c>
      <c r="AN1" s="2" t="s">
        <v>38</v>
      </c>
      <c r="AO1" s="2" t="s">
        <v>39</v>
      </c>
      <c r="AP1" s="2" t="s">
        <v>37</v>
      </c>
    </row>
    <row r="2" spans="1:42" x14ac:dyDescent="0.2">
      <c r="B2" s="2" t="s">
        <v>2</v>
      </c>
      <c r="C2" s="2">
        <v>2242990</v>
      </c>
      <c r="D2" s="2">
        <v>9</v>
      </c>
      <c r="E2" s="3">
        <v>16.3</v>
      </c>
      <c r="F2" s="3">
        <v>20553.599999999999</v>
      </c>
      <c r="G2" s="2">
        <f>SUM(20+12+8+28+62+8+29+16+8)</f>
        <v>191</v>
      </c>
      <c r="I2" s="2" t="s">
        <v>8</v>
      </c>
      <c r="J2" s="2">
        <v>942938</v>
      </c>
      <c r="K2" s="2">
        <v>6</v>
      </c>
      <c r="L2" s="3">
        <v>17.7</v>
      </c>
      <c r="M2" s="3">
        <v>3884.5</v>
      </c>
      <c r="P2" s="2" t="s">
        <v>6</v>
      </c>
      <c r="Q2" s="2">
        <v>818846</v>
      </c>
      <c r="R2" s="2">
        <v>12</v>
      </c>
      <c r="S2" s="1">
        <v>12.3</v>
      </c>
      <c r="T2" s="1">
        <v>12415.7</v>
      </c>
      <c r="W2" s="2" t="s">
        <v>18</v>
      </c>
      <c r="X2" s="2">
        <v>1749150</v>
      </c>
      <c r="Y2" s="2">
        <v>27</v>
      </c>
      <c r="Z2" s="1">
        <v>14.2</v>
      </c>
      <c r="AA2" s="1">
        <v>2974.4</v>
      </c>
      <c r="AD2" s="2" t="s">
        <v>24</v>
      </c>
      <c r="AE2" s="2">
        <v>1591970</v>
      </c>
      <c r="AF2" s="2">
        <v>30</v>
      </c>
      <c r="AG2" s="1">
        <v>14</v>
      </c>
      <c r="AH2" s="1">
        <v>11379.5</v>
      </c>
      <c r="AK2" s="2" t="s">
        <v>30</v>
      </c>
      <c r="AL2" s="2">
        <v>10079000</v>
      </c>
      <c r="AM2" s="2">
        <v>40</v>
      </c>
      <c r="AN2" s="1">
        <v>14.1</v>
      </c>
      <c r="AO2" s="1">
        <v>2419.6</v>
      </c>
      <c r="AP2" s="2">
        <v>830</v>
      </c>
    </row>
    <row r="3" spans="1:42" x14ac:dyDescent="0.2">
      <c r="B3" s="2" t="s">
        <v>3</v>
      </c>
      <c r="C3" s="2">
        <v>2555720</v>
      </c>
      <c r="D3" s="2">
        <v>14</v>
      </c>
      <c r="E3" s="3">
        <v>14.4</v>
      </c>
      <c r="F3" s="3">
        <v>35369.1</v>
      </c>
      <c r="G3" s="2">
        <f>SUM(26+24+22+13+32+10+40+12+7+28+28+19+24+16)</f>
        <v>301</v>
      </c>
      <c r="I3" s="2" t="s">
        <v>9</v>
      </c>
      <c r="J3" s="2">
        <v>682339</v>
      </c>
      <c r="K3" s="2">
        <v>6</v>
      </c>
      <c r="L3" s="3">
        <v>12.2</v>
      </c>
      <c r="M3" s="3">
        <v>13731.4</v>
      </c>
      <c r="P3" s="2" t="s">
        <v>14</v>
      </c>
      <c r="Q3" s="2">
        <v>1634150</v>
      </c>
      <c r="R3" s="2">
        <v>13</v>
      </c>
      <c r="S3" s="1">
        <v>15.7</v>
      </c>
      <c r="T3" s="1">
        <v>1837.9</v>
      </c>
      <c r="W3" s="2" t="s">
        <v>19</v>
      </c>
      <c r="X3" s="2">
        <v>1265240</v>
      </c>
      <c r="Y3" s="2">
        <v>17</v>
      </c>
      <c r="Z3" s="1">
        <v>17.3</v>
      </c>
      <c r="AA3" s="1">
        <v>1385.7</v>
      </c>
      <c r="AD3" s="2" t="s">
        <v>25</v>
      </c>
      <c r="AE3" s="2">
        <v>836688</v>
      </c>
      <c r="AF3" s="2">
        <v>15</v>
      </c>
      <c r="AG3" s="1">
        <v>18.2</v>
      </c>
      <c r="AH3" s="1">
        <v>1655.9</v>
      </c>
      <c r="AK3" s="2" t="s">
        <v>31</v>
      </c>
      <c r="AL3" s="2">
        <v>3325468</v>
      </c>
      <c r="AM3" s="2">
        <v>33</v>
      </c>
      <c r="AN3" s="1">
        <v>14.5</v>
      </c>
      <c r="AO3" s="1">
        <v>735.8</v>
      </c>
      <c r="AP3" s="2">
        <v>224</v>
      </c>
    </row>
    <row r="4" spans="1:42" x14ac:dyDescent="0.2">
      <c r="B4" s="2" t="s">
        <v>4</v>
      </c>
      <c r="C4" s="2">
        <v>1359700</v>
      </c>
      <c r="D4" s="2">
        <v>11</v>
      </c>
      <c r="E4" s="3">
        <v>18.2</v>
      </c>
      <c r="F4" s="3">
        <v>4704.8</v>
      </c>
      <c r="G4" s="2">
        <f>SUM(11+8+13+14+22+97+36+8+36+8+12)</f>
        <v>265</v>
      </c>
      <c r="I4" s="2" t="s">
        <v>10</v>
      </c>
      <c r="J4" s="2">
        <v>807485</v>
      </c>
      <c r="K4" s="2">
        <v>8</v>
      </c>
      <c r="L4" s="3">
        <v>13.9</v>
      </c>
      <c r="M4" s="3">
        <v>6211.5</v>
      </c>
      <c r="P4" s="2" t="s">
        <v>10</v>
      </c>
      <c r="Q4" s="2">
        <v>801594</v>
      </c>
      <c r="R4" s="2">
        <v>8</v>
      </c>
      <c r="S4" s="1">
        <v>17.600000000000001</v>
      </c>
      <c r="T4" s="1">
        <v>1508.8</v>
      </c>
      <c r="W4" s="2" t="s">
        <v>20</v>
      </c>
      <c r="X4" s="2">
        <v>880325</v>
      </c>
      <c r="Y4" s="2">
        <v>7</v>
      </c>
      <c r="Z4" s="1">
        <v>17.399999999999999</v>
      </c>
      <c r="AA4" s="1">
        <v>1754.9</v>
      </c>
      <c r="AD4" s="2" t="s">
        <v>26</v>
      </c>
      <c r="AE4" s="2">
        <v>567279</v>
      </c>
      <c r="AF4" s="2">
        <v>6</v>
      </c>
      <c r="AG4" s="1">
        <v>16.8</v>
      </c>
      <c r="AH4" s="1">
        <v>3040.5</v>
      </c>
      <c r="AK4" s="2" t="s">
        <v>32</v>
      </c>
      <c r="AL4" s="2">
        <v>2517830</v>
      </c>
      <c r="AM4" s="2">
        <v>20</v>
      </c>
      <c r="AN4" s="1">
        <v>14.8</v>
      </c>
      <c r="AO4" s="1">
        <v>3745</v>
      </c>
      <c r="AP4" s="2">
        <v>123</v>
      </c>
    </row>
    <row r="5" spans="1:42" x14ac:dyDescent="0.2">
      <c r="B5" s="2" t="s">
        <v>5</v>
      </c>
      <c r="C5" s="2">
        <v>1416950</v>
      </c>
      <c r="D5" s="2">
        <v>8</v>
      </c>
      <c r="E5" s="3">
        <v>13.3</v>
      </c>
      <c r="F5" s="3">
        <v>32903.599999999999</v>
      </c>
      <c r="G5" s="2">
        <f>SUM(26+24+23+22+48+16+20+26)</f>
        <v>205</v>
      </c>
      <c r="I5" s="2" t="s">
        <v>11</v>
      </c>
      <c r="J5" s="2">
        <v>563655</v>
      </c>
      <c r="K5" s="2">
        <v>3</v>
      </c>
      <c r="L5" s="3">
        <v>10.8</v>
      </c>
      <c r="M5" s="3">
        <v>5216.1000000000004</v>
      </c>
      <c r="P5" s="2" t="s">
        <v>15</v>
      </c>
      <c r="Q5" s="2">
        <v>713530</v>
      </c>
      <c r="R5" s="2">
        <v>4</v>
      </c>
      <c r="S5" s="1">
        <v>17.2</v>
      </c>
      <c r="T5" s="1">
        <v>1693.6</v>
      </c>
      <c r="W5" s="2" t="s">
        <v>21</v>
      </c>
      <c r="X5" s="2">
        <v>405330</v>
      </c>
      <c r="Y5" s="2">
        <v>4</v>
      </c>
      <c r="Z5" s="1">
        <v>18</v>
      </c>
      <c r="AA5" s="1">
        <v>668.5</v>
      </c>
      <c r="AD5" s="2" t="s">
        <v>27</v>
      </c>
      <c r="AE5" s="2">
        <v>373558</v>
      </c>
      <c r="AF5" s="2">
        <v>8</v>
      </c>
      <c r="AG5" s="1">
        <v>17.100000000000001</v>
      </c>
      <c r="AH5" s="1">
        <v>1012.5</v>
      </c>
      <c r="AK5" s="2" t="s">
        <v>33</v>
      </c>
      <c r="AL5" s="2">
        <v>1945940</v>
      </c>
      <c r="AM5" s="2">
        <v>14</v>
      </c>
      <c r="AN5" s="1">
        <v>13.9</v>
      </c>
      <c r="AO5" s="1">
        <v>1381</v>
      </c>
      <c r="AP5" s="2">
        <v>105</v>
      </c>
    </row>
    <row r="6" spans="1:42" x14ac:dyDescent="0.2">
      <c r="B6" s="2" t="s">
        <v>6</v>
      </c>
      <c r="C6" s="2">
        <v>1476140</v>
      </c>
      <c r="D6" s="2">
        <f>SUM(4+4+3)</f>
        <v>11</v>
      </c>
      <c r="E6" s="3">
        <v>17.3</v>
      </c>
      <c r="F6" s="3">
        <v>1637.4</v>
      </c>
      <c r="G6" s="2">
        <f>SUM(42+12+12+17+12+26+12+8+65+2+8)</f>
        <v>216</v>
      </c>
      <c r="I6" s="2" t="s">
        <v>12</v>
      </c>
      <c r="J6" s="2">
        <v>502542</v>
      </c>
      <c r="K6" s="2">
        <v>3</v>
      </c>
      <c r="L6" s="3">
        <v>15</v>
      </c>
      <c r="M6" s="3">
        <v>2715.3</v>
      </c>
      <c r="P6" s="2" t="s">
        <v>16</v>
      </c>
      <c r="Q6" s="2">
        <v>840659</v>
      </c>
      <c r="R6" s="2">
        <v>9</v>
      </c>
      <c r="S6" s="1">
        <v>13.2</v>
      </c>
      <c r="T6" s="1">
        <v>528.6</v>
      </c>
      <c r="W6" s="2" t="s">
        <v>22</v>
      </c>
      <c r="X6" s="2">
        <v>374473</v>
      </c>
      <c r="Y6" s="2">
        <v>6</v>
      </c>
      <c r="Z6" s="1">
        <v>14.5</v>
      </c>
      <c r="AA6" s="1">
        <v>488.4</v>
      </c>
      <c r="AD6" s="2" t="s">
        <v>28</v>
      </c>
      <c r="AE6" s="2">
        <v>425408</v>
      </c>
      <c r="AF6" s="2">
        <v>6</v>
      </c>
      <c r="AG6" s="1">
        <v>17.600000000000001</v>
      </c>
      <c r="AH6" s="1">
        <v>480.4</v>
      </c>
      <c r="AK6" s="2" t="s">
        <v>34</v>
      </c>
      <c r="AL6" s="2">
        <v>3198000</v>
      </c>
      <c r="AM6" s="2">
        <v>42</v>
      </c>
      <c r="AN6" s="1">
        <v>15.3</v>
      </c>
      <c r="AO6" s="1">
        <v>3807.7</v>
      </c>
      <c r="AP6" s="2">
        <v>446</v>
      </c>
    </row>
    <row r="10" spans="1:42" x14ac:dyDescent="0.2">
      <c r="C10" s="2" t="s">
        <v>41</v>
      </c>
      <c r="D10" s="2" t="s">
        <v>40</v>
      </c>
      <c r="U10" s="2" t="s">
        <v>43</v>
      </c>
    </row>
    <row r="11" spans="1:42" x14ac:dyDescent="0.2">
      <c r="B11" s="2" t="s">
        <v>2</v>
      </c>
      <c r="C11" s="2">
        <f>0.163*D11</f>
        <v>365607.37</v>
      </c>
      <c r="D11" s="2">
        <v>2242990</v>
      </c>
      <c r="T11" s="2" t="s">
        <v>2</v>
      </c>
      <c r="U11" s="2">
        <v>9</v>
      </c>
    </row>
    <row r="12" spans="1:42" x14ac:dyDescent="0.2">
      <c r="B12" s="2" t="s">
        <v>3</v>
      </c>
      <c r="C12" s="2">
        <f>0.144*D12</f>
        <v>368023.68</v>
      </c>
      <c r="D12" s="2">
        <v>2555720</v>
      </c>
      <c r="T12" s="2" t="s">
        <v>3</v>
      </c>
      <c r="U12" s="2">
        <v>14</v>
      </c>
    </row>
    <row r="13" spans="1:42" x14ac:dyDescent="0.2">
      <c r="B13" s="2" t="s">
        <v>4</v>
      </c>
      <c r="C13" s="2">
        <f>0.182*D13</f>
        <v>247465.4</v>
      </c>
      <c r="D13" s="2">
        <v>1359700</v>
      </c>
      <c r="T13" s="2" t="s">
        <v>4</v>
      </c>
      <c r="U13" s="2">
        <v>11</v>
      </c>
    </row>
    <row r="14" spans="1:42" x14ac:dyDescent="0.2">
      <c r="B14" s="2" t="s">
        <v>5</v>
      </c>
      <c r="C14" s="2">
        <f>0.133*D14</f>
        <v>188454.35</v>
      </c>
      <c r="D14" s="2">
        <v>1416950</v>
      </c>
      <c r="T14" s="2" t="s">
        <v>5</v>
      </c>
      <c r="U14" s="2">
        <v>8</v>
      </c>
    </row>
    <row r="15" spans="1:42" x14ac:dyDescent="0.2">
      <c r="B15" s="2" t="s">
        <v>6</v>
      </c>
      <c r="C15" s="2">
        <f>0.173*D15</f>
        <v>255372.21999999997</v>
      </c>
      <c r="D15" s="2">
        <v>1476140</v>
      </c>
      <c r="T15" s="2" t="s">
        <v>6</v>
      </c>
      <c r="U15" s="2">
        <f>SUM(4+4+3)</f>
        <v>11</v>
      </c>
    </row>
    <row r="16" spans="1:42" x14ac:dyDescent="0.2">
      <c r="B16" s="2" t="s">
        <v>8</v>
      </c>
      <c r="C16" s="2">
        <f>0.177*D16</f>
        <v>166900.02599999998</v>
      </c>
      <c r="D16" s="2">
        <v>942938</v>
      </c>
      <c r="T16" s="2" t="s">
        <v>8</v>
      </c>
      <c r="U16" s="2">
        <v>6</v>
      </c>
    </row>
    <row r="17" spans="2:21" x14ac:dyDescent="0.2">
      <c r="B17" s="2" t="s">
        <v>9</v>
      </c>
      <c r="C17" s="2">
        <f>0.122*D17</f>
        <v>83245.357999999993</v>
      </c>
      <c r="D17" s="2">
        <v>682339</v>
      </c>
      <c r="T17" s="2" t="s">
        <v>9</v>
      </c>
      <c r="U17" s="2">
        <v>6</v>
      </c>
    </row>
    <row r="18" spans="2:21" x14ac:dyDescent="0.2">
      <c r="B18" s="2" t="s">
        <v>10</v>
      </c>
      <c r="C18" s="2">
        <f>0.139*D18</f>
        <v>112240.41500000001</v>
      </c>
      <c r="D18" s="2">
        <v>807485</v>
      </c>
      <c r="T18" s="2" t="s">
        <v>10</v>
      </c>
      <c r="U18" s="2">
        <v>8</v>
      </c>
    </row>
    <row r="19" spans="2:21" x14ac:dyDescent="0.2">
      <c r="B19" s="2" t="s">
        <v>11</v>
      </c>
      <c r="C19" s="2">
        <f>0.108*D19</f>
        <v>60874.74</v>
      </c>
      <c r="D19" s="2">
        <v>563655</v>
      </c>
      <c r="T19" s="2" t="s">
        <v>11</v>
      </c>
      <c r="U19" s="2">
        <v>3</v>
      </c>
    </row>
    <row r="20" spans="2:21" x14ac:dyDescent="0.2">
      <c r="B20" s="2" t="s">
        <v>12</v>
      </c>
      <c r="C20" s="2">
        <f>0.15*D20</f>
        <v>75381.3</v>
      </c>
      <c r="D20" s="2">
        <v>502542</v>
      </c>
      <c r="T20" s="2" t="s">
        <v>12</v>
      </c>
      <c r="U20" s="2">
        <v>3</v>
      </c>
    </row>
    <row r="21" spans="2:21" x14ac:dyDescent="0.2">
      <c r="B21" s="2" t="s">
        <v>6</v>
      </c>
      <c r="C21" s="2">
        <f>0.123*D21</f>
        <v>100718.058</v>
      </c>
      <c r="D21" s="2">
        <v>818846</v>
      </c>
      <c r="T21" s="2" t="s">
        <v>6</v>
      </c>
      <c r="U21" s="2">
        <v>12</v>
      </c>
    </row>
    <row r="22" spans="2:21" x14ac:dyDescent="0.2">
      <c r="B22" s="2" t="s">
        <v>14</v>
      </c>
      <c r="C22" s="2">
        <f>0.157*D22</f>
        <v>256561.55</v>
      </c>
      <c r="D22" s="2">
        <v>1634150</v>
      </c>
      <c r="T22" s="2" t="s">
        <v>14</v>
      </c>
      <c r="U22" s="2">
        <v>13</v>
      </c>
    </row>
    <row r="23" spans="2:21" x14ac:dyDescent="0.2">
      <c r="B23" s="2" t="s">
        <v>10</v>
      </c>
      <c r="C23" s="2">
        <f>0.176*D23</f>
        <v>141080.54399999999</v>
      </c>
      <c r="D23" s="2">
        <v>801594</v>
      </c>
      <c r="T23" s="2" t="s">
        <v>10</v>
      </c>
      <c r="U23" s="2">
        <v>8</v>
      </c>
    </row>
    <row r="24" spans="2:21" x14ac:dyDescent="0.2">
      <c r="B24" s="2" t="s">
        <v>15</v>
      </c>
      <c r="C24" s="2">
        <f>0.172*D24</f>
        <v>122727.15999999999</v>
      </c>
      <c r="D24" s="2">
        <v>713530</v>
      </c>
      <c r="T24" s="2" t="s">
        <v>15</v>
      </c>
      <c r="U24" s="2">
        <v>4</v>
      </c>
    </row>
    <row r="25" spans="2:21" x14ac:dyDescent="0.2">
      <c r="B25" s="2" t="s">
        <v>16</v>
      </c>
      <c r="C25" s="2">
        <f>0.132*D25</f>
        <v>110966.98800000001</v>
      </c>
      <c r="D25" s="2">
        <v>840659</v>
      </c>
      <c r="T25" s="2" t="s">
        <v>16</v>
      </c>
      <c r="U25" s="2">
        <v>9</v>
      </c>
    </row>
    <row r="26" spans="2:21" x14ac:dyDescent="0.2">
      <c r="B26" s="2" t="s">
        <v>18</v>
      </c>
      <c r="C26" s="2">
        <f>0.142*D26</f>
        <v>248379.3</v>
      </c>
      <c r="D26" s="2">
        <v>1749150</v>
      </c>
      <c r="T26" s="2" t="s">
        <v>18</v>
      </c>
      <c r="U26" s="2">
        <v>27</v>
      </c>
    </row>
    <row r="27" spans="2:21" x14ac:dyDescent="0.2">
      <c r="B27" s="2" t="s">
        <v>19</v>
      </c>
      <c r="C27" s="2">
        <f>0.173*D27</f>
        <v>218886.52</v>
      </c>
      <c r="D27" s="2">
        <v>1265240</v>
      </c>
      <c r="T27" s="2" t="s">
        <v>19</v>
      </c>
      <c r="U27" s="2">
        <v>17</v>
      </c>
    </row>
    <row r="28" spans="2:21" x14ac:dyDescent="0.2">
      <c r="B28" s="2" t="s">
        <v>20</v>
      </c>
      <c r="C28" s="2">
        <f>0.174*D28</f>
        <v>153176.54999999999</v>
      </c>
      <c r="D28" s="2">
        <v>880325</v>
      </c>
      <c r="T28" s="2" t="s">
        <v>20</v>
      </c>
      <c r="U28" s="2">
        <v>7</v>
      </c>
    </row>
    <row r="29" spans="2:21" x14ac:dyDescent="0.2">
      <c r="B29" s="2" t="s">
        <v>21</v>
      </c>
      <c r="C29" s="2">
        <f>0.18*D29</f>
        <v>72959.399999999994</v>
      </c>
      <c r="D29" s="2">
        <v>405330</v>
      </c>
      <c r="T29" s="2" t="s">
        <v>21</v>
      </c>
      <c r="U29" s="2">
        <v>4</v>
      </c>
    </row>
    <row r="30" spans="2:21" x14ac:dyDescent="0.2">
      <c r="B30" s="2" t="s">
        <v>22</v>
      </c>
      <c r="C30" s="2">
        <f>0.145*D30</f>
        <v>54298.584999999999</v>
      </c>
      <c r="D30" s="2">
        <v>374473</v>
      </c>
      <c r="T30" s="2" t="s">
        <v>22</v>
      </c>
      <c r="U30" s="2">
        <v>6</v>
      </c>
    </row>
    <row r="31" spans="2:21" x14ac:dyDescent="0.2">
      <c r="B31" s="2" t="s">
        <v>24</v>
      </c>
      <c r="C31" s="2">
        <f>0.14*D31</f>
        <v>222875.80000000002</v>
      </c>
      <c r="D31" s="2">
        <v>1591970</v>
      </c>
      <c r="T31" s="2" t="s">
        <v>24</v>
      </c>
      <c r="U31" s="2">
        <v>30</v>
      </c>
    </row>
    <row r="32" spans="2:21" x14ac:dyDescent="0.2">
      <c r="B32" s="2" t="s">
        <v>25</v>
      </c>
      <c r="C32" s="2">
        <f>0.182*D32</f>
        <v>152277.21599999999</v>
      </c>
      <c r="D32" s="2">
        <v>836688</v>
      </c>
      <c r="T32" s="2" t="s">
        <v>25</v>
      </c>
      <c r="U32" s="2">
        <v>15</v>
      </c>
    </row>
    <row r="33" spans="2:21" x14ac:dyDescent="0.2">
      <c r="B33" s="2" t="s">
        <v>26</v>
      </c>
      <c r="C33" s="2">
        <f>0.168*D33</f>
        <v>95302.872000000003</v>
      </c>
      <c r="D33" s="2">
        <v>567279</v>
      </c>
      <c r="T33" s="2" t="s">
        <v>26</v>
      </c>
      <c r="U33" s="2">
        <v>6</v>
      </c>
    </row>
    <row r="34" spans="2:21" x14ac:dyDescent="0.2">
      <c r="B34" s="2" t="s">
        <v>27</v>
      </c>
      <c r="C34" s="2">
        <f>0.171*AE5</f>
        <v>63878.418000000005</v>
      </c>
      <c r="D34" s="2">
        <v>373558</v>
      </c>
      <c r="T34" s="2" t="s">
        <v>27</v>
      </c>
      <c r="U34" s="2">
        <v>8</v>
      </c>
    </row>
    <row r="35" spans="2:21" x14ac:dyDescent="0.2">
      <c r="B35" s="2" t="s">
        <v>28</v>
      </c>
      <c r="C35" s="2">
        <f>0.176*D35</f>
        <v>74871.80799999999</v>
      </c>
      <c r="D35" s="2">
        <v>425408</v>
      </c>
      <c r="T35" s="2" t="s">
        <v>28</v>
      </c>
      <c r="U35" s="2">
        <v>6</v>
      </c>
    </row>
    <row r="36" spans="2:21" x14ac:dyDescent="0.2">
      <c r="B36" s="2" t="s">
        <v>30</v>
      </c>
      <c r="C36" s="2">
        <f>0.141*AL2</f>
        <v>1421138.9999999998</v>
      </c>
      <c r="D36" s="2">
        <v>10079000</v>
      </c>
      <c r="T36" s="2" t="s">
        <v>30</v>
      </c>
      <c r="U36" s="2">
        <v>40</v>
      </c>
    </row>
    <row r="37" spans="2:21" x14ac:dyDescent="0.2">
      <c r="B37" s="2" t="s">
        <v>31</v>
      </c>
      <c r="C37" s="2">
        <f>0.145*AL3</f>
        <v>482192.86</v>
      </c>
      <c r="D37" s="2">
        <v>3325468</v>
      </c>
      <c r="T37" s="2" t="s">
        <v>31</v>
      </c>
      <c r="U37" s="2">
        <v>33</v>
      </c>
    </row>
    <row r="38" spans="2:21" x14ac:dyDescent="0.2">
      <c r="B38" s="2" t="s">
        <v>32</v>
      </c>
      <c r="C38" s="2">
        <f>0.148*AL4</f>
        <v>372638.83999999997</v>
      </c>
      <c r="D38" s="2">
        <v>2517830</v>
      </c>
      <c r="T38" s="2" t="s">
        <v>32</v>
      </c>
      <c r="U38" s="2">
        <v>20</v>
      </c>
    </row>
    <row r="39" spans="2:21" x14ac:dyDescent="0.2">
      <c r="B39" s="2" t="s">
        <v>33</v>
      </c>
      <c r="C39" s="2">
        <f>0.139*AL5</f>
        <v>270485.66000000003</v>
      </c>
      <c r="D39" s="2">
        <v>1945940</v>
      </c>
      <c r="T39" s="2" t="s">
        <v>33</v>
      </c>
      <c r="U39" s="2">
        <v>14</v>
      </c>
    </row>
    <row r="40" spans="2:21" x14ac:dyDescent="0.2">
      <c r="B40" s="2" t="s">
        <v>34</v>
      </c>
      <c r="C40" s="2">
        <f>0.153*AL6</f>
        <v>489294</v>
      </c>
      <c r="D40" s="2">
        <v>3198000</v>
      </c>
      <c r="T40" s="2" t="s">
        <v>34</v>
      </c>
      <c r="U40" s="2">
        <v>42</v>
      </c>
    </row>
    <row r="46" spans="2:21" x14ac:dyDescent="0.2">
      <c r="C46" s="2" t="s">
        <v>42</v>
      </c>
      <c r="U46" s="2" t="s">
        <v>44</v>
      </c>
    </row>
    <row r="47" spans="2:21" x14ac:dyDescent="0.2">
      <c r="B47" s="2" t="s">
        <v>2</v>
      </c>
      <c r="C47" s="2">
        <v>16300</v>
      </c>
      <c r="D47" s="2">
        <v>1</v>
      </c>
      <c r="T47" s="2" t="s">
        <v>2</v>
      </c>
      <c r="U47" s="3">
        <v>20553.599999999999</v>
      </c>
    </row>
    <row r="48" spans="2:21" x14ac:dyDescent="0.2">
      <c r="B48" s="2" t="s">
        <v>3</v>
      </c>
      <c r="C48" s="2">
        <v>14400</v>
      </c>
      <c r="D48" s="2">
        <v>1</v>
      </c>
      <c r="T48" s="2" t="s">
        <v>3</v>
      </c>
      <c r="U48" s="3">
        <v>35369.1</v>
      </c>
    </row>
    <row r="49" spans="2:21" x14ac:dyDescent="0.2">
      <c r="B49" s="2" t="s">
        <v>4</v>
      </c>
      <c r="C49" s="2">
        <f>1000*E4</f>
        <v>18200</v>
      </c>
      <c r="D49" s="2">
        <v>1</v>
      </c>
      <c r="T49" s="2" t="s">
        <v>4</v>
      </c>
      <c r="U49" s="3">
        <v>4704.8</v>
      </c>
    </row>
    <row r="50" spans="2:21" x14ac:dyDescent="0.2">
      <c r="B50" s="2" t="s">
        <v>5</v>
      </c>
      <c r="C50" s="2">
        <f>1000*E5</f>
        <v>13300</v>
      </c>
      <c r="D50" s="2">
        <v>1</v>
      </c>
      <c r="T50" s="2" t="s">
        <v>5</v>
      </c>
      <c r="U50" s="3">
        <v>32903.599999999999</v>
      </c>
    </row>
    <row r="51" spans="2:21" x14ac:dyDescent="0.2">
      <c r="B51" s="2" t="s">
        <v>6</v>
      </c>
      <c r="C51" s="2">
        <f>1000*17.3</f>
        <v>17300</v>
      </c>
      <c r="D51" s="2">
        <v>1</v>
      </c>
      <c r="T51" s="2" t="s">
        <v>6</v>
      </c>
      <c r="U51" s="3">
        <v>1637.4</v>
      </c>
    </row>
    <row r="52" spans="2:21" x14ac:dyDescent="0.2">
      <c r="B52" s="2" t="s">
        <v>8</v>
      </c>
      <c r="C52" s="2">
        <f>1000*L2</f>
        <v>17700</v>
      </c>
      <c r="D52" s="2">
        <v>1</v>
      </c>
      <c r="T52" s="2" t="s">
        <v>8</v>
      </c>
      <c r="U52" s="3">
        <v>3884.5</v>
      </c>
    </row>
    <row r="53" spans="2:21" x14ac:dyDescent="0.2">
      <c r="B53" s="2" t="s">
        <v>9</v>
      </c>
      <c r="C53" s="2">
        <f>1000*L3</f>
        <v>12200</v>
      </c>
      <c r="D53" s="2">
        <v>1</v>
      </c>
      <c r="T53" s="2" t="s">
        <v>9</v>
      </c>
      <c r="U53" s="3">
        <v>13731.4</v>
      </c>
    </row>
    <row r="54" spans="2:21" x14ac:dyDescent="0.2">
      <c r="B54" s="2" t="s">
        <v>10</v>
      </c>
      <c r="C54" s="2">
        <f>1000*L4</f>
        <v>13900</v>
      </c>
      <c r="D54" s="2">
        <v>1</v>
      </c>
      <c r="T54" s="2" t="s">
        <v>10</v>
      </c>
      <c r="U54" s="3">
        <v>6211.5</v>
      </c>
    </row>
    <row r="55" spans="2:21" x14ac:dyDescent="0.2">
      <c r="B55" s="2" t="s">
        <v>11</v>
      </c>
      <c r="C55" s="2">
        <v>10800</v>
      </c>
      <c r="T55" s="2" t="s">
        <v>11</v>
      </c>
      <c r="U55" s="3">
        <v>5216.1000000000004</v>
      </c>
    </row>
    <row r="56" spans="2:21" x14ac:dyDescent="0.2">
      <c r="B56" s="2" t="s">
        <v>12</v>
      </c>
      <c r="C56" s="2">
        <f>15000</f>
        <v>15000</v>
      </c>
      <c r="T56" s="2" t="s">
        <v>12</v>
      </c>
      <c r="U56" s="3">
        <v>2715.3</v>
      </c>
    </row>
    <row r="57" spans="2:21" x14ac:dyDescent="0.2">
      <c r="B57" s="2" t="s">
        <v>6</v>
      </c>
      <c r="C57" s="2">
        <f>12300</f>
        <v>12300</v>
      </c>
      <c r="D57" s="2">
        <v>1</v>
      </c>
      <c r="T57" s="2" t="s">
        <v>6</v>
      </c>
      <c r="U57" s="1">
        <v>12415.7</v>
      </c>
    </row>
    <row r="58" spans="2:21" x14ac:dyDescent="0.2">
      <c r="B58" s="2" t="s">
        <v>14</v>
      </c>
      <c r="C58" s="2">
        <f>15700</f>
        <v>15700</v>
      </c>
      <c r="T58" s="2" t="s">
        <v>14</v>
      </c>
      <c r="U58" s="1">
        <v>1837.9</v>
      </c>
    </row>
    <row r="59" spans="2:21" x14ac:dyDescent="0.2">
      <c r="B59" s="2" t="s">
        <v>10</v>
      </c>
      <c r="C59" s="2">
        <f>17600</f>
        <v>17600</v>
      </c>
      <c r="T59" s="2" t="s">
        <v>10</v>
      </c>
      <c r="U59" s="1">
        <v>1508.8</v>
      </c>
    </row>
    <row r="60" spans="2:21" x14ac:dyDescent="0.2">
      <c r="B60" s="2" t="s">
        <v>15</v>
      </c>
      <c r="C60" s="2">
        <f>17200</f>
        <v>17200</v>
      </c>
      <c r="T60" s="2" t="s">
        <v>15</v>
      </c>
      <c r="U60" s="1">
        <v>1693.6</v>
      </c>
    </row>
    <row r="61" spans="2:21" x14ac:dyDescent="0.2">
      <c r="B61" s="2" t="s">
        <v>16</v>
      </c>
      <c r="C61" s="2">
        <v>13200</v>
      </c>
      <c r="T61" s="2" t="s">
        <v>16</v>
      </c>
      <c r="U61" s="1">
        <v>528.6</v>
      </c>
    </row>
    <row r="62" spans="2:21" x14ac:dyDescent="0.2">
      <c r="B62" s="2" t="s">
        <v>18</v>
      </c>
      <c r="C62" s="2">
        <f>14200</f>
        <v>14200</v>
      </c>
      <c r="T62" s="2" t="s">
        <v>18</v>
      </c>
      <c r="U62" s="1">
        <v>2974.4</v>
      </c>
    </row>
    <row r="63" spans="2:21" x14ac:dyDescent="0.2">
      <c r="B63" s="2" t="s">
        <v>19</v>
      </c>
      <c r="C63" s="2">
        <v>17300</v>
      </c>
      <c r="T63" s="2" t="s">
        <v>19</v>
      </c>
      <c r="U63" s="1">
        <v>1385.7</v>
      </c>
    </row>
    <row r="64" spans="2:21" x14ac:dyDescent="0.2">
      <c r="B64" s="2" t="s">
        <v>20</v>
      </c>
      <c r="C64" s="2">
        <v>17400</v>
      </c>
      <c r="D64" s="2">
        <v>1</v>
      </c>
      <c r="T64" s="2" t="s">
        <v>20</v>
      </c>
      <c r="U64" s="1">
        <v>1754.9</v>
      </c>
    </row>
    <row r="65" spans="2:24" x14ac:dyDescent="0.2">
      <c r="B65" s="2" t="s">
        <v>21</v>
      </c>
      <c r="C65" s="2">
        <v>18000</v>
      </c>
      <c r="D65" s="2">
        <v>1</v>
      </c>
      <c r="T65" s="2" t="s">
        <v>21</v>
      </c>
      <c r="U65" s="1">
        <v>668.5</v>
      </c>
    </row>
    <row r="66" spans="2:24" x14ac:dyDescent="0.2">
      <c r="B66" s="2" t="s">
        <v>22</v>
      </c>
      <c r="C66" s="2">
        <v>14500</v>
      </c>
      <c r="T66" s="2" t="s">
        <v>22</v>
      </c>
      <c r="U66" s="1">
        <v>488.4</v>
      </c>
    </row>
    <row r="67" spans="2:24" x14ac:dyDescent="0.2">
      <c r="B67" s="2" t="s">
        <v>24</v>
      </c>
      <c r="C67" s="2">
        <v>14000</v>
      </c>
      <c r="T67" s="2" t="s">
        <v>24</v>
      </c>
      <c r="U67" s="1">
        <v>11379.5</v>
      </c>
    </row>
    <row r="68" spans="2:24" x14ac:dyDescent="0.2">
      <c r="B68" s="2" t="s">
        <v>25</v>
      </c>
      <c r="C68" s="2">
        <v>18200</v>
      </c>
      <c r="T68" s="2" t="s">
        <v>25</v>
      </c>
      <c r="U68" s="1">
        <v>1655.9</v>
      </c>
    </row>
    <row r="69" spans="2:24" x14ac:dyDescent="0.2">
      <c r="B69" s="2" t="s">
        <v>26</v>
      </c>
      <c r="C69" s="2">
        <v>16800</v>
      </c>
      <c r="D69" s="2">
        <v>1</v>
      </c>
      <c r="T69" s="2" t="s">
        <v>26</v>
      </c>
      <c r="U69" s="1">
        <v>3040.5</v>
      </c>
    </row>
    <row r="70" spans="2:24" x14ac:dyDescent="0.2">
      <c r="B70" s="2" t="s">
        <v>27</v>
      </c>
      <c r="C70" s="2">
        <v>17100</v>
      </c>
      <c r="D70" s="2">
        <v>1</v>
      </c>
      <c r="T70" s="2" t="s">
        <v>27</v>
      </c>
      <c r="U70" s="1">
        <v>1012.5</v>
      </c>
    </row>
    <row r="71" spans="2:24" x14ac:dyDescent="0.2">
      <c r="B71" s="2" t="s">
        <v>28</v>
      </c>
      <c r="C71" s="2">
        <v>17600</v>
      </c>
      <c r="T71" s="2" t="s">
        <v>28</v>
      </c>
      <c r="U71" s="1">
        <v>480.4</v>
      </c>
    </row>
    <row r="72" spans="2:24" x14ac:dyDescent="0.2">
      <c r="B72" s="2" t="s">
        <v>30</v>
      </c>
      <c r="C72" s="2">
        <v>14100</v>
      </c>
      <c r="T72" s="2" t="s">
        <v>30</v>
      </c>
      <c r="U72" s="1">
        <v>2419.6</v>
      </c>
    </row>
    <row r="73" spans="2:24" x14ac:dyDescent="0.2">
      <c r="B73" s="2" t="s">
        <v>31</v>
      </c>
      <c r="C73" s="2">
        <v>14500</v>
      </c>
      <c r="T73" s="2" t="s">
        <v>31</v>
      </c>
      <c r="U73" s="1">
        <v>735.8</v>
      </c>
    </row>
    <row r="74" spans="2:24" x14ac:dyDescent="0.2">
      <c r="B74" s="2" t="s">
        <v>32</v>
      </c>
      <c r="C74" s="2">
        <v>14800</v>
      </c>
      <c r="T74" s="2" t="s">
        <v>32</v>
      </c>
      <c r="U74" s="1">
        <v>3745</v>
      </c>
    </row>
    <row r="75" spans="2:24" x14ac:dyDescent="0.2">
      <c r="B75" s="2" t="s">
        <v>33</v>
      </c>
      <c r="C75" s="2">
        <v>13900</v>
      </c>
      <c r="T75" s="2" t="s">
        <v>33</v>
      </c>
      <c r="U75" s="1">
        <v>1381</v>
      </c>
      <c r="X75" s="1"/>
    </row>
    <row r="76" spans="2:24" x14ac:dyDescent="0.2">
      <c r="B76" s="2" t="s">
        <v>34</v>
      </c>
      <c r="C76" s="2">
        <v>15300</v>
      </c>
      <c r="D76" s="2">
        <v>1</v>
      </c>
      <c r="T76" s="2" t="s">
        <v>34</v>
      </c>
      <c r="U76" s="1">
        <v>3807.7</v>
      </c>
      <c r="X76" s="1"/>
    </row>
    <row r="77" spans="2:24" x14ac:dyDescent="0.2">
      <c r="X77" s="1"/>
    </row>
    <row r="78" spans="2:24" x14ac:dyDescent="0.2">
      <c r="X78" s="1"/>
    </row>
    <row r="79" spans="2:24" x14ac:dyDescent="0.2">
      <c r="X79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2020-07-22T05:06:47Z</dcterms:created>
  <dcterms:modified xsi:type="dcterms:W3CDTF">2020-07-27T04:16:34Z</dcterms:modified>
</cp:coreProperties>
</file>