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DFCC5B71-30ED-3846-9BE2-1590D621BE16}" xr6:coauthVersionLast="45" xr6:coauthVersionMax="45" xr10:uidLastSave="{00000000-0000-0000-0000-000000000000}"/>
  <bookViews>
    <workbookView xWindow="1240" yWindow="460" windowWidth="269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N272" i="1" l="1"/>
  <c r="DN273" i="1"/>
  <c r="DN274" i="1"/>
  <c r="DN275" i="1"/>
  <c r="DN276" i="1"/>
  <c r="DN277" i="1"/>
  <c r="DN278" i="1"/>
  <c r="DN279" i="1"/>
  <c r="DN271" i="1"/>
  <c r="DM272" i="1"/>
  <c r="DM273" i="1"/>
  <c r="DM274" i="1"/>
  <c r="DM275" i="1"/>
  <c r="DM276" i="1"/>
  <c r="DM277" i="1"/>
  <c r="DM278" i="1"/>
  <c r="DM279" i="1"/>
  <c r="DM271" i="1"/>
  <c r="DL272" i="1"/>
  <c r="DL273" i="1"/>
  <c r="DL274" i="1"/>
  <c r="DL275" i="1"/>
  <c r="DL276" i="1"/>
  <c r="DL277" i="1"/>
  <c r="DL278" i="1"/>
  <c r="DL279" i="1"/>
  <c r="DK272" i="1"/>
  <c r="DK273" i="1"/>
  <c r="DK274" i="1"/>
  <c r="DK275" i="1"/>
  <c r="DK276" i="1"/>
  <c r="DK277" i="1"/>
  <c r="DK278" i="1"/>
  <c r="DK279" i="1"/>
  <c r="DK271" i="1"/>
  <c r="DJ275" i="1"/>
  <c r="DJ277" i="1"/>
  <c r="DJ278" i="1"/>
  <c r="DJ279" i="1"/>
  <c r="DI272" i="1"/>
  <c r="DI273" i="1"/>
  <c r="DI274" i="1"/>
  <c r="DI275" i="1"/>
  <c r="DI276" i="1"/>
  <c r="DI277" i="1"/>
  <c r="DI278" i="1"/>
  <c r="DI279" i="1"/>
  <c r="DI271" i="1"/>
  <c r="EM272" i="1"/>
  <c r="EM273" i="1"/>
  <c r="EM274" i="1"/>
  <c r="EM275" i="1"/>
  <c r="EM276" i="1"/>
  <c r="EM277" i="1"/>
  <c r="EM278" i="1"/>
  <c r="EM279" i="1"/>
  <c r="EM271" i="1"/>
  <c r="EL272" i="1"/>
  <c r="EL273" i="1"/>
  <c r="EL274" i="1"/>
  <c r="EL275" i="1"/>
  <c r="EL276" i="1"/>
  <c r="EL277" i="1"/>
  <c r="EL278" i="1"/>
  <c r="EL279" i="1"/>
  <c r="EL271" i="1"/>
  <c r="EK273" i="1"/>
  <c r="EK274" i="1"/>
  <c r="EK275" i="1"/>
  <c r="EK276" i="1"/>
  <c r="EK277" i="1"/>
  <c r="EK278" i="1"/>
  <c r="EK271" i="1"/>
  <c r="EJ272" i="1"/>
  <c r="EJ273" i="1"/>
  <c r="EJ274" i="1"/>
  <c r="EJ275" i="1"/>
  <c r="EJ277" i="1"/>
  <c r="EJ278" i="1"/>
  <c r="EJ279" i="1"/>
  <c r="EJ271" i="1"/>
  <c r="EI273" i="1"/>
  <c r="EI274" i="1"/>
  <c r="EI275" i="1"/>
  <c r="EI276" i="1"/>
  <c r="EI278" i="1"/>
  <c r="EI279" i="1"/>
  <c r="EH272" i="1"/>
  <c r="EH273" i="1"/>
  <c r="EH274" i="1"/>
  <c r="EH275" i="1"/>
  <c r="EH276" i="1"/>
  <c r="EH277" i="1"/>
  <c r="EH278" i="1"/>
  <c r="EH279" i="1"/>
  <c r="EH271" i="1"/>
  <c r="BF55" i="1" l="1"/>
  <c r="BF235" i="1" l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L355" i="1"/>
  <c r="BL356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5" i="1"/>
  <c r="BL376" i="1"/>
  <c r="BL377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I354" i="1"/>
  <c r="BI355" i="1"/>
  <c r="BI356" i="1"/>
  <c r="BI357" i="1"/>
  <c r="BI358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F294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8" i="1"/>
  <c r="BC369" i="1"/>
  <c r="BC370" i="1"/>
  <c r="BC371" i="1"/>
  <c r="BC372" i="1"/>
  <c r="BC373" i="1"/>
  <c r="BC374" i="1"/>
  <c r="BC375" i="1"/>
  <c r="BC376" i="1"/>
  <c r="BC377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BE204" i="1"/>
  <c r="BE200" i="1"/>
  <c r="FQ4" i="1" l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EM195" i="1" s="1"/>
  <c r="FM5" i="1"/>
  <c r="FM6" i="1"/>
  <c r="EM197" i="1" s="1"/>
  <c r="FM7" i="1"/>
  <c r="EM198" i="1" s="1"/>
  <c r="FM8" i="1"/>
  <c r="EM199" i="1" s="1"/>
  <c r="FM9" i="1"/>
  <c r="FM10" i="1"/>
  <c r="EM201" i="1" s="1"/>
  <c r="FM11" i="1"/>
  <c r="EM202" i="1" s="1"/>
  <c r="FM12" i="1"/>
  <c r="EM203" i="1" s="1"/>
  <c r="FM13" i="1"/>
  <c r="FM14" i="1"/>
  <c r="EM205" i="1" s="1"/>
  <c r="FM15" i="1"/>
  <c r="EM206" i="1" s="1"/>
  <c r="FM16" i="1"/>
  <c r="EM207" i="1" s="1"/>
  <c r="FM17" i="1"/>
  <c r="FM18" i="1"/>
  <c r="EM209" i="1" s="1"/>
  <c r="FM19" i="1"/>
  <c r="EM210" i="1" s="1"/>
  <c r="FM20" i="1"/>
  <c r="FM21" i="1"/>
  <c r="FM22" i="1"/>
  <c r="EM213" i="1" s="1"/>
  <c r="FM23" i="1"/>
  <c r="EM214" i="1" s="1"/>
  <c r="FM24" i="1"/>
  <c r="EM215" i="1" s="1"/>
  <c r="FM25" i="1"/>
  <c r="FM26" i="1"/>
  <c r="EM217" i="1" s="1"/>
  <c r="FM27" i="1"/>
  <c r="EM218" i="1" s="1"/>
  <c r="FM28" i="1"/>
  <c r="EM219" i="1" s="1"/>
  <c r="FM29" i="1"/>
  <c r="FM30" i="1"/>
  <c r="EM221" i="1" s="1"/>
  <c r="FM31" i="1"/>
  <c r="EM222" i="1" s="1"/>
  <c r="FM32" i="1"/>
  <c r="EM223" i="1" s="1"/>
  <c r="FM33" i="1"/>
  <c r="FM34" i="1"/>
  <c r="EM225" i="1" s="1"/>
  <c r="FM35" i="1"/>
  <c r="EM226" i="1" s="1"/>
  <c r="FM36" i="1"/>
  <c r="EM227" i="1" s="1"/>
  <c r="FM37" i="1"/>
  <c r="FM38" i="1"/>
  <c r="EM229" i="1" s="1"/>
  <c r="FM39" i="1"/>
  <c r="EM230" i="1" s="1"/>
  <c r="FM40" i="1"/>
  <c r="EM231" i="1" s="1"/>
  <c r="FM41" i="1"/>
  <c r="FM42" i="1"/>
  <c r="EM233" i="1" s="1"/>
  <c r="FM43" i="1"/>
  <c r="EM234" i="1" s="1"/>
  <c r="FM44" i="1"/>
  <c r="EM235" i="1" s="1"/>
  <c r="FM45" i="1"/>
  <c r="FM46" i="1"/>
  <c r="EM237" i="1" s="1"/>
  <c r="FM47" i="1"/>
  <c r="EM238" i="1" s="1"/>
  <c r="FM48" i="1"/>
  <c r="EM239" i="1" s="1"/>
  <c r="FM49" i="1"/>
  <c r="FM50" i="1"/>
  <c r="EM241" i="1" s="1"/>
  <c r="FM51" i="1"/>
  <c r="EM242" i="1" s="1"/>
  <c r="FM52" i="1"/>
  <c r="EM243" i="1" s="1"/>
  <c r="FM53" i="1"/>
  <c r="FM54" i="1"/>
  <c r="EM245" i="1" s="1"/>
  <c r="FM55" i="1"/>
  <c r="EM246" i="1" s="1"/>
  <c r="FM56" i="1"/>
  <c r="EM247" i="1" s="1"/>
  <c r="FM57" i="1"/>
  <c r="FM58" i="1"/>
  <c r="EM249" i="1" s="1"/>
  <c r="FM59" i="1"/>
  <c r="EM250" i="1" s="1"/>
  <c r="FM60" i="1"/>
  <c r="EM251" i="1" s="1"/>
  <c r="FM61" i="1"/>
  <c r="FM62" i="1"/>
  <c r="EM253" i="1" s="1"/>
  <c r="FM63" i="1"/>
  <c r="EM254" i="1" s="1"/>
  <c r="FM64" i="1"/>
  <c r="EM255" i="1" s="1"/>
  <c r="FM65" i="1"/>
  <c r="FM66" i="1"/>
  <c r="EM257" i="1" s="1"/>
  <c r="FM67" i="1"/>
  <c r="EM258" i="1" s="1"/>
  <c r="FM68" i="1"/>
  <c r="EM259" i="1" s="1"/>
  <c r="FM69" i="1"/>
  <c r="FM70" i="1"/>
  <c r="EM261" i="1" s="1"/>
  <c r="FM71" i="1"/>
  <c r="EM262" i="1" s="1"/>
  <c r="FM72" i="1"/>
  <c r="EM263" i="1" s="1"/>
  <c r="FM73" i="1"/>
  <c r="FM74" i="1"/>
  <c r="EM265" i="1" s="1"/>
  <c r="FM75" i="1"/>
  <c r="EM266" i="1" s="1"/>
  <c r="FM76" i="1"/>
  <c r="EM267" i="1" s="1"/>
  <c r="FM77" i="1"/>
  <c r="FM78" i="1"/>
  <c r="EM269" i="1" s="1"/>
  <c r="FM79" i="1"/>
  <c r="EM270" i="1" s="1"/>
  <c r="FM3" i="1"/>
  <c r="EM194" i="1" s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EL204" i="1" s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EL195" i="1" s="1"/>
  <c r="FE5" i="1"/>
  <c r="FE6" i="1"/>
  <c r="EL197" i="1" s="1"/>
  <c r="FE7" i="1"/>
  <c r="EL198" i="1" s="1"/>
  <c r="FE8" i="1"/>
  <c r="EL199" i="1" s="1"/>
  <c r="FE9" i="1"/>
  <c r="FE10" i="1"/>
  <c r="EL201" i="1" s="1"/>
  <c r="FE11" i="1"/>
  <c r="EL202" i="1" s="1"/>
  <c r="FE12" i="1"/>
  <c r="EL203" i="1" s="1"/>
  <c r="FE14" i="1"/>
  <c r="EL205" i="1" s="1"/>
  <c r="FE16" i="1"/>
  <c r="FE17" i="1"/>
  <c r="EL208" i="1" s="1"/>
  <c r="FE18" i="1"/>
  <c r="EL209" i="1" s="1"/>
  <c r="FE19" i="1"/>
  <c r="FE20" i="1"/>
  <c r="FE23" i="1"/>
  <c r="EL214" i="1" s="1"/>
  <c r="FE25" i="1"/>
  <c r="FE27" i="1"/>
  <c r="FE28" i="1"/>
  <c r="EL219" i="1" s="1"/>
  <c r="FE29" i="1"/>
  <c r="EL220" i="1" s="1"/>
  <c r="FE30" i="1"/>
  <c r="EL221" i="1" s="1"/>
  <c r="FE31" i="1"/>
  <c r="FE32" i="1"/>
  <c r="EL223" i="1" s="1"/>
  <c r="FE33" i="1"/>
  <c r="EL224" i="1" s="1"/>
  <c r="FE34" i="1"/>
  <c r="EL225" i="1" s="1"/>
  <c r="FE35" i="1"/>
  <c r="FE36" i="1"/>
  <c r="EL227" i="1" s="1"/>
  <c r="FE37" i="1"/>
  <c r="EL228" i="1" s="1"/>
  <c r="FE38" i="1"/>
  <c r="EL229" i="1" s="1"/>
  <c r="FE39" i="1"/>
  <c r="FE40" i="1"/>
  <c r="EL231" i="1" s="1"/>
  <c r="FE41" i="1"/>
  <c r="EL232" i="1" s="1"/>
  <c r="FE44" i="1"/>
  <c r="EL235" i="1" s="1"/>
  <c r="FE45" i="1"/>
  <c r="FE46" i="1"/>
  <c r="FE47" i="1"/>
  <c r="EL238" i="1" s="1"/>
  <c r="FE48" i="1"/>
  <c r="EL239" i="1" s="1"/>
  <c r="FE49" i="1"/>
  <c r="EL240" i="1" s="1"/>
  <c r="FE50" i="1"/>
  <c r="FE51" i="1"/>
  <c r="EL242" i="1" s="1"/>
  <c r="FE52" i="1"/>
  <c r="EL243" i="1" s="1"/>
  <c r="FE53" i="1"/>
  <c r="FE54" i="1"/>
  <c r="FE55" i="1"/>
  <c r="EL246" i="1" s="1"/>
  <c r="FE56" i="1"/>
  <c r="EL247" i="1" s="1"/>
  <c r="FE57" i="1"/>
  <c r="FE58" i="1"/>
  <c r="EL249" i="1" s="1"/>
  <c r="FE59" i="1"/>
  <c r="EL250" i="1" s="1"/>
  <c r="FE60" i="1"/>
  <c r="EL251" i="1" s="1"/>
  <c r="FE61" i="1"/>
  <c r="FE62" i="1"/>
  <c r="EL253" i="1" s="1"/>
  <c r="FE63" i="1"/>
  <c r="EL254" i="1" s="1"/>
  <c r="FE64" i="1"/>
  <c r="EL255" i="1" s="1"/>
  <c r="FE65" i="1"/>
  <c r="FE66" i="1"/>
  <c r="EL257" i="1" s="1"/>
  <c r="FE67" i="1"/>
  <c r="EL258" i="1" s="1"/>
  <c r="FE68" i="1"/>
  <c r="EL259" i="1" s="1"/>
  <c r="FE69" i="1"/>
  <c r="FE70" i="1"/>
  <c r="EL261" i="1" s="1"/>
  <c r="FE71" i="1"/>
  <c r="EL262" i="1" s="1"/>
  <c r="FE72" i="1"/>
  <c r="EL263" i="1" s="1"/>
  <c r="FE73" i="1"/>
  <c r="FE74" i="1"/>
  <c r="EL265" i="1" s="1"/>
  <c r="FE75" i="1"/>
  <c r="EL266" i="1" s="1"/>
  <c r="FE76" i="1"/>
  <c r="EL267" i="1" s="1"/>
  <c r="FE77" i="1"/>
  <c r="FE78" i="1"/>
  <c r="EL269" i="1" s="1"/>
  <c r="FE79" i="1"/>
  <c r="EL270" i="1" s="1"/>
  <c r="FE3" i="1"/>
  <c r="EL194" i="1" s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12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J195" i="1" s="1"/>
  <c r="EO5" i="1"/>
  <c r="EJ196" i="1" s="1"/>
  <c r="EO6" i="1"/>
  <c r="EJ197" i="1" s="1"/>
  <c r="EO7" i="1"/>
  <c r="EJ198" i="1" s="1"/>
  <c r="EO8" i="1"/>
  <c r="EJ199" i="1" s="1"/>
  <c r="EO9" i="1"/>
  <c r="EJ200" i="1" s="1"/>
  <c r="EO10" i="1"/>
  <c r="EJ201" i="1" s="1"/>
  <c r="EO11" i="1"/>
  <c r="EJ202" i="1" s="1"/>
  <c r="EO12" i="1"/>
  <c r="EJ203" i="1" s="1"/>
  <c r="EO13" i="1"/>
  <c r="EJ204" i="1" s="1"/>
  <c r="EO14" i="1"/>
  <c r="EJ205" i="1" s="1"/>
  <c r="EO15" i="1"/>
  <c r="EJ206" i="1" s="1"/>
  <c r="EO16" i="1"/>
  <c r="EJ207" i="1" s="1"/>
  <c r="EO17" i="1"/>
  <c r="EJ208" i="1" s="1"/>
  <c r="EO22" i="1"/>
  <c r="EO23" i="1"/>
  <c r="EJ214" i="1" s="1"/>
  <c r="EO24" i="1"/>
  <c r="EO25" i="1"/>
  <c r="EO26" i="1"/>
  <c r="EJ217" i="1" s="1"/>
  <c r="EO27" i="1"/>
  <c r="EJ218" i="1" s="1"/>
  <c r="EO28" i="1"/>
  <c r="EO29" i="1"/>
  <c r="EO30" i="1"/>
  <c r="EJ221" i="1" s="1"/>
  <c r="EO31" i="1"/>
  <c r="EJ222" i="1" s="1"/>
  <c r="EO32" i="1"/>
  <c r="EO33" i="1"/>
  <c r="EO34" i="1"/>
  <c r="EJ225" i="1" s="1"/>
  <c r="EO35" i="1"/>
  <c r="EJ226" i="1" s="1"/>
  <c r="EO36" i="1"/>
  <c r="EO37" i="1"/>
  <c r="EO38" i="1"/>
  <c r="EJ229" i="1" s="1"/>
  <c r="EO39" i="1"/>
  <c r="EJ230" i="1" s="1"/>
  <c r="EO40" i="1"/>
  <c r="EO41" i="1"/>
  <c r="EO42" i="1"/>
  <c r="EJ233" i="1" s="1"/>
  <c r="EO43" i="1"/>
  <c r="EJ234" i="1" s="1"/>
  <c r="EO44" i="1"/>
  <c r="EJ235" i="1" s="1"/>
  <c r="EO45" i="1"/>
  <c r="EO46" i="1"/>
  <c r="EJ237" i="1" s="1"/>
  <c r="EO47" i="1"/>
  <c r="EJ238" i="1" s="1"/>
  <c r="EO48" i="1"/>
  <c r="EJ239" i="1" s="1"/>
  <c r="EO49" i="1"/>
  <c r="EO50" i="1"/>
  <c r="EJ241" i="1" s="1"/>
  <c r="EO51" i="1"/>
  <c r="EJ242" i="1" s="1"/>
  <c r="EO52" i="1"/>
  <c r="EJ243" i="1" s="1"/>
  <c r="EO53" i="1"/>
  <c r="EO54" i="1"/>
  <c r="EJ245" i="1" s="1"/>
  <c r="EO55" i="1"/>
  <c r="EJ246" i="1" s="1"/>
  <c r="EO56" i="1"/>
  <c r="EJ247" i="1" s="1"/>
  <c r="EO57" i="1"/>
  <c r="EO58" i="1"/>
  <c r="EJ249" i="1" s="1"/>
  <c r="EO59" i="1"/>
  <c r="EJ250" i="1" s="1"/>
  <c r="EO60" i="1"/>
  <c r="EJ251" i="1" s="1"/>
  <c r="EO61" i="1"/>
  <c r="EO62" i="1"/>
  <c r="EJ253" i="1" s="1"/>
  <c r="EO63" i="1"/>
  <c r="EJ254" i="1" s="1"/>
  <c r="EO64" i="1"/>
  <c r="EJ255" i="1" s="1"/>
  <c r="EO65" i="1"/>
  <c r="EO66" i="1"/>
  <c r="EJ257" i="1" s="1"/>
  <c r="EO67" i="1"/>
  <c r="EJ258" i="1" s="1"/>
  <c r="EO68" i="1"/>
  <c r="EJ259" i="1" s="1"/>
  <c r="EO69" i="1"/>
  <c r="EO70" i="1"/>
  <c r="EJ261" i="1" s="1"/>
  <c r="EO71" i="1"/>
  <c r="EJ262" i="1" s="1"/>
  <c r="EO72" i="1"/>
  <c r="EJ263" i="1" s="1"/>
  <c r="EO73" i="1"/>
  <c r="EO74" i="1"/>
  <c r="EJ265" i="1" s="1"/>
  <c r="EO75" i="1"/>
  <c r="EJ266" i="1" s="1"/>
  <c r="EO76" i="1"/>
  <c r="EJ267" i="1" s="1"/>
  <c r="EO77" i="1"/>
  <c r="EO78" i="1"/>
  <c r="EJ269" i="1" s="1"/>
  <c r="EO79" i="1"/>
  <c r="EJ270" i="1" s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EH263" i="1" s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EH267" i="1" s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32" i="1"/>
  <c r="EW66" i="1" s="1"/>
  <c r="V328" i="1"/>
  <c r="V327" i="1"/>
  <c r="EW61" i="1" s="1"/>
  <c r="V313" i="1"/>
  <c r="D33" i="1"/>
  <c r="E31" i="1"/>
  <c r="N49" i="1"/>
  <c r="EJ231" i="1" l="1"/>
  <c r="EJ227" i="1"/>
  <c r="EJ223" i="1"/>
  <c r="EJ219" i="1"/>
  <c r="EJ215" i="1"/>
  <c r="EH255" i="1"/>
  <c r="EH239" i="1"/>
  <c r="EH211" i="1"/>
  <c r="EH258" i="1"/>
  <c r="EH250" i="1"/>
  <c r="EH242" i="1"/>
  <c r="EH234" i="1"/>
  <c r="EH222" i="1"/>
  <c r="EH214" i="1"/>
  <c r="EH206" i="1"/>
  <c r="EH198" i="1"/>
  <c r="EH266" i="1"/>
  <c r="EH262" i="1"/>
  <c r="EI268" i="1"/>
  <c r="EI264" i="1"/>
  <c r="EI256" i="1"/>
  <c r="EI244" i="1"/>
  <c r="EI240" i="1"/>
  <c r="EI236" i="1"/>
  <c r="EI232" i="1"/>
  <c r="EW48" i="1"/>
  <c r="EW47" i="1"/>
  <c r="EH259" i="1"/>
  <c r="EH243" i="1"/>
  <c r="EH223" i="1"/>
  <c r="EH203" i="1"/>
  <c r="EH254" i="1"/>
  <c r="EH246" i="1"/>
  <c r="EH238" i="1"/>
  <c r="EH230" i="1"/>
  <c r="EH226" i="1"/>
  <c r="EH218" i="1"/>
  <c r="EH210" i="1"/>
  <c r="EH202" i="1"/>
  <c r="EH270" i="1"/>
  <c r="EW62" i="1"/>
  <c r="EH194" i="1"/>
  <c r="EH257" i="1"/>
  <c r="EH253" i="1"/>
  <c r="EH249" i="1"/>
  <c r="EH245" i="1"/>
  <c r="EH241" i="1"/>
  <c r="EH237" i="1"/>
  <c r="EH233" i="1"/>
  <c r="EH229" i="1"/>
  <c r="EH225" i="1"/>
  <c r="EH221" i="1"/>
  <c r="EH217" i="1"/>
  <c r="EH209" i="1"/>
  <c r="EH205" i="1"/>
  <c r="EH201" i="1"/>
  <c r="EH197" i="1"/>
  <c r="EH269" i="1"/>
  <c r="EH265" i="1"/>
  <c r="EH261" i="1"/>
  <c r="EI194" i="1"/>
  <c r="EI267" i="1"/>
  <c r="EI263" i="1"/>
  <c r="EH251" i="1"/>
  <c r="EH235" i="1"/>
  <c r="EH227" i="1"/>
  <c r="EH199" i="1"/>
  <c r="EH260" i="1"/>
  <c r="EH256" i="1"/>
  <c r="EH252" i="1"/>
  <c r="EH248" i="1"/>
  <c r="EH244" i="1"/>
  <c r="EH240" i="1"/>
  <c r="EH236" i="1"/>
  <c r="EH232" i="1"/>
  <c r="EH228" i="1"/>
  <c r="EH224" i="1"/>
  <c r="EH220" i="1"/>
  <c r="EH216" i="1"/>
  <c r="EH208" i="1"/>
  <c r="EH204" i="1"/>
  <c r="EH200" i="1"/>
  <c r="EH196" i="1"/>
  <c r="EH268" i="1"/>
  <c r="EH264" i="1"/>
  <c r="EI266" i="1"/>
  <c r="EI262" i="1"/>
  <c r="EI258" i="1"/>
  <c r="EI250" i="1"/>
  <c r="EI246" i="1"/>
  <c r="EI242" i="1"/>
  <c r="EI238" i="1"/>
  <c r="EI234" i="1"/>
  <c r="EI230" i="1"/>
  <c r="EI222" i="1"/>
  <c r="EI218" i="1"/>
  <c r="EI214" i="1"/>
  <c r="EI210" i="1"/>
  <c r="EI206" i="1"/>
  <c r="EI202" i="1"/>
  <c r="EI198" i="1"/>
  <c r="EJ194" i="1"/>
  <c r="EH247" i="1"/>
  <c r="EH231" i="1"/>
  <c r="EH219" i="1"/>
  <c r="EH215" i="1"/>
  <c r="EH207" i="1"/>
  <c r="EH195" i="1"/>
  <c r="EI269" i="1"/>
  <c r="EI265" i="1"/>
  <c r="EI261" i="1"/>
  <c r="EI257" i="1"/>
  <c r="EI249" i="1"/>
  <c r="EI245" i="1"/>
  <c r="EI241" i="1"/>
  <c r="EI237" i="1"/>
  <c r="EI233" i="1"/>
  <c r="EI229" i="1"/>
  <c r="EI225" i="1"/>
  <c r="EI221" i="1"/>
  <c r="EI217" i="1"/>
  <c r="EI213" i="1"/>
  <c r="EI209" i="1"/>
  <c r="EI205" i="1"/>
  <c r="EI201" i="1"/>
  <c r="EI197" i="1"/>
  <c r="EI251" i="1"/>
  <c r="EI243" i="1"/>
  <c r="EI239" i="1"/>
  <c r="EI235" i="1"/>
  <c r="EI231" i="1"/>
  <c r="EI227" i="1"/>
  <c r="EI223" i="1"/>
  <c r="EI219" i="1"/>
  <c r="EI215" i="1"/>
  <c r="EI211" i="1"/>
  <c r="EI207" i="1"/>
  <c r="EI203" i="1"/>
  <c r="EI199" i="1"/>
  <c r="EI195" i="1"/>
  <c r="EJ268" i="1"/>
  <c r="EJ264" i="1"/>
  <c r="EJ260" i="1"/>
  <c r="EJ256" i="1"/>
  <c r="EJ252" i="1"/>
  <c r="EJ248" i="1"/>
  <c r="EJ244" i="1"/>
  <c r="EJ240" i="1"/>
  <c r="EJ236" i="1"/>
  <c r="EJ232" i="1"/>
  <c r="EJ228" i="1"/>
  <c r="EJ224" i="1"/>
  <c r="EJ220" i="1"/>
  <c r="EJ216" i="1"/>
  <c r="EK268" i="1"/>
  <c r="EK264" i="1"/>
  <c r="EK260" i="1"/>
  <c r="EK256" i="1"/>
  <c r="EK251" i="1"/>
  <c r="EK243" i="1"/>
  <c r="EK239" i="1"/>
  <c r="EK235" i="1"/>
  <c r="EK231" i="1"/>
  <c r="EK227" i="1"/>
  <c r="EK223" i="1"/>
  <c r="EK219" i="1"/>
  <c r="EK215" i="1"/>
  <c r="EK211" i="1"/>
  <c r="EK207" i="1"/>
  <c r="EK203" i="1"/>
  <c r="EK199" i="1"/>
  <c r="EK195" i="1"/>
  <c r="EL268" i="1"/>
  <c r="EL264" i="1"/>
  <c r="EL260" i="1"/>
  <c r="EL256" i="1"/>
  <c r="EL252" i="1"/>
  <c r="EL248" i="1"/>
  <c r="EL244" i="1"/>
  <c r="EL236" i="1"/>
  <c r="EL230" i="1"/>
  <c r="EL226" i="1"/>
  <c r="EL222" i="1"/>
  <c r="EL218" i="1"/>
  <c r="EL210" i="1"/>
  <c r="EL200" i="1"/>
  <c r="EL196" i="1"/>
  <c r="EM268" i="1"/>
  <c r="EM264" i="1"/>
  <c r="EM260" i="1"/>
  <c r="EM256" i="1"/>
  <c r="EM252" i="1"/>
  <c r="EM248" i="1"/>
  <c r="EM244" i="1"/>
  <c r="EM240" i="1"/>
  <c r="EM236" i="1"/>
  <c r="EM232" i="1"/>
  <c r="EM228" i="1"/>
  <c r="EM224" i="1"/>
  <c r="EM220" i="1"/>
  <c r="EM216" i="1"/>
  <c r="EM212" i="1"/>
  <c r="EM208" i="1"/>
  <c r="EM204" i="1"/>
  <c r="EM200" i="1"/>
  <c r="EM196" i="1"/>
  <c r="EK194" i="1"/>
  <c r="EK267" i="1"/>
  <c r="EK263" i="1"/>
  <c r="EK259" i="1"/>
  <c r="EK255" i="1"/>
  <c r="EK250" i="1"/>
  <c r="EK242" i="1"/>
  <c r="EK238" i="1"/>
  <c r="EK234" i="1"/>
  <c r="EK230" i="1"/>
  <c r="EK226" i="1"/>
  <c r="EK222" i="1"/>
  <c r="EK218" i="1"/>
  <c r="EK214" i="1"/>
  <c r="EK210" i="1"/>
  <c r="EK206" i="1"/>
  <c r="EK202" i="1"/>
  <c r="EK198" i="1"/>
  <c r="EK270" i="1"/>
  <c r="EK266" i="1"/>
  <c r="EK262" i="1"/>
  <c r="EK249" i="1"/>
  <c r="EK241" i="1"/>
  <c r="EK237" i="1"/>
  <c r="EK233" i="1"/>
  <c r="EK229" i="1"/>
  <c r="EK225" i="1"/>
  <c r="EK221" i="1"/>
  <c r="EK209" i="1"/>
  <c r="EK205" i="1"/>
  <c r="EK201" i="1"/>
  <c r="EK197" i="1"/>
  <c r="EI228" i="1"/>
  <c r="EI224" i="1"/>
  <c r="EI220" i="1"/>
  <c r="EI216" i="1"/>
  <c r="EI212" i="1"/>
  <c r="EI208" i="1"/>
  <c r="EI204" i="1"/>
  <c r="EI200" i="1"/>
  <c r="EI196" i="1"/>
  <c r="EK252" i="1"/>
  <c r="EK269" i="1"/>
  <c r="EK265" i="1"/>
  <c r="EK261" i="1"/>
  <c r="EK257" i="1"/>
  <c r="EK253" i="1"/>
  <c r="EK248" i="1"/>
  <c r="EK240" i="1"/>
  <c r="EK236" i="1"/>
  <c r="EK232" i="1"/>
  <c r="EK228" i="1"/>
  <c r="EK224" i="1"/>
  <c r="EK220" i="1"/>
  <c r="EK216" i="1"/>
  <c r="EK212" i="1"/>
  <c r="EK208" i="1"/>
  <c r="EK204" i="1"/>
  <c r="EK200" i="1"/>
  <c r="EK196" i="1"/>
  <c r="EL245" i="1"/>
  <c r="EL237" i="1"/>
  <c r="EL211" i="1"/>
  <c r="EL207" i="1"/>
  <c r="EL206" i="1"/>
  <c r="EW67" i="1"/>
  <c r="EK258" i="1" s="1"/>
  <c r="EW63" i="1"/>
  <c r="EK254" i="1" s="1"/>
  <c r="DN265" i="1"/>
  <c r="DN266" i="1"/>
  <c r="DN267" i="1"/>
  <c r="DN268" i="1"/>
  <c r="DN269" i="1"/>
  <c r="DN270" i="1"/>
  <c r="DN264" i="1"/>
  <c r="DM265" i="1"/>
  <c r="DM266" i="1"/>
  <c r="DM267" i="1"/>
  <c r="DM268" i="1"/>
  <c r="DM269" i="1"/>
  <c r="DM270" i="1"/>
  <c r="DM264" i="1"/>
  <c r="DL265" i="1"/>
  <c r="DL266" i="1"/>
  <c r="DL267" i="1"/>
  <c r="DL268" i="1"/>
  <c r="DL269" i="1"/>
  <c r="DL270" i="1"/>
  <c r="DL264" i="1"/>
  <c r="DK265" i="1"/>
  <c r="DK266" i="1"/>
  <c r="DK267" i="1"/>
  <c r="DK268" i="1"/>
  <c r="DK269" i="1"/>
  <c r="DK270" i="1"/>
  <c r="DK264" i="1"/>
  <c r="DJ265" i="1"/>
  <c r="DJ269" i="1"/>
  <c r="DJ264" i="1"/>
  <c r="DI265" i="1"/>
  <c r="DI266" i="1"/>
  <c r="DI267" i="1"/>
  <c r="DI268" i="1"/>
  <c r="DI269" i="1"/>
  <c r="DI270" i="1"/>
  <c r="DI264" i="1"/>
  <c r="DN260" i="1" l="1"/>
  <c r="DN261" i="1"/>
  <c r="DN262" i="1"/>
  <c r="DN263" i="1"/>
  <c r="DN259" i="1"/>
  <c r="DM260" i="1"/>
  <c r="DM261" i="1"/>
  <c r="DM262" i="1"/>
  <c r="DM263" i="1"/>
  <c r="DM259" i="1"/>
  <c r="DL263" i="1"/>
  <c r="DK260" i="1"/>
  <c r="DK261" i="1"/>
  <c r="DK262" i="1"/>
  <c r="DK263" i="1"/>
  <c r="DK259" i="1"/>
  <c r="DJ260" i="1"/>
  <c r="DJ261" i="1"/>
  <c r="DJ262" i="1"/>
  <c r="DJ263" i="1"/>
  <c r="DJ259" i="1"/>
  <c r="DI260" i="1"/>
  <c r="DI261" i="1"/>
  <c r="DI262" i="1"/>
  <c r="DI263" i="1"/>
  <c r="DI259" i="1"/>
  <c r="DN257" i="1" l="1"/>
  <c r="DN254" i="1"/>
  <c r="DN255" i="1"/>
  <c r="DN256" i="1"/>
  <c r="DN253" i="1"/>
  <c r="DM254" i="1"/>
  <c r="DM255" i="1"/>
  <c r="DM256" i="1"/>
  <c r="DM257" i="1"/>
  <c r="DM258" i="1"/>
  <c r="DM253" i="1"/>
  <c r="DL254" i="1"/>
  <c r="DL255" i="1"/>
  <c r="DL256" i="1"/>
  <c r="DL253" i="1"/>
  <c r="DK254" i="1"/>
  <c r="DK255" i="1"/>
  <c r="DK256" i="1"/>
  <c r="DK257" i="1"/>
  <c r="DK258" i="1"/>
  <c r="DK253" i="1"/>
  <c r="DJ255" i="1"/>
  <c r="DJ256" i="1"/>
  <c r="DJ257" i="1"/>
  <c r="DJ258" i="1"/>
  <c r="DJ254" i="1"/>
  <c r="DI254" i="1"/>
  <c r="DI255" i="1"/>
  <c r="DI256" i="1"/>
  <c r="DI257" i="1"/>
  <c r="DI258" i="1"/>
  <c r="DI253" i="1"/>
  <c r="DN248" i="1" l="1"/>
  <c r="DN249" i="1"/>
  <c r="DN250" i="1"/>
  <c r="DN251" i="1"/>
  <c r="DM248" i="1"/>
  <c r="DM249" i="1"/>
  <c r="DM250" i="1"/>
  <c r="DM251" i="1"/>
  <c r="DM252" i="1"/>
  <c r="DL248" i="1"/>
  <c r="DL249" i="1"/>
  <c r="DL250" i="1"/>
  <c r="DL251" i="1"/>
  <c r="DL252" i="1"/>
  <c r="DK248" i="1"/>
  <c r="DK249" i="1"/>
  <c r="DK250" i="1"/>
  <c r="DK251" i="1"/>
  <c r="DK252" i="1"/>
  <c r="DJ248" i="1"/>
  <c r="DJ249" i="1"/>
  <c r="DJ250" i="1"/>
  <c r="DJ251" i="1"/>
  <c r="DI248" i="1"/>
  <c r="DI249" i="1"/>
  <c r="DI250" i="1"/>
  <c r="DI251" i="1"/>
  <c r="DI252" i="1"/>
  <c r="BI255" i="1" l="1"/>
  <c r="BH255" i="1"/>
  <c r="BI254" i="1"/>
  <c r="BI253" i="1"/>
  <c r="BH253" i="1"/>
  <c r="BI252" i="1"/>
  <c r="BH252" i="1"/>
  <c r="BI349" i="1" s="1"/>
  <c r="BI251" i="1"/>
  <c r="BI250" i="1"/>
  <c r="BH250" i="1"/>
  <c r="BI348" i="1" s="1"/>
  <c r="BI249" i="1"/>
  <c r="BI248" i="1"/>
  <c r="BI247" i="1"/>
  <c r="BH247" i="1"/>
  <c r="BI246" i="1"/>
  <c r="BL343" i="1" s="1"/>
  <c r="BH246" i="1"/>
  <c r="BI245" i="1"/>
  <c r="BH245" i="1"/>
  <c r="BI244" i="1"/>
  <c r="BH244" i="1"/>
  <c r="BF244" i="1"/>
  <c r="BI243" i="1"/>
  <c r="BL340" i="1" s="1"/>
  <c r="BH243" i="1"/>
  <c r="BF243" i="1"/>
  <c r="BC340" i="1" s="1"/>
  <c r="BI242" i="1"/>
  <c r="BH242" i="1"/>
  <c r="BI241" i="1"/>
  <c r="BH241" i="1"/>
  <c r="BF241" i="1"/>
  <c r="BI240" i="1"/>
  <c r="BL337" i="1" s="1"/>
  <c r="BH240" i="1"/>
  <c r="BF240" i="1"/>
  <c r="BI239" i="1"/>
  <c r="BH239" i="1"/>
  <c r="BI336" i="1" s="1"/>
  <c r="BF239" i="1"/>
  <c r="BI238" i="1"/>
  <c r="BH238" i="1"/>
  <c r="BF238" i="1"/>
  <c r="BC335" i="1" s="1"/>
  <c r="BI237" i="1"/>
  <c r="BH237" i="1"/>
  <c r="BF237" i="1"/>
  <c r="BI236" i="1"/>
  <c r="BH236" i="1"/>
  <c r="BI333" i="1" s="1"/>
  <c r="BI235" i="1"/>
  <c r="BH235" i="1"/>
  <c r="BI234" i="1"/>
  <c r="BL331" i="1" s="1"/>
  <c r="BH234" i="1"/>
  <c r="BF234" i="1"/>
  <c r="BI233" i="1"/>
  <c r="BH233" i="1"/>
  <c r="BI330" i="1" s="1"/>
  <c r="BF233" i="1"/>
  <c r="BI232" i="1"/>
  <c r="BH232" i="1"/>
  <c r="BF232" i="1"/>
  <c r="BI231" i="1"/>
  <c r="BL328" i="1" s="1"/>
  <c r="BH231" i="1"/>
  <c r="BG231" i="1"/>
  <c r="BF231" i="1"/>
  <c r="BE231" i="1"/>
  <c r="BJ230" i="1"/>
  <c r="BI230" i="1"/>
  <c r="BH230" i="1"/>
  <c r="BI327" i="1" s="1"/>
  <c r="BF230" i="1"/>
  <c r="BI229" i="1"/>
  <c r="BH229" i="1"/>
  <c r="BF229" i="1"/>
  <c r="BC326" i="1" s="1"/>
  <c r="BI228" i="1"/>
  <c r="BH228" i="1"/>
  <c r="BF228" i="1"/>
  <c r="BI227" i="1"/>
  <c r="BL324" i="1" s="1"/>
  <c r="BH227" i="1"/>
  <c r="BF227" i="1"/>
  <c r="BI226" i="1"/>
  <c r="BH226" i="1"/>
  <c r="BI323" i="1" s="1"/>
  <c r="BF226" i="1"/>
  <c r="BI225" i="1"/>
  <c r="BH225" i="1"/>
  <c r="BF225" i="1"/>
  <c r="BC322" i="1" s="1"/>
  <c r="BI224" i="1"/>
  <c r="BH224" i="1"/>
  <c r="BF224" i="1"/>
  <c r="BI223" i="1"/>
  <c r="BL320" i="1" s="1"/>
  <c r="BH223" i="1"/>
  <c r="BF223" i="1"/>
  <c r="BI222" i="1"/>
  <c r="BH222" i="1"/>
  <c r="BI319" i="1" s="1"/>
  <c r="BF222" i="1"/>
  <c r="BI221" i="1"/>
  <c r="BH221" i="1"/>
  <c r="BF221" i="1"/>
  <c r="BC318" i="1" s="1"/>
  <c r="BI220" i="1"/>
  <c r="BH220" i="1"/>
  <c r="BF220" i="1"/>
  <c r="BI219" i="1"/>
  <c r="BL316" i="1" s="1"/>
  <c r="BH219" i="1"/>
  <c r="BF219" i="1"/>
  <c r="BI218" i="1"/>
  <c r="BH218" i="1"/>
  <c r="BI315" i="1" s="1"/>
  <c r="BF218" i="1"/>
  <c r="BI217" i="1"/>
  <c r="BL314" i="1" s="1"/>
  <c r="BH217" i="1"/>
  <c r="BF217" i="1"/>
  <c r="BH216" i="1"/>
  <c r="BF216" i="1"/>
  <c r="BJ215" i="1"/>
  <c r="BI215" i="1"/>
  <c r="BH215" i="1"/>
  <c r="BF215" i="1"/>
  <c r="BJ214" i="1"/>
  <c r="BI214" i="1"/>
  <c r="BH214" i="1"/>
  <c r="BF214" i="1"/>
  <c r="BE214" i="1"/>
  <c r="BJ213" i="1"/>
  <c r="BI213" i="1"/>
  <c r="BH213" i="1"/>
  <c r="BF213" i="1"/>
  <c r="BE213" i="1"/>
  <c r="BJ212" i="1"/>
  <c r="BI212" i="1"/>
  <c r="BH212" i="1"/>
  <c r="BF212" i="1"/>
  <c r="BE212" i="1"/>
  <c r="BJ211" i="1"/>
  <c r="BI211" i="1"/>
  <c r="BH211" i="1"/>
  <c r="BF211" i="1"/>
  <c r="BE211" i="1"/>
  <c r="BJ210" i="1"/>
  <c r="BI210" i="1"/>
  <c r="BH210" i="1"/>
  <c r="BF210" i="1"/>
  <c r="BE210" i="1"/>
  <c r="BJ209" i="1"/>
  <c r="BI209" i="1"/>
  <c r="BH209" i="1"/>
  <c r="BF209" i="1"/>
  <c r="BE209" i="1"/>
  <c r="BJ208" i="1"/>
  <c r="BI208" i="1"/>
  <c r="BL305" i="1" s="1"/>
  <c r="BH208" i="1"/>
  <c r="BF208" i="1"/>
  <c r="BE208" i="1"/>
  <c r="BJ207" i="1"/>
  <c r="BO304" i="1" s="1"/>
  <c r="BI207" i="1"/>
  <c r="BH207" i="1"/>
  <c r="BF207" i="1"/>
  <c r="BE207" i="1"/>
  <c r="AZ304" i="1" s="1"/>
  <c r="BJ206" i="1"/>
  <c r="BI206" i="1"/>
  <c r="BH206" i="1"/>
  <c r="BF206" i="1"/>
  <c r="BC303" i="1" s="1"/>
  <c r="BE206" i="1"/>
  <c r="BJ205" i="1"/>
  <c r="BI205" i="1"/>
  <c r="BH205" i="1"/>
  <c r="BI302" i="1" s="1"/>
  <c r="BF205" i="1"/>
  <c r="BE205" i="1"/>
  <c r="AZ302" i="1" s="1"/>
  <c r="BJ204" i="1"/>
  <c r="BI204" i="1"/>
  <c r="BH204" i="1"/>
  <c r="BF204" i="1"/>
  <c r="BJ203" i="1"/>
  <c r="BI203" i="1"/>
  <c r="BL300" i="1" s="1"/>
  <c r="BH203" i="1"/>
  <c r="BF203" i="1"/>
  <c r="BE203" i="1"/>
  <c r="BJ202" i="1"/>
  <c r="BO299" i="1" s="1"/>
  <c r="BI202" i="1"/>
  <c r="BH202" i="1"/>
  <c r="BF202" i="1"/>
  <c r="BE202" i="1"/>
  <c r="AZ299" i="1" s="1"/>
  <c r="BJ201" i="1"/>
  <c r="BI201" i="1"/>
  <c r="BH201" i="1"/>
  <c r="BF201" i="1"/>
  <c r="BC298" i="1" s="1"/>
  <c r="BE201" i="1"/>
  <c r="AZ298" i="1" s="1"/>
  <c r="BJ200" i="1"/>
  <c r="BI200" i="1"/>
  <c r="BH200" i="1"/>
  <c r="BF200" i="1"/>
  <c r="BJ199" i="1"/>
  <c r="BI199" i="1"/>
  <c r="BH199" i="1"/>
  <c r="BI296" i="1" s="1"/>
  <c r="BF199" i="1"/>
  <c r="BE199" i="1"/>
  <c r="BJ198" i="1"/>
  <c r="BI198" i="1"/>
  <c r="BL295" i="1" s="1"/>
  <c r="BH198" i="1"/>
  <c r="BF198" i="1"/>
  <c r="BE198" i="1"/>
  <c r="BJ197" i="1"/>
  <c r="BO294" i="1" s="1"/>
  <c r="BI197" i="1"/>
  <c r="BL294" i="1" s="1"/>
  <c r="BH197" i="1"/>
  <c r="BI294" i="1" s="1"/>
  <c r="BF197" i="1"/>
  <c r="BC294" i="1" s="1"/>
  <c r="BE197" i="1"/>
  <c r="AZ294" i="1" s="1"/>
  <c r="BI340" i="1" l="1"/>
  <c r="BL341" i="1"/>
  <c r="BO295" i="1"/>
  <c r="BC299" i="1"/>
  <c r="BI303" i="1"/>
  <c r="AZ305" i="1"/>
  <c r="BL306" i="1"/>
  <c r="BC308" i="1"/>
  <c r="BO309" i="1"/>
  <c r="BI311" i="1"/>
  <c r="BL346" i="1"/>
  <c r="BL351" i="1"/>
  <c r="AZ306" i="1"/>
  <c r="BL307" i="1"/>
  <c r="BC309" i="1"/>
  <c r="BO310" i="1"/>
  <c r="BL333" i="1"/>
  <c r="BI339" i="1"/>
  <c r="BI342" i="1"/>
  <c r="BI344" i="1"/>
  <c r="BL349" i="1"/>
  <c r="AZ295" i="1"/>
  <c r="BL296" i="1"/>
  <c r="BI298" i="1"/>
  <c r="BO300" i="1"/>
  <c r="BL302" i="1"/>
  <c r="BC304" i="1"/>
  <c r="BO305" i="1"/>
  <c r="BI307" i="1"/>
  <c r="AZ309" i="1"/>
  <c r="BL310" i="1"/>
  <c r="BC305" i="1"/>
  <c r="BO306" i="1"/>
  <c r="BI308" i="1"/>
  <c r="AZ310" i="1"/>
  <c r="BL311" i="1"/>
  <c r="BC314" i="1"/>
  <c r="BL297" i="1"/>
  <c r="AZ296" i="1"/>
  <c r="AZ297" i="1"/>
  <c r="BI297" i="1"/>
  <c r="BL301" i="1"/>
  <c r="BI306" i="1"/>
  <c r="BC307" i="1"/>
  <c r="AZ308" i="1"/>
  <c r="BO308" i="1"/>
  <c r="BL309" i="1"/>
  <c r="BI310" i="1"/>
  <c r="BC311" i="1"/>
  <c r="BC312" i="1"/>
  <c r="BC313" i="1"/>
  <c r="BC316" i="1"/>
  <c r="BI317" i="1"/>
  <c r="BL318" i="1"/>
  <c r="BC320" i="1"/>
  <c r="BI321" i="1"/>
  <c r="BL322" i="1"/>
  <c r="BC324" i="1"/>
  <c r="BI325" i="1"/>
  <c r="BL326" i="1"/>
  <c r="BO327" i="1"/>
  <c r="BO328" i="1"/>
  <c r="BI328" i="1"/>
  <c r="BL329" i="1"/>
  <c r="BC331" i="1"/>
  <c r="BC332" i="1"/>
  <c r="BL332" i="1"/>
  <c r="BI334" i="1"/>
  <c r="BL335" i="1"/>
  <c r="BC337" i="1"/>
  <c r="BI338" i="1"/>
  <c r="BI341" i="1"/>
  <c r="BI343" i="1"/>
  <c r="BL345" i="1"/>
  <c r="BL348" i="1"/>
  <c r="BL350" i="1"/>
  <c r="AZ301" i="1"/>
  <c r="AZ300" i="1"/>
  <c r="BO301" i="1"/>
  <c r="BI312" i="1"/>
  <c r="BI313" i="1"/>
  <c r="BC315" i="1"/>
  <c r="BI316" i="1"/>
  <c r="BL317" i="1"/>
  <c r="BC319" i="1"/>
  <c r="BI320" i="1"/>
  <c r="BL321" i="1"/>
  <c r="BC323" i="1"/>
  <c r="BI324" i="1"/>
  <c r="BL325" i="1"/>
  <c r="BC327" i="1"/>
  <c r="AZ329" i="1"/>
  <c r="AZ328" i="1"/>
  <c r="BC330" i="1"/>
  <c r="BI331" i="1"/>
  <c r="BL334" i="1"/>
  <c r="BC336" i="1"/>
  <c r="BI337" i="1"/>
  <c r="BL338" i="1"/>
  <c r="BC295" i="1"/>
  <c r="BO297" i="1"/>
  <c r="BC300" i="1"/>
  <c r="BC301" i="1"/>
  <c r="BO302" i="1"/>
  <c r="BL303" i="1"/>
  <c r="BI304" i="1"/>
  <c r="BL312" i="1"/>
  <c r="BL313" i="1"/>
  <c r="BC328" i="1"/>
  <c r="BC329" i="1"/>
  <c r="BI352" i="1"/>
  <c r="BI353" i="1"/>
  <c r="BO296" i="1"/>
  <c r="BL298" i="1"/>
  <c r="BI299" i="1"/>
  <c r="BI295" i="1"/>
  <c r="BC296" i="1"/>
  <c r="BC297" i="1"/>
  <c r="BO298" i="1"/>
  <c r="BL299" i="1"/>
  <c r="BI300" i="1"/>
  <c r="BI301" i="1"/>
  <c r="BC302" i="1"/>
  <c r="AZ303" i="1"/>
  <c r="BO303" i="1"/>
  <c r="BL304" i="1"/>
  <c r="BI305" i="1"/>
  <c r="BC306" i="1"/>
  <c r="AZ307" i="1"/>
  <c r="BO307" i="1"/>
  <c r="BL308" i="1"/>
  <c r="BI309" i="1"/>
  <c r="BC310" i="1"/>
  <c r="AZ311" i="1"/>
  <c r="AZ312" i="1"/>
  <c r="BO311" i="1"/>
  <c r="BO313" i="1"/>
  <c r="BO312" i="1"/>
  <c r="BI314" i="1"/>
  <c r="BL315" i="1"/>
  <c r="BC317" i="1"/>
  <c r="BI318" i="1"/>
  <c r="BL319" i="1"/>
  <c r="BC321" i="1"/>
  <c r="BI322" i="1"/>
  <c r="BL323" i="1"/>
  <c r="BC325" i="1"/>
  <c r="BI326" i="1"/>
  <c r="BL327" i="1"/>
  <c r="BF328" i="1"/>
  <c r="BF329" i="1"/>
  <c r="BI329" i="1"/>
  <c r="BL330" i="1"/>
  <c r="BI332" i="1"/>
  <c r="BI335" i="1"/>
  <c r="BL336" i="1"/>
  <c r="BC339" i="1"/>
  <c r="BC338" i="1"/>
  <c r="BL339" i="1"/>
  <c r="BC342" i="1"/>
  <c r="BC341" i="1"/>
  <c r="BL342" i="1"/>
  <c r="BL344" i="1"/>
  <c r="BL347" i="1"/>
  <c r="BI351" i="1"/>
  <c r="BI350" i="1"/>
  <c r="BL352" i="1"/>
  <c r="U167" i="1"/>
  <c r="X56" i="1" l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DN196" i="1" s="1"/>
  <c r="BB6" i="1"/>
  <c r="BB7" i="1"/>
  <c r="BB8" i="1"/>
  <c r="BB9" i="1"/>
  <c r="DN200" i="1" s="1"/>
  <c r="BB10" i="1"/>
  <c r="BB11" i="1"/>
  <c r="BB12" i="1"/>
  <c r="BB13" i="1"/>
  <c r="DN204" i="1" s="1"/>
  <c r="BB14" i="1"/>
  <c r="BB15" i="1"/>
  <c r="BB16" i="1"/>
  <c r="BB17" i="1"/>
  <c r="DN208" i="1" s="1"/>
  <c r="BB18" i="1"/>
  <c r="BB19" i="1"/>
  <c r="BB20" i="1"/>
  <c r="BB21" i="1"/>
  <c r="DN212" i="1" s="1"/>
  <c r="BB22" i="1"/>
  <c r="BB23" i="1"/>
  <c r="BB24" i="1"/>
  <c r="BB25" i="1"/>
  <c r="DN216" i="1" s="1"/>
  <c r="BB26" i="1"/>
  <c r="BB27" i="1"/>
  <c r="BB28" i="1"/>
  <c r="BB29" i="1"/>
  <c r="BB30" i="1"/>
  <c r="BB31" i="1"/>
  <c r="BB32" i="1"/>
  <c r="BB33" i="1"/>
  <c r="DN224" i="1" s="1"/>
  <c r="BB34" i="1"/>
  <c r="BB35" i="1"/>
  <c r="BB36" i="1"/>
  <c r="BB37" i="1"/>
  <c r="DN228" i="1" s="1"/>
  <c r="BB38" i="1"/>
  <c r="BB39" i="1"/>
  <c r="BB40" i="1"/>
  <c r="BB41" i="1"/>
  <c r="DN232" i="1" s="1"/>
  <c r="BB42" i="1"/>
  <c r="BB43" i="1"/>
  <c r="BB44" i="1"/>
  <c r="BB45" i="1"/>
  <c r="DN236" i="1" s="1"/>
  <c r="BB46" i="1"/>
  <c r="BB47" i="1"/>
  <c r="BB48" i="1"/>
  <c r="BB49" i="1"/>
  <c r="DN240" i="1" s="1"/>
  <c r="BB50" i="1"/>
  <c r="BB51" i="1"/>
  <c r="BB52" i="1"/>
  <c r="BB53" i="1"/>
  <c r="DN244" i="1" s="1"/>
  <c r="BB54" i="1"/>
  <c r="BB55" i="1"/>
  <c r="BB56" i="1"/>
  <c r="BB3" i="1"/>
  <c r="DN194" i="1" s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DM228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DM198" i="1" s="1"/>
  <c r="AR8" i="1"/>
  <c r="AR9" i="1"/>
  <c r="AR10" i="1"/>
  <c r="AR11" i="1"/>
  <c r="DM202" i="1" s="1"/>
  <c r="AR12" i="1"/>
  <c r="AR13" i="1"/>
  <c r="AR14" i="1"/>
  <c r="AR15" i="1"/>
  <c r="DM206" i="1" s="1"/>
  <c r="AR16" i="1"/>
  <c r="AR17" i="1"/>
  <c r="AR18" i="1"/>
  <c r="AR23" i="1"/>
  <c r="DM214" i="1" s="1"/>
  <c r="AR24" i="1"/>
  <c r="AR25" i="1"/>
  <c r="AR26" i="1"/>
  <c r="AR27" i="1"/>
  <c r="DM218" i="1" s="1"/>
  <c r="AR28" i="1"/>
  <c r="AR29" i="1"/>
  <c r="AR30" i="1"/>
  <c r="AR31" i="1"/>
  <c r="DM222" i="1" s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DL215" i="1" s="1"/>
  <c r="AI25" i="1"/>
  <c r="DL216" i="1" s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DL203" i="1" s="1"/>
  <c r="AH13" i="1"/>
  <c r="DL204" i="1" s="1"/>
  <c r="AH14" i="1"/>
  <c r="AH15" i="1"/>
  <c r="AH16" i="1"/>
  <c r="DL207" i="1" s="1"/>
  <c r="AH17" i="1"/>
  <c r="DL208" i="1" s="1"/>
  <c r="AH18" i="1"/>
  <c r="AH19" i="1"/>
  <c r="AH20" i="1"/>
  <c r="DL211" i="1" s="1"/>
  <c r="AH21" i="1"/>
  <c r="DL212" i="1" s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DK243" i="1" s="1"/>
  <c r="X53" i="1"/>
  <c r="X54" i="1"/>
  <c r="X55" i="1"/>
  <c r="X3" i="1"/>
  <c r="DK194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DJ247" i="1" s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I242" i="1" l="1"/>
  <c r="DI238" i="1"/>
  <c r="DI247" i="1"/>
  <c r="DI246" i="1"/>
  <c r="DJ235" i="1"/>
  <c r="DJ227" i="1"/>
  <c r="DJ223" i="1"/>
  <c r="DJ219" i="1"/>
  <c r="DJ215" i="1"/>
  <c r="DJ211" i="1"/>
  <c r="DI194" i="1"/>
  <c r="DI230" i="1"/>
  <c r="DI224" i="1"/>
  <c r="DI220" i="1"/>
  <c r="DI216" i="1"/>
  <c r="DI210" i="1"/>
  <c r="DI206" i="1"/>
  <c r="DI202" i="1"/>
  <c r="DJ207" i="1"/>
  <c r="DJ203" i="1"/>
  <c r="DJ199" i="1"/>
  <c r="DJ195" i="1"/>
  <c r="DK244" i="1"/>
  <c r="DK240" i="1"/>
  <c r="DK236" i="1"/>
  <c r="DK232" i="1"/>
  <c r="DK228" i="1"/>
  <c r="DK224" i="1"/>
  <c r="DK220" i="1"/>
  <c r="DK216" i="1"/>
  <c r="DK212" i="1"/>
  <c r="DK208" i="1"/>
  <c r="DK204" i="1"/>
  <c r="DK200" i="1"/>
  <c r="DK196" i="1"/>
  <c r="DL246" i="1"/>
  <c r="DL242" i="1"/>
  <c r="DL236" i="1"/>
  <c r="DL232" i="1"/>
  <c r="DL228" i="1"/>
  <c r="DL224" i="1"/>
  <c r="DL213" i="1"/>
  <c r="DL209" i="1"/>
  <c r="DL205" i="1"/>
  <c r="DL201" i="1"/>
  <c r="DL195" i="1"/>
  <c r="DM194" i="1"/>
  <c r="DM244" i="1"/>
  <c r="DM240" i="1"/>
  <c r="DM232" i="1"/>
  <c r="DM223" i="1"/>
  <c r="DM219" i="1"/>
  <c r="DM215" i="1"/>
  <c r="DM207" i="1"/>
  <c r="DM203" i="1"/>
  <c r="DM199" i="1"/>
  <c r="DM195" i="1"/>
  <c r="DM229" i="1"/>
  <c r="DN245" i="1"/>
  <c r="DN241" i="1"/>
  <c r="DN237" i="1"/>
  <c r="DN233" i="1"/>
  <c r="DN229" i="1"/>
  <c r="DN225" i="1"/>
  <c r="DN221" i="1"/>
  <c r="DN217" i="1"/>
  <c r="DN213" i="1"/>
  <c r="DN209" i="1"/>
  <c r="DN205" i="1"/>
  <c r="DN201" i="1"/>
  <c r="DN197" i="1"/>
  <c r="DL200" i="1"/>
  <c r="DK246" i="1"/>
  <c r="DM246" i="1"/>
  <c r="DM242" i="1"/>
  <c r="DM238" i="1"/>
  <c r="DI241" i="1"/>
  <c r="DI219" i="1"/>
  <c r="DI205" i="1"/>
  <c r="DJ234" i="1"/>
  <c r="DJ218" i="1"/>
  <c r="DJ206" i="1"/>
  <c r="DK239" i="1"/>
  <c r="DK235" i="1"/>
  <c r="DK231" i="1"/>
  <c r="DK227" i="1"/>
  <c r="DK223" i="1"/>
  <c r="DK219" i="1"/>
  <c r="DK215" i="1"/>
  <c r="DK211" i="1"/>
  <c r="DK207" i="1"/>
  <c r="DK203" i="1"/>
  <c r="DK199" i="1"/>
  <c r="DK195" i="1"/>
  <c r="DL245" i="1"/>
  <c r="DL241" i="1"/>
  <c r="DL235" i="1"/>
  <c r="DL231" i="1"/>
  <c r="DL223" i="1"/>
  <c r="DL198" i="1"/>
  <c r="DM247" i="1"/>
  <c r="DM243" i="1"/>
  <c r="DM239" i="1"/>
  <c r="DM235" i="1"/>
  <c r="DM231" i="1"/>
  <c r="DI227" i="1"/>
  <c r="DI215" i="1"/>
  <c r="DI201" i="1"/>
  <c r="DJ230" i="1"/>
  <c r="DJ214" i="1"/>
  <c r="DJ202" i="1"/>
  <c r="DI236" i="1"/>
  <c r="DI226" i="1"/>
  <c r="DI214" i="1"/>
  <c r="DI200" i="1"/>
  <c r="DJ239" i="1"/>
  <c r="DJ225" i="1"/>
  <c r="DJ213" i="1"/>
  <c r="DJ197" i="1"/>
  <c r="DK238" i="1"/>
  <c r="DK226" i="1"/>
  <c r="DK214" i="1"/>
  <c r="DK202" i="1"/>
  <c r="DL244" i="1"/>
  <c r="DL234" i="1"/>
  <c r="DL197" i="1"/>
  <c r="DL239" i="1"/>
  <c r="DM225" i="1"/>
  <c r="DM221" i="1"/>
  <c r="DM217" i="1"/>
  <c r="DM209" i="1"/>
  <c r="DM205" i="1"/>
  <c r="DM201" i="1"/>
  <c r="DM197" i="1"/>
  <c r="DM227" i="1"/>
  <c r="DM211" i="1"/>
  <c r="DN247" i="1"/>
  <c r="DN243" i="1"/>
  <c r="DN239" i="1"/>
  <c r="DN235" i="1"/>
  <c r="DN231" i="1"/>
  <c r="DN227" i="1"/>
  <c r="DN223" i="1"/>
  <c r="DN215" i="1"/>
  <c r="DN207" i="1"/>
  <c r="DN203" i="1"/>
  <c r="DN199" i="1"/>
  <c r="DN195" i="1"/>
  <c r="DI245" i="1"/>
  <c r="DI237" i="1"/>
  <c r="DI223" i="1"/>
  <c r="DI209" i="1"/>
  <c r="DI197" i="1"/>
  <c r="DJ226" i="1"/>
  <c r="DJ222" i="1"/>
  <c r="DJ210" i="1"/>
  <c r="DJ198" i="1"/>
  <c r="DI244" i="1"/>
  <c r="DI240" i="1"/>
  <c r="DI232" i="1"/>
  <c r="DI222" i="1"/>
  <c r="DI218" i="1"/>
  <c r="DI208" i="1"/>
  <c r="DI204" i="1"/>
  <c r="DI196" i="1"/>
  <c r="DJ233" i="1"/>
  <c r="DJ229" i="1"/>
  <c r="DJ221" i="1"/>
  <c r="DJ217" i="1"/>
  <c r="DJ209" i="1"/>
  <c r="DJ205" i="1"/>
  <c r="DJ201" i="1"/>
  <c r="DK242" i="1"/>
  <c r="DK234" i="1"/>
  <c r="DK230" i="1"/>
  <c r="DK222" i="1"/>
  <c r="DK218" i="1"/>
  <c r="DK210" i="1"/>
  <c r="DK206" i="1"/>
  <c r="DK198" i="1"/>
  <c r="DL194" i="1"/>
  <c r="DL240" i="1"/>
  <c r="DL230" i="1"/>
  <c r="DL222" i="1"/>
  <c r="DI243" i="1"/>
  <c r="DI239" i="1"/>
  <c r="DI235" i="1"/>
  <c r="DI231" i="1"/>
  <c r="DI225" i="1"/>
  <c r="DI221" i="1"/>
  <c r="DI217" i="1"/>
  <c r="DI213" i="1"/>
  <c r="DI207" i="1"/>
  <c r="DI199" i="1"/>
  <c r="DI195" i="1"/>
  <c r="DJ194" i="1"/>
  <c r="DJ244" i="1"/>
  <c r="DJ238" i="1"/>
  <c r="DJ228" i="1"/>
  <c r="DJ224" i="1"/>
  <c r="DJ220" i="1"/>
  <c r="DJ216" i="1"/>
  <c r="DJ212" i="1"/>
  <c r="DJ208" i="1"/>
  <c r="DJ204" i="1"/>
  <c r="DJ200" i="1"/>
  <c r="DJ196" i="1"/>
  <c r="DK245" i="1"/>
  <c r="DK241" i="1"/>
  <c r="DK237" i="1"/>
  <c r="DK233" i="1"/>
  <c r="DK229" i="1"/>
  <c r="DK225" i="1"/>
  <c r="DK221" i="1"/>
  <c r="DK217" i="1"/>
  <c r="DK213" i="1"/>
  <c r="DK209" i="1"/>
  <c r="DK205" i="1"/>
  <c r="DK201" i="1"/>
  <c r="DK197" i="1"/>
  <c r="DL247" i="1"/>
  <c r="DL243" i="1"/>
  <c r="DL237" i="1"/>
  <c r="DL233" i="1"/>
  <c r="DL229" i="1"/>
  <c r="DL225" i="1"/>
  <c r="DL221" i="1"/>
  <c r="DL217" i="1"/>
  <c r="DL210" i="1"/>
  <c r="DL206" i="1"/>
  <c r="DL202" i="1"/>
  <c r="DL196" i="1"/>
  <c r="DL238" i="1"/>
  <c r="DL214" i="1"/>
  <c r="DM245" i="1"/>
  <c r="DM241" i="1"/>
  <c r="DM233" i="1"/>
  <c r="DM224" i="1"/>
  <c r="DM220" i="1"/>
  <c r="DM216" i="1"/>
  <c r="DM208" i="1"/>
  <c r="DM204" i="1"/>
  <c r="DM200" i="1"/>
  <c r="DM196" i="1"/>
  <c r="DM230" i="1"/>
  <c r="DM226" i="1"/>
  <c r="DN246" i="1"/>
  <c r="DN242" i="1"/>
  <c r="DN238" i="1"/>
  <c r="DN234" i="1"/>
  <c r="DN230" i="1"/>
  <c r="DN226" i="1"/>
  <c r="DN222" i="1"/>
  <c r="DN218" i="1"/>
  <c r="DN214" i="1"/>
  <c r="DN206" i="1"/>
  <c r="DN202" i="1"/>
  <c r="DN198" i="1"/>
  <c r="DK247" i="1"/>
  <c r="AH8" i="1"/>
  <c r="DL199" i="1" s="1"/>
</calcChain>
</file>

<file path=xl/sharedStrings.xml><?xml version="1.0" encoding="utf-8"?>
<sst xmlns="http://schemas.openxmlformats.org/spreadsheetml/2006/main" count="115" uniqueCount="49">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</sst>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Sheet1!$D$2:$D$88</c:f>
              <c:numCache>
                <c:formatCode>0</c:formatCode>
                <c:ptCount val="87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Sheet1!$E$2:$E$88</c:f>
              <c:numCache>
                <c:formatCode>0</c:formatCode>
                <c:ptCount val="87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Sheet1!$F$2:$F$88</c:f>
              <c:numCache>
                <c:formatCode>0</c:formatCode>
                <c:ptCount val="87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Sheet1!$G$2:$G$88</c:f>
              <c:numCache>
                <c:formatCode>0</c:formatCode>
                <c:ptCount val="87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Sheet1!$H$2:$H$88</c:f>
              <c:numCache>
                <c:formatCode>0</c:formatCode>
                <c:ptCount val="87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Sheet1!$EW$2:$EW$88</c:f>
              <c:numCache>
                <c:formatCode>0</c:formatCode>
                <c:ptCount val="87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Sheet1!$EX$2:$EX$88</c:f>
              <c:numCache>
                <c:formatCode>0</c:formatCode>
                <c:ptCount val="87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Sheet1!$EY$2:$EY$88</c:f>
              <c:numCache>
                <c:formatCode>0</c:formatCode>
                <c:ptCount val="87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Sheet1!$EZ$2:$EZ$88</c:f>
              <c:numCache>
                <c:formatCode>0</c:formatCode>
                <c:ptCount val="87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Sheet1!$FA$2:$FA$88</c:f>
              <c:numCache>
                <c:formatCode>0</c:formatCode>
                <c:ptCount val="8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Sheet1!$FE$2:$FE$88</c:f>
              <c:numCache>
                <c:formatCode>0</c:formatCode>
                <c:ptCount val="87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Sheet1!$FF$2:$FF$88</c:f>
              <c:numCache>
                <c:formatCode>0</c:formatCode>
                <c:ptCount val="87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Sheet1!$FG$2:$FG$88</c:f>
              <c:numCache>
                <c:formatCode>0</c:formatCode>
                <c:ptCount val="8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Sheet1!$FH$2:$FH$88</c:f>
              <c:numCache>
                <c:formatCode>0</c:formatCode>
                <c:ptCount val="87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Sheet1!$FI$2:$FI$88</c:f>
              <c:numCache>
                <c:formatCode>0</c:formatCode>
                <c:ptCount val="87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Sheet1!$FM$2:$FM$88</c:f>
              <c:numCache>
                <c:formatCode>0</c:formatCode>
                <c:ptCount val="87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Sheet1!$FN$2:$FN$88</c:f>
              <c:numCache>
                <c:formatCode>0</c:formatCode>
                <c:ptCount val="87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Sheet1!$FO$2:$FO$88</c:f>
              <c:numCache>
                <c:formatCode>0</c:formatCode>
                <c:ptCount val="87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Sheet1!$FP$2:$FP$88</c:f>
              <c:numCache>
                <c:formatCode>0</c:formatCode>
                <c:ptCount val="87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Sheet1!$FQ$2:$FQ$88</c:f>
              <c:numCache>
                <c:formatCode>0</c:formatCode>
                <c:ptCount val="87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Sheet1!$EH$192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Sheet1!$EG$193:$EG$270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Sheet1!$EH$193:$EH$270</c:f>
              <c:numCache>
                <c:formatCode>0</c:formatCode>
                <c:ptCount val="78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Sheet1!$EI$192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Sheet1!$EG$193:$EG$270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Sheet1!$EI$193:$EI$270</c:f>
              <c:numCache>
                <c:formatCode>0</c:formatCode>
                <c:ptCount val="78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Sheet1!$EJ$192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Sheet1!$EG$193:$EG$270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Sheet1!$EJ$193:$EJ$270</c:f>
              <c:numCache>
                <c:formatCode>0</c:formatCode>
                <c:ptCount val="78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Sheet1!$EK$192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Sheet1!$EG$193:$EG$270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Sheet1!$EK$193:$EK$270</c:f>
              <c:numCache>
                <c:formatCode>0</c:formatCode>
                <c:ptCount val="78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Sheet1!$EL$192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Sheet1!$EG$193:$EG$270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Sheet1!$EL$193:$EL$270</c:f>
              <c:numCache>
                <c:formatCode>0</c:formatCode>
                <c:ptCount val="78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Sheet1!$EM$192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Sheet1!$EG$193:$EG$270</c:f>
              <c:numCache>
                <c:formatCode>d\-mmm</c:formatCode>
                <c:ptCount val="7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</c:numCache>
            </c:numRef>
          </c:cat>
          <c:val>
            <c:numRef>
              <c:f>Sheet1!$EM$193:$EM$270</c:f>
              <c:numCache>
                <c:formatCode>0</c:formatCode>
                <c:ptCount val="78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Sheet1!$AZ$292</c:f>
              <c:strCache>
                <c:ptCount val="1"/>
                <c:pt idx="0">
                  <c:v>NY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Sheet1!$AY$293:$AY$379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Sheet1!$AZ$293:$AZ$379</c:f>
              <c:numCache>
                <c:formatCode>0</c:formatCode>
                <c:ptCount val="87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D-6740-A8FB-7FAFDE93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33106959"/>
        <c:axId val="1133475119"/>
      </c:barChart>
      <c:dateAx>
        <c:axId val="11331069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5119"/>
        <c:crosses val="autoZero"/>
        <c:auto val="1"/>
        <c:lblOffset val="100"/>
        <c:baseTimeUnit val="days"/>
      </c:dateAx>
      <c:valAx>
        <c:axId val="11334751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Sheet1!$BC$292</c:f>
              <c:strCache>
                <c:ptCount val="1"/>
                <c:pt idx="0">
                  <c:v>NJ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Sheet1!$BB$293:$BB$379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Sheet1!$BC$293:$BC$379</c:f>
              <c:numCache>
                <c:formatCode>0</c:formatCode>
                <c:ptCount val="87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0">
                  <c:v>837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6">
                  <c:v>557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9376399"/>
        <c:axId val="1134271583"/>
      </c:bar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Sheet1!$BF$292</c:f>
              <c:strCache>
                <c:ptCount val="1"/>
                <c:pt idx="0">
                  <c:v>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Sheet1!$BE$293:$BE$379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Sheet1!$BF$293:$BF$379</c:f>
              <c:numCache>
                <c:formatCode>0</c:formatCode>
                <c:ptCount val="87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7965711"/>
        <c:axId val="1137967343"/>
      </c:bar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Sheet1!$BI$292</c:f>
              <c:strCache>
                <c:ptCount val="1"/>
                <c:pt idx="0">
                  <c:v>MI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Sheet1!$BH$293:$BH$379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Sheet1!$BI$293:$BI$379</c:f>
              <c:numCache>
                <c:formatCode>0</c:formatCode>
                <c:ptCount val="87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7">
                  <c:v>766</c:v>
                </c:pt>
                <c:pt idx="8">
                  <c:v>915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7">
                  <c:v>768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1">
                  <c:v>999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4">
                  <c:v>447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2">
                  <c:v>370</c:v>
                </c:pt>
                <c:pt idx="43">
                  <c:v>27623</c:v>
                </c:pt>
                <c:pt idx="44">
                  <c:v>21613</c:v>
                </c:pt>
                <c:pt idx="45">
                  <c:v>425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0">
                  <c:v>184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8">
                  <c:v>301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1531295"/>
        <c:axId val="1151974735"/>
      </c:bar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Sheet1!$BL$292</c:f>
              <c:strCache>
                <c:ptCount val="1"/>
                <c:pt idx="0">
                  <c:v>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Sheet1!$BK$293:$BK$379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Sheet1!$BL$293:$BL$379</c:f>
              <c:numCache>
                <c:formatCode>0</c:formatCode>
                <c:ptCount val="87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0">
                  <c:v>509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4245999"/>
        <c:axId val="1153824335"/>
      </c:bar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Sheet1!$BO$292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Sheet1!$BN$293:$BN$379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Sheet1!$BO$293:$BO$379</c:f>
              <c:numCache>
                <c:formatCode>0</c:formatCode>
                <c:ptCount val="87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2719711"/>
        <c:axId val="1133513631"/>
      </c:bar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Sheet1!$N$2:$N$88</c:f>
              <c:numCache>
                <c:formatCode>0</c:formatCode>
                <c:ptCount val="87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Sheet1!$O$2:$O$88</c:f>
              <c:numCache>
                <c:formatCode>0</c:formatCode>
                <c:ptCount val="87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Sheet1!$P$2:$P$88</c:f>
              <c:numCache>
                <c:formatCode>0</c:formatCode>
                <c:ptCount val="87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Sheet1!$Q$2:$Q$88</c:f>
              <c:numCache>
                <c:formatCode>0</c:formatCode>
                <c:ptCount val="87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Sheet1!$R$2:$R$88</c:f>
              <c:numCache>
                <c:formatCode>0</c:formatCode>
                <c:ptCount val="87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Sheet1!$BB$2:$BB$88</c:f>
              <c:numCache>
                <c:formatCode>0</c:formatCode>
                <c:ptCount val="87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Sheet1!$BC$2:$BC$88</c:f>
              <c:numCache>
                <c:formatCode>0</c:formatCode>
                <c:ptCount val="87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Sheet1!$BD$2:$BD$88</c:f>
              <c:numCache>
                <c:formatCode>0</c:formatCode>
                <c:ptCount val="87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Sheet1!$BE$2:$BE$88</c:f>
              <c:numCache>
                <c:formatCode>0</c:formatCode>
                <c:ptCount val="87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Sheet1!$BF$2:$BF$88</c:f>
              <c:numCache>
                <c:formatCode>0</c:formatCode>
                <c:ptCount val="87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Sheet1!$V$2:$W$88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Sheet1!$X$2:$X$88</c:f>
              <c:numCache>
                <c:formatCode>0</c:formatCode>
                <c:ptCount val="87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Sheet1!$V$2:$W$88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Sheet1!$Y$2:$Y$88</c:f>
              <c:numCache>
                <c:formatCode>0</c:formatCode>
                <c:ptCount val="87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Sheet1!$V$2:$W$88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Sheet1!$Z$2:$Z$88</c:f>
              <c:numCache>
                <c:formatCode>0</c:formatCode>
                <c:ptCount val="87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Sheet1!$V$2:$W$88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Sheet1!$AA$2:$AA$88</c:f>
              <c:numCache>
                <c:formatCode>0</c:formatCode>
                <c:ptCount val="87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Sheet1!$V$2:$W$88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Sheet1!$AB$2:$AB$88</c:f>
              <c:numCache>
                <c:formatCode>0</c:formatCode>
                <c:ptCount val="87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Sheet1!$AH$2:$AH$88</c:f>
              <c:numCache>
                <c:formatCode>0</c:formatCode>
                <c:ptCount val="87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Sheet1!$AI$2:$AI$88</c:f>
              <c:numCache>
                <c:formatCode>0</c:formatCode>
                <c:ptCount val="87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Sheet1!$AJ$2:$AJ$88</c:f>
              <c:numCache>
                <c:formatCode>0</c:formatCode>
                <c:ptCount val="87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Sheet1!$AK$2:$AK$88</c:f>
              <c:numCache>
                <c:formatCode>0</c:formatCode>
                <c:ptCount val="87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Sheet1!$AL$2:$AL$88</c:f>
              <c:numCache>
                <c:formatCode>0</c:formatCode>
                <c:ptCount val="87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Sheet1!$AR$2:$AR$88</c:f>
              <c:numCache>
                <c:formatCode>0</c:formatCode>
                <c:ptCount val="87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Sheet1!$AS$2:$AS$88</c:f>
              <c:numCache>
                <c:formatCode>0</c:formatCode>
                <c:ptCount val="87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Sheet1!$AT$2:$AT$88</c:f>
              <c:numCache>
                <c:formatCode>0</c:formatCode>
                <c:ptCount val="87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Sheet1!$AU$2:$AU$88</c:f>
              <c:numCache>
                <c:formatCode>0</c:formatCode>
                <c:ptCount val="87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Sheet1!$AP$2:$AQ$88</c:f>
              <c:strCache>
                <c:ptCount val="87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</c:strCache>
            </c:strRef>
          </c:cat>
          <c:val>
            <c:numRef>
              <c:f>Sheet1!$AV$2:$AV$88</c:f>
              <c:numCache>
                <c:formatCode>0</c:formatCode>
                <c:ptCount val="87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Sheet1!$DI$192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Sheet1!$DH$193:$DH$279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Sheet1!$DI$193:$DI$279</c:f>
              <c:numCache>
                <c:formatCode>0</c:formatCode>
                <c:ptCount val="87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Sheet1!$DJ$192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Sheet1!$DH$193:$DH$279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Sheet1!$DJ$193:$DJ$279</c:f>
              <c:numCache>
                <c:formatCode>0</c:formatCode>
                <c:ptCount val="87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Sheet1!$DK$192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Sheet1!$DH$193:$DH$279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Sheet1!$DK$193:$DK$279</c:f>
              <c:numCache>
                <c:formatCode>0</c:formatCode>
                <c:ptCount val="87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Sheet1!$DL$192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Sheet1!$DH$193:$DH$279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Sheet1!$DL$193:$DL$279</c:f>
              <c:numCache>
                <c:formatCode>0</c:formatCode>
                <c:ptCount val="87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Sheet1!$DM$192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Sheet1!$DH$193:$DH$279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Sheet1!$DM$193:$DM$279</c:f>
              <c:numCache>
                <c:formatCode>0</c:formatCode>
                <c:ptCount val="87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Sheet1!$DN$192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Sheet1!$DH$193:$DH$279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Sheet1!$DN$193:$DN$279</c:f>
              <c:numCache>
                <c:formatCode>0</c:formatCode>
                <c:ptCount val="87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Sheet1!$DY$2:$DY$88</c:f>
              <c:numCache>
                <c:formatCode>0</c:formatCode>
                <c:ptCount val="87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Sheet1!$DZ$2:$DZ$88</c:f>
              <c:numCache>
                <c:formatCode>0</c:formatCode>
                <c:ptCount val="87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Sheet1!$EA$2:$EA$88</c:f>
              <c:numCache>
                <c:formatCode>0</c:formatCode>
                <c:ptCount val="87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Sheet1!$EB$2:$EB$88</c:f>
              <c:numCache>
                <c:formatCode>0</c:formatCode>
                <c:ptCount val="87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Sheet1!$EC$2:$EC$88</c:f>
              <c:numCache>
                <c:formatCode>0</c:formatCode>
                <c:ptCount val="87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Sheet1!$EG$2:$EG$88</c:f>
              <c:numCache>
                <c:formatCode>0</c:formatCode>
                <c:ptCount val="87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Sheet1!$EH$2:$EH$88</c:f>
              <c:numCache>
                <c:formatCode>0</c:formatCode>
                <c:ptCount val="87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Sheet1!$EI$2:$EI$88</c:f>
              <c:numCache>
                <c:formatCode>0</c:formatCode>
                <c:ptCount val="87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Sheet1!$EJ$2:$EJ$88</c:f>
              <c:numCache>
                <c:formatCode>0</c:formatCode>
                <c:ptCount val="87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Sheet1!$EK$2:$EK$88</c:f>
              <c:numCache>
                <c:formatCode>0</c:formatCode>
                <c:ptCount val="87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Sheet1!$EO$2:$EO$88</c:f>
              <c:numCache>
                <c:formatCode>0</c:formatCode>
                <c:ptCount val="87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Sheet1!$EP$2:$EP$88</c:f>
              <c:numCache>
                <c:formatCode>0</c:formatCode>
                <c:ptCount val="87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Sheet1!$EQ$2:$EQ$88</c:f>
              <c:numCache>
                <c:formatCode>0</c:formatCode>
                <c:ptCount val="87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Sheet1!$ER$2:$ER$88</c:f>
              <c:numCache>
                <c:formatCode>0</c:formatCode>
                <c:ptCount val="87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Sheet1!$EN$2:$EN$88</c:f>
              <c:numCache>
                <c:formatCode>d\-mmm</c:formatCode>
                <c:ptCount val="8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</c:numCache>
            </c:numRef>
          </c:cat>
          <c:val>
            <c:numRef>
              <c:f>Sheet1!$ES$2:$ES$88</c:f>
              <c:numCache>
                <c:formatCode>0</c:formatCode>
                <c:ptCount val="87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94</xdr:row>
      <xdr:rowOff>85725</xdr:rowOff>
    </xdr:from>
    <xdr:to>
      <xdr:col>20</xdr:col>
      <xdr:colOff>602015</xdr:colOff>
      <xdr:row>133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95</xdr:row>
      <xdr:rowOff>60842</xdr:rowOff>
    </xdr:from>
    <xdr:to>
      <xdr:col>41</xdr:col>
      <xdr:colOff>361112</xdr:colOff>
      <xdr:row>133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342900</xdr:colOff>
      <xdr:row>95</xdr:row>
      <xdr:rowOff>38100</xdr:rowOff>
    </xdr:from>
    <xdr:to>
      <xdr:col>60</xdr:col>
      <xdr:colOff>76200</xdr:colOff>
      <xdr:row>134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723900</xdr:colOff>
      <xdr:row>95</xdr:row>
      <xdr:rowOff>63500</xdr:rowOff>
    </xdr:from>
    <xdr:to>
      <xdr:col>76</xdr:col>
      <xdr:colOff>431800</xdr:colOff>
      <xdr:row>134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317499</xdr:colOff>
      <xdr:row>95</xdr:row>
      <xdr:rowOff>139700</xdr:rowOff>
    </xdr:from>
    <xdr:to>
      <xdr:col>93</xdr:col>
      <xdr:colOff>135466</xdr:colOff>
      <xdr:row>134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800099</xdr:colOff>
      <xdr:row>211</xdr:row>
      <xdr:rowOff>88900</xdr:rowOff>
    </xdr:from>
    <xdr:to>
      <xdr:col>135</xdr:col>
      <xdr:colOff>3062</xdr:colOff>
      <xdr:row>251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203200</xdr:colOff>
      <xdr:row>97</xdr:row>
      <xdr:rowOff>50800</xdr:rowOff>
    </xdr:from>
    <xdr:to>
      <xdr:col>134</xdr:col>
      <xdr:colOff>406400</xdr:colOff>
      <xdr:row>136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135</xdr:col>
      <xdr:colOff>215516</xdr:colOff>
      <xdr:row>97</xdr:row>
      <xdr:rowOff>110065</xdr:rowOff>
    </xdr:from>
    <xdr:to>
      <xdr:col>150</xdr:col>
      <xdr:colOff>609346</xdr:colOff>
      <xdr:row>136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151</xdr:col>
      <xdr:colOff>393699</xdr:colOff>
      <xdr:row>97</xdr:row>
      <xdr:rowOff>50800</xdr:rowOff>
    </xdr:from>
    <xdr:to>
      <xdr:col>167</xdr:col>
      <xdr:colOff>232832</xdr:colOff>
      <xdr:row>136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168</xdr:col>
      <xdr:colOff>151026</xdr:colOff>
      <xdr:row>97</xdr:row>
      <xdr:rowOff>52861</xdr:rowOff>
    </xdr:from>
    <xdr:to>
      <xdr:col>184</xdr:col>
      <xdr:colOff>211666</xdr:colOff>
      <xdr:row>135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185</xdr:col>
      <xdr:colOff>177030</xdr:colOff>
      <xdr:row>96</xdr:row>
      <xdr:rowOff>187034</xdr:rowOff>
    </xdr:from>
    <xdr:to>
      <xdr:col>200</xdr:col>
      <xdr:colOff>38483</xdr:colOff>
      <xdr:row>134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201</xdr:col>
      <xdr:colOff>219675</xdr:colOff>
      <xdr:row>97</xdr:row>
      <xdr:rowOff>18535</xdr:rowOff>
    </xdr:from>
    <xdr:to>
      <xdr:col>216</xdr:col>
      <xdr:colOff>703647</xdr:colOff>
      <xdr:row>134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143</xdr:col>
      <xdr:colOff>690562</xdr:colOff>
      <xdr:row>209</xdr:row>
      <xdr:rowOff>39688</xdr:rowOff>
    </xdr:from>
    <xdr:to>
      <xdr:col>160</xdr:col>
      <xdr:colOff>297933</xdr:colOff>
      <xdr:row>250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356973</xdr:colOff>
      <xdr:row>390</xdr:row>
      <xdr:rowOff>155832</xdr:rowOff>
    </xdr:from>
    <xdr:to>
      <xdr:col>39</xdr:col>
      <xdr:colOff>474819</xdr:colOff>
      <xdr:row>429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464364</xdr:colOff>
      <xdr:row>390</xdr:row>
      <xdr:rowOff>119835</xdr:rowOff>
    </xdr:from>
    <xdr:to>
      <xdr:col>56</xdr:col>
      <xdr:colOff>593799</xdr:colOff>
      <xdr:row>429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327269</xdr:colOff>
      <xdr:row>390</xdr:row>
      <xdr:rowOff>44938</xdr:rowOff>
    </xdr:from>
    <xdr:to>
      <xdr:col>72</xdr:col>
      <xdr:colOff>496602</xdr:colOff>
      <xdr:row>429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73</xdr:col>
      <xdr:colOff>370973</xdr:colOff>
      <xdr:row>389</xdr:row>
      <xdr:rowOff>199190</xdr:rowOff>
    </xdr:from>
    <xdr:to>
      <xdr:col>88</xdr:col>
      <xdr:colOff>818815</xdr:colOff>
      <xdr:row>428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597243</xdr:colOff>
      <xdr:row>389</xdr:row>
      <xdr:rowOff>190155</xdr:rowOff>
    </xdr:from>
    <xdr:to>
      <xdr:col>105</xdr:col>
      <xdr:colOff>715091</xdr:colOff>
      <xdr:row>428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106</xdr:col>
      <xdr:colOff>660400</xdr:colOff>
      <xdr:row>389</xdr:row>
      <xdr:rowOff>152400</xdr:rowOff>
    </xdr:from>
    <xdr:to>
      <xdr:col>123</xdr:col>
      <xdr:colOff>50800</xdr:colOff>
      <xdr:row>428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648137</xdr:colOff>
      <xdr:row>95</xdr:row>
      <xdr:rowOff>139261</xdr:rowOff>
    </xdr:from>
    <xdr:to>
      <xdr:col>111</xdr:col>
      <xdr:colOff>109483</xdr:colOff>
      <xdr:row>135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379"/>
  <sheetViews>
    <sheetView tabSelected="1" zoomScale="25" zoomScaleNormal="25" workbookViewId="0">
      <selection activeCell="EU197" sqref="EU197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SUM(B174-B173)</f>
        <v>1602</v>
      </c>
      <c r="E3" s="3">
        <v>1016</v>
      </c>
      <c r="F3" s="3">
        <f t="shared" ref="F3:F11" si="1">SUM(D162-D161)</f>
        <v>1011</v>
      </c>
      <c r="G3" s="3">
        <f t="shared" ref="G3:G41" si="2">SUM(E164-E163)</f>
        <v>736</v>
      </c>
      <c r="H3" s="3">
        <f t="shared" ref="H3:H34" si="3">SUM(F160-F159)</f>
        <v>1141</v>
      </c>
      <c r="M3" s="1">
        <v>43923</v>
      </c>
      <c r="N3" s="3">
        <f t="shared" ref="N3:N44" si="4">SUM(G155-G154)</f>
        <v>605</v>
      </c>
      <c r="O3" s="3">
        <f t="shared" ref="O3:O48" si="5">SUM(H153-H152)</f>
        <v>360</v>
      </c>
      <c r="P3" s="3">
        <f t="shared" ref="P3:P16" si="6">SUM(K149-K148)</f>
        <v>355</v>
      </c>
      <c r="Q3" s="3">
        <f t="shared" ref="Q3:Q39" si="7">SUM(L154-L153)</f>
        <v>349</v>
      </c>
      <c r="R3" s="3">
        <f t="shared" ref="R3:R34" si="8">SUM(M155-M154)</f>
        <v>256</v>
      </c>
      <c r="W3" s="1">
        <v>43923</v>
      </c>
      <c r="X3" s="3">
        <f t="shared" ref="X3:X34" si="9">SUM(N153-N152)</f>
        <v>272</v>
      </c>
      <c r="Y3" s="3">
        <f t="shared" ref="Y3:Y50" si="10">SUM(O167-O166)</f>
        <v>288</v>
      </c>
      <c r="Z3" s="3">
        <f t="shared" ref="Z3:Z50" si="11">SUM(P167-P166)</f>
        <v>154</v>
      </c>
      <c r="AA3" s="3">
        <f t="shared" ref="AA3:AA38" si="12">SUM(Q168-Q167)</f>
        <v>109</v>
      </c>
      <c r="AB3" s="3">
        <f t="shared" ref="AB3:AB40" si="13">SUM(R156-R155)</f>
        <v>104</v>
      </c>
      <c r="AG3" s="1">
        <v>43923</v>
      </c>
      <c r="AH3" s="3">
        <f t="shared" ref="AH3:AH22" si="14">SUM(U162-U161)</f>
        <v>599</v>
      </c>
      <c r="AI3" s="3">
        <f t="shared" ref="AI3:AI22" si="15">SUM(V162-V161)</f>
        <v>592</v>
      </c>
      <c r="AJ3" s="3">
        <f t="shared" ref="AJ3:AJ22" si="16">SUM(W162-W161)</f>
        <v>479</v>
      </c>
      <c r="AK3" s="3">
        <f t="shared" ref="AK3:AK22" si="17">SUM(X162-X161)</f>
        <v>100</v>
      </c>
      <c r="AL3" s="3">
        <f t="shared" ref="AL3:AL22" si="18">SUM(Y162-Y161)</f>
        <v>37</v>
      </c>
      <c r="AQ3" s="1">
        <v>43923</v>
      </c>
      <c r="AR3" s="3">
        <f t="shared" ref="AR3:AR18" si="19">SUM(Z174-Z173)</f>
        <v>374</v>
      </c>
      <c r="AS3" s="3">
        <f t="shared" ref="AS3:AS18" si="20">SUM(AA174-AA173)</f>
        <v>86</v>
      </c>
      <c r="AT3" s="3">
        <f t="shared" ref="AT3:AT18" si="21">SUM(AB174-AB173)</f>
        <v>80</v>
      </c>
      <c r="AU3" s="3">
        <f t="shared" ref="AU3:AU18" si="22">SUM(AE174-AE173)</f>
        <v>105</v>
      </c>
      <c r="AV3" s="3">
        <f t="shared" ref="AV3:AV18" si="23">SUM(AF174-AF173)</f>
        <v>17</v>
      </c>
      <c r="BA3" s="1">
        <v>43923</v>
      </c>
      <c r="BB3" s="3">
        <f t="shared" ref="BB3:BB18" si="24">SUM(AG171-AG170)</f>
        <v>538</v>
      </c>
      <c r="BC3" s="3">
        <f t="shared" ref="BC3:BC18" si="25">SUM(AH171-AH170)</f>
        <v>117</v>
      </c>
      <c r="BD3" s="3">
        <f t="shared" ref="BD3:BD18" si="26">SUM(AI171-AI170)</f>
        <v>132</v>
      </c>
      <c r="BE3" s="3">
        <f t="shared" ref="BE3:BE18" si="27">SUM(AJ171-AJ170)</f>
        <v>63</v>
      </c>
      <c r="BF3" s="3">
        <f t="shared" ref="BF3:BF18" si="28">SUM(AK171-AK170)</f>
        <v>50</v>
      </c>
      <c r="BJ3" s="1"/>
      <c r="CS3" s="1"/>
      <c r="DX3" s="1">
        <v>43923</v>
      </c>
      <c r="DY3" s="3">
        <f t="shared" ref="DY3:DY20" si="29">SUM(G269-G268)</f>
        <v>52</v>
      </c>
      <c r="DZ3" s="3">
        <f t="shared" ref="DZ3:DZ20" si="30">SUM(H269-H268)</f>
        <v>57</v>
      </c>
      <c r="EA3" s="3">
        <f t="shared" ref="EA3:EA20" si="31">SUM(I269-I268)</f>
        <v>13</v>
      </c>
      <c r="EB3" s="3">
        <f t="shared" ref="EB3:EB20" si="32">SUM(J269-J268)</f>
        <v>61</v>
      </c>
      <c r="EC3" s="3">
        <f t="shared" ref="EC3:EC20" si="33">SUM(K269-K268)</f>
        <v>15</v>
      </c>
      <c r="EF3" s="1">
        <v>43923</v>
      </c>
      <c r="EG3" s="3">
        <f t="shared" ref="EG3:EG34" si="34">SUM(L269-L268)</f>
        <v>45</v>
      </c>
      <c r="EH3" s="3">
        <f t="shared" ref="EH3:EH34" si="35">SUM(M269-M268)</f>
        <v>15</v>
      </c>
      <c r="EI3" s="3">
        <f t="shared" ref="EI3:EI34" si="36">SUM(N269-N268)</f>
        <v>30</v>
      </c>
      <c r="EJ3" s="3">
        <f t="shared" ref="EJ3:EJ34" si="37">SUM(O269-O268)</f>
        <v>5</v>
      </c>
      <c r="EK3" s="3">
        <f t="shared" ref="EK3:EK34" si="38">SUM(P269-P268)</f>
        <v>7</v>
      </c>
      <c r="EN3" s="1">
        <v>43923</v>
      </c>
      <c r="EO3" s="3">
        <f t="shared" ref="EO3:EO17" si="39">SUM(Q269-Q268)</f>
        <v>6</v>
      </c>
      <c r="EP3" s="3">
        <f t="shared" ref="EP3:EP17" si="40">SUM(R269-R268)</f>
        <v>8</v>
      </c>
      <c r="EQ3" s="3">
        <f t="shared" ref="EQ3:EQ17" si="41">SUM(S269-S268)</f>
        <v>1</v>
      </c>
      <c r="ER3" s="3">
        <f t="shared" ref="ER3:ER17" si="42">SUM(T269-T268)</f>
        <v>6</v>
      </c>
      <c r="ES3" s="3">
        <f t="shared" ref="ES3:ES17" si="43">SUM(U269-U268)</f>
        <v>4</v>
      </c>
      <c r="EV3" s="1">
        <v>43923</v>
      </c>
      <c r="EW3" s="3">
        <f t="shared" ref="EW3:FA10" si="44">SUM(V269-V268)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SUM(AA269-AA268)</f>
        <v>0</v>
      </c>
      <c r="FF3" s="3">
        <f t="shared" ref="FF3:FF12" si="46">SUM(AB269-AB268)</f>
        <v>1</v>
      </c>
      <c r="FG3" s="3">
        <f t="shared" ref="FG3:FG12" si="47">SUM(AC269-AC268)</f>
        <v>1</v>
      </c>
      <c r="FH3" s="3">
        <f t="shared" ref="FH3:FH12" si="48">SUM(AD269-AD268)</f>
        <v>0</v>
      </c>
      <c r="FI3" s="3">
        <f t="shared" ref="FI3:FI12" si="49">SUM(AE269-AE268)</f>
        <v>1</v>
      </c>
      <c r="FJ3" s="3"/>
      <c r="FL3" s="1">
        <v>43923</v>
      </c>
      <c r="FM3" s="3">
        <f t="shared" ref="FM3:FM18" si="50">SUM(AF269-AF268)</f>
        <v>13</v>
      </c>
      <c r="FN3" s="3">
        <f t="shared" ref="FN3:FN18" si="51">SUM(AG269-AG268)</f>
        <v>5</v>
      </c>
      <c r="FO3" s="3">
        <f t="shared" ref="FO3:FO18" si="52">SUM(AH269-AH268)</f>
        <v>2</v>
      </c>
      <c r="FP3" s="3">
        <f t="shared" ref="FP3:FP18" si="53">SUM(AI269-AI268)</f>
        <v>4</v>
      </c>
      <c r="FQ3" s="3">
        <f t="shared" ref="FQ3:FQ18" si="54">SUM(AJ269-AJ268)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SUM(C168-C167)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52" si="56">SUM(W277-W276)</f>
        <v>36</v>
      </c>
      <c r="EY11" s="3">
        <f t="shared" ref="EY11:EY52" si="57">SUM(X277-X276)</f>
        <v>32</v>
      </c>
      <c r="EZ11" s="3">
        <f t="shared" ref="EZ11:EZ52" si="58">SUM(Y277-Y276)</f>
        <v>9</v>
      </c>
      <c r="FA11" s="3">
        <f t="shared" ref="FA11:FA52" si="59">SUM(Z277-Z276)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21" si="60">SUM(V278-V277)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23" si="61">SUM(AB279-AB278)</f>
        <v>0</v>
      </c>
      <c r="FG13" s="3">
        <f t="shared" ref="FG13:FG23" si="62">SUM(AC279-AC278)</f>
        <v>0</v>
      </c>
      <c r="FH13" s="3">
        <f t="shared" ref="FH13:FH23" si="63">SUM(AD279-AD278)</f>
        <v>2</v>
      </c>
      <c r="FI13" s="3">
        <f t="shared" ref="FI13:FI23" si="64">SUM(AE279-AE278)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SUM(D173-D172)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SUM(AA280-AA279)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 t="shared" si="29"/>
        <v>74</v>
      </c>
      <c r="DZ16" s="3">
        <f t="shared" si="30"/>
        <v>85</v>
      </c>
      <c r="EA16" s="3">
        <f t="shared" si="31"/>
        <v>69</v>
      </c>
      <c r="EB16" s="3">
        <f t="shared" si="32"/>
        <v>165</v>
      </c>
      <c r="EC16" s="3">
        <f t="shared" si="33"/>
        <v>46</v>
      </c>
      <c r="EF16" s="1">
        <v>43936</v>
      </c>
      <c r="EG16" s="3">
        <f t="shared" si="34"/>
        <v>58</v>
      </c>
      <c r="EH16" s="3">
        <f t="shared" si="35"/>
        <v>35</v>
      </c>
      <c r="EI16" s="3">
        <f t="shared" si="36"/>
        <v>55</v>
      </c>
      <c r="EJ16" s="3">
        <f t="shared" si="37"/>
        <v>31</v>
      </c>
      <c r="EK16" s="3">
        <f t="shared" si="38"/>
        <v>26</v>
      </c>
      <c r="EN16" s="1">
        <v>43936</v>
      </c>
      <c r="EO16" s="3">
        <f t="shared" si="39"/>
        <v>27</v>
      </c>
      <c r="EP16" s="3">
        <f t="shared" si="40"/>
        <v>33</v>
      </c>
      <c r="EQ16" s="3">
        <f t="shared" si="41"/>
        <v>15</v>
      </c>
      <c r="ER16" s="3">
        <f t="shared" si="42"/>
        <v>24</v>
      </c>
      <c r="ES16" s="3">
        <f t="shared" si="43"/>
        <v>17</v>
      </c>
      <c r="EV16" s="1">
        <v>43936</v>
      </c>
      <c r="EW16" s="3">
        <f t="shared" si="60"/>
        <v>64</v>
      </c>
      <c r="EX16" s="3">
        <f t="shared" si="56"/>
        <v>28</v>
      </c>
      <c r="EY16" s="3">
        <f t="shared" si="57"/>
        <v>37</v>
      </c>
      <c r="EZ16" s="3">
        <f t="shared" si="58"/>
        <v>3</v>
      </c>
      <c r="FA16" s="3">
        <f t="shared" si="59"/>
        <v>3</v>
      </c>
      <c r="FD16" s="1">
        <v>43936</v>
      </c>
      <c r="FE16" s="3">
        <f>SUM(AA282-AA281)</f>
        <v>16</v>
      </c>
      <c r="FF16" s="3">
        <f t="shared" si="61"/>
        <v>11</v>
      </c>
      <c r="FG16" s="3">
        <f t="shared" si="62"/>
        <v>14</v>
      </c>
      <c r="FH16" s="3">
        <f t="shared" si="63"/>
        <v>2</v>
      </c>
      <c r="FI16" s="3">
        <f t="shared" si="64"/>
        <v>1</v>
      </c>
      <c r="FJ16" s="3"/>
      <c r="FL16" s="1">
        <v>43936</v>
      </c>
      <c r="FM16" s="3">
        <f t="shared" si="50"/>
        <v>42</v>
      </c>
      <c r="FN16" s="3">
        <f t="shared" si="51"/>
        <v>0</v>
      </c>
      <c r="FO16" s="3">
        <f t="shared" si="52"/>
        <v>5</v>
      </c>
      <c r="FP16" s="3">
        <f t="shared" si="53"/>
        <v>5</v>
      </c>
      <c r="FQ16" s="3">
        <f t="shared" si="54"/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si="29"/>
        <v>145</v>
      </c>
      <c r="DZ17" s="3">
        <f t="shared" si="30"/>
        <v>235</v>
      </c>
      <c r="EA17" s="3">
        <f t="shared" si="31"/>
        <v>70</v>
      </c>
      <c r="EB17" s="3">
        <f t="shared" si="32"/>
        <v>53</v>
      </c>
      <c r="EC17" s="3">
        <f t="shared" si="33"/>
        <v>43</v>
      </c>
      <c r="EF17" s="2">
        <v>43937</v>
      </c>
      <c r="EG17" s="3">
        <f t="shared" si="34"/>
        <v>60</v>
      </c>
      <c r="EH17" s="3">
        <f t="shared" si="35"/>
        <v>53</v>
      </c>
      <c r="EI17" s="3">
        <f t="shared" si="36"/>
        <v>52</v>
      </c>
      <c r="EJ17" s="3">
        <f t="shared" si="37"/>
        <v>32</v>
      </c>
      <c r="EK17" s="3">
        <f t="shared" si="38"/>
        <v>29</v>
      </c>
      <c r="EN17" s="2">
        <v>43937</v>
      </c>
      <c r="EO17" s="3">
        <f t="shared" si="39"/>
        <v>19</v>
      </c>
      <c r="EP17" s="3">
        <f t="shared" si="40"/>
        <v>37</v>
      </c>
      <c r="EQ17" s="3">
        <f t="shared" si="41"/>
        <v>19</v>
      </c>
      <c r="ER17" s="3">
        <f t="shared" si="42"/>
        <v>26</v>
      </c>
      <c r="ES17" s="3">
        <f t="shared" si="43"/>
        <v>10</v>
      </c>
      <c r="EV17" s="2">
        <v>43937</v>
      </c>
      <c r="EW17" s="3">
        <f t="shared" si="60"/>
        <v>97</v>
      </c>
      <c r="EX17" s="3">
        <f t="shared" si="56"/>
        <v>28</v>
      </c>
      <c r="EY17" s="3">
        <f t="shared" si="57"/>
        <v>24</v>
      </c>
      <c r="EZ17" s="3">
        <f t="shared" si="58"/>
        <v>10</v>
      </c>
      <c r="FA17" s="3">
        <f t="shared" si="59"/>
        <v>1</v>
      </c>
      <c r="FD17" s="2">
        <v>43937</v>
      </c>
      <c r="FE17" s="3">
        <f>SUM(AA283-AA282)</f>
        <v>42</v>
      </c>
      <c r="FF17" s="3">
        <f t="shared" si="61"/>
        <v>8</v>
      </c>
      <c r="FG17" s="3">
        <f t="shared" si="62"/>
        <v>11</v>
      </c>
      <c r="FH17" s="3">
        <f t="shared" si="63"/>
        <v>3</v>
      </c>
      <c r="FI17" s="3">
        <f t="shared" si="64"/>
        <v>3</v>
      </c>
      <c r="FJ17" s="3"/>
      <c r="FL17" s="2">
        <v>43937</v>
      </c>
      <c r="FM17" s="3">
        <f t="shared" si="50"/>
        <v>53</v>
      </c>
      <c r="FN17" s="3">
        <f t="shared" si="51"/>
        <v>10</v>
      </c>
      <c r="FO17" s="3">
        <f t="shared" si="52"/>
        <v>6</v>
      </c>
      <c r="FP17" s="3">
        <f t="shared" si="53"/>
        <v>4</v>
      </c>
      <c r="FQ17" s="3">
        <f t="shared" si="5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 t="shared" si="29"/>
        <v>78</v>
      </c>
      <c r="DZ18" s="3">
        <f t="shared" si="30"/>
        <v>104</v>
      </c>
      <c r="EA18" s="3">
        <f t="shared" si="31"/>
        <v>0</v>
      </c>
      <c r="EB18" s="3">
        <f t="shared" si="32"/>
        <v>115</v>
      </c>
      <c r="EC18" s="3">
        <f t="shared" si="33"/>
        <v>0</v>
      </c>
      <c r="EF18" s="1">
        <v>43938</v>
      </c>
      <c r="EG18" s="3">
        <f t="shared" si="34"/>
        <v>46</v>
      </c>
      <c r="EH18" s="3">
        <f t="shared" si="35"/>
        <v>55</v>
      </c>
      <c r="EI18" s="3">
        <f t="shared" si="36"/>
        <v>42</v>
      </c>
      <c r="EJ18" s="3">
        <f t="shared" si="37"/>
        <v>29</v>
      </c>
      <c r="EK18" s="3">
        <f t="shared" si="38"/>
        <v>10</v>
      </c>
      <c r="EN18" s="1">
        <v>43938</v>
      </c>
      <c r="EO18" s="3"/>
      <c r="EP18" s="3">
        <f t="shared" ref="EP18:ES19" si="66">SUM(R284-R283)</f>
        <v>36</v>
      </c>
      <c r="EQ18" s="3">
        <f t="shared" si="66"/>
        <v>18</v>
      </c>
      <c r="ER18" s="3">
        <f t="shared" si="66"/>
        <v>20</v>
      </c>
      <c r="ES18" s="3">
        <f t="shared" si="66"/>
        <v>34</v>
      </c>
      <c r="EV18" s="1">
        <v>43938</v>
      </c>
      <c r="EW18" s="3">
        <f t="shared" si="60"/>
        <v>63</v>
      </c>
      <c r="EX18" s="3">
        <f t="shared" si="56"/>
        <v>22</v>
      </c>
      <c r="EY18" s="3">
        <f t="shared" si="57"/>
        <v>19</v>
      </c>
      <c r="EZ18" s="3">
        <f t="shared" si="58"/>
        <v>7</v>
      </c>
      <c r="FA18" s="3">
        <f t="shared" si="59"/>
        <v>0</v>
      </c>
      <c r="FD18" s="1">
        <v>43938</v>
      </c>
      <c r="FE18" s="3">
        <f>SUM(AA284-AA283)</f>
        <v>34</v>
      </c>
      <c r="FF18" s="3">
        <f t="shared" si="61"/>
        <v>0</v>
      </c>
      <c r="FG18" s="3">
        <f t="shared" si="62"/>
        <v>3</v>
      </c>
      <c r="FH18" s="3">
        <f t="shared" si="63"/>
        <v>1</v>
      </c>
      <c r="FI18" s="3">
        <f t="shared" si="64"/>
        <v>3</v>
      </c>
      <c r="FJ18" s="3"/>
      <c r="FL18" s="1">
        <v>43938</v>
      </c>
      <c r="FM18" s="3">
        <f t="shared" si="50"/>
        <v>40</v>
      </c>
      <c r="FN18" s="3">
        <f t="shared" si="51"/>
        <v>6</v>
      </c>
      <c r="FO18" s="3">
        <f t="shared" si="52"/>
        <v>8</v>
      </c>
      <c r="FP18" s="3">
        <f t="shared" si="53"/>
        <v>4</v>
      </c>
      <c r="FQ18" s="3">
        <f t="shared" si="54"/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67">SUM(AA190-AA189)</f>
        <v>97</v>
      </c>
      <c r="AT19" s="3">
        <f t="shared" ref="AT19:AT56" si="68">SUM(AB190-AB189)</f>
        <v>91</v>
      </c>
      <c r="AU19" s="3">
        <f t="shared" ref="AU19:AU56" si="69">SUM(AE190-AE189)</f>
        <v>49</v>
      </c>
      <c r="AV19" s="3">
        <f t="shared" ref="AV19:AV56" si="70">SUM(AF190-AF189)</f>
        <v>211</v>
      </c>
      <c r="BA19" s="1">
        <v>43939</v>
      </c>
      <c r="BB19" s="3">
        <f t="shared" ref="BB19:BD25" si="71">SUM(AG187-AG186)</f>
        <v>630</v>
      </c>
      <c r="BC19" s="3">
        <f t="shared" si="71"/>
        <v>55</v>
      </c>
      <c r="BD19" s="3">
        <f t="shared" si="71"/>
        <v>177</v>
      </c>
      <c r="BE19" s="3"/>
      <c r="BF19" s="3">
        <v>55</v>
      </c>
      <c r="BJ19" s="2"/>
      <c r="CS19" s="2"/>
      <c r="DX19" s="1">
        <v>43939</v>
      </c>
      <c r="DY19" s="3">
        <f t="shared" si="29"/>
        <v>141</v>
      </c>
      <c r="DZ19" s="3">
        <f t="shared" si="30"/>
        <v>197</v>
      </c>
      <c r="EA19" s="3">
        <f t="shared" si="31"/>
        <v>0</v>
      </c>
      <c r="EB19" s="3">
        <f t="shared" si="32"/>
        <v>58</v>
      </c>
      <c r="EC19" s="3">
        <f t="shared" si="33"/>
        <v>0</v>
      </c>
      <c r="EF19" s="1">
        <v>43939</v>
      </c>
      <c r="EG19" s="3">
        <f t="shared" si="34"/>
        <v>27</v>
      </c>
      <c r="EH19" s="3">
        <f t="shared" si="35"/>
        <v>14</v>
      </c>
      <c r="EI19" s="3">
        <f t="shared" si="36"/>
        <v>48</v>
      </c>
      <c r="EJ19" s="3">
        <f t="shared" si="37"/>
        <v>26</v>
      </c>
      <c r="EK19" s="3">
        <f t="shared" si="38"/>
        <v>22</v>
      </c>
      <c r="EN19" s="1">
        <v>43939</v>
      </c>
      <c r="EO19" s="3"/>
      <c r="EP19" s="3">
        <f t="shared" si="66"/>
        <v>40</v>
      </c>
      <c r="EQ19" s="3">
        <f t="shared" si="66"/>
        <v>15</v>
      </c>
      <c r="ER19" s="3">
        <f t="shared" si="66"/>
        <v>20</v>
      </c>
      <c r="ES19" s="3">
        <f t="shared" si="66"/>
        <v>11</v>
      </c>
      <c r="EV19" s="1">
        <v>43939</v>
      </c>
      <c r="EW19" s="3">
        <f t="shared" si="60"/>
        <v>26</v>
      </c>
      <c r="EX19" s="3">
        <f t="shared" si="56"/>
        <v>16</v>
      </c>
      <c r="EY19" s="3">
        <f t="shared" si="57"/>
        <v>11</v>
      </c>
      <c r="EZ19" s="3">
        <f t="shared" si="58"/>
        <v>6</v>
      </c>
      <c r="FA19" s="3">
        <f t="shared" si="59"/>
        <v>4</v>
      </c>
      <c r="FD19" s="1">
        <v>43939</v>
      </c>
      <c r="FE19" s="3">
        <f>SUM(AA285-AA284)</f>
        <v>0</v>
      </c>
      <c r="FF19" s="3">
        <f t="shared" si="61"/>
        <v>19</v>
      </c>
      <c r="FG19" s="3">
        <f t="shared" si="62"/>
        <v>4</v>
      </c>
      <c r="FH19" s="3">
        <f t="shared" si="63"/>
        <v>0</v>
      </c>
      <c r="FI19" s="3">
        <f t="shared" si="64"/>
        <v>6</v>
      </c>
      <c r="FJ19" s="3"/>
      <c r="FL19" s="1">
        <v>43939</v>
      </c>
      <c r="FM19" s="3">
        <f t="shared" ref="FM19:FM50" si="72">SUM(AF285-AF284)</f>
        <v>81</v>
      </c>
      <c r="FN19" s="3">
        <f t="shared" ref="FN19:FN50" si="73">SUM(AG285-AG284)</f>
        <v>0</v>
      </c>
      <c r="FO19" s="3">
        <f t="shared" ref="FO19:FO50" si="74">SUM(AH285-AH284)</f>
        <v>5</v>
      </c>
      <c r="FP19" s="3"/>
      <c r="FQ19" s="3">
        <f t="shared" ref="FQ19:FQ50" si="75">SUM(AJ285-AJ284)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67"/>
        <v>132</v>
      </c>
      <c r="AT20" s="3">
        <f t="shared" si="68"/>
        <v>88</v>
      </c>
      <c r="AU20" s="3">
        <f t="shared" si="69"/>
        <v>62</v>
      </c>
      <c r="AV20" s="3">
        <f t="shared" si="70"/>
        <v>150</v>
      </c>
      <c r="BA20" s="2">
        <v>43940</v>
      </c>
      <c r="BB20" s="3">
        <f t="shared" si="71"/>
        <v>315</v>
      </c>
      <c r="BC20" s="3">
        <f t="shared" si="71"/>
        <v>55</v>
      </c>
      <c r="BD20" s="3">
        <f t="shared" si="71"/>
        <v>59</v>
      </c>
      <c r="BE20" s="3"/>
      <c r="BF20" s="3">
        <v>35</v>
      </c>
      <c r="BJ20" s="1"/>
      <c r="CS20" s="1"/>
      <c r="DX20" s="2">
        <v>43940</v>
      </c>
      <c r="DY20" s="3">
        <f t="shared" si="29"/>
        <v>103</v>
      </c>
      <c r="DZ20" s="3">
        <f t="shared" si="30"/>
        <v>116</v>
      </c>
      <c r="EA20" s="3">
        <f t="shared" si="31"/>
        <v>221</v>
      </c>
      <c r="EB20" s="3">
        <f t="shared" si="32"/>
        <v>61</v>
      </c>
      <c r="EC20" s="3">
        <f t="shared" si="33"/>
        <v>139</v>
      </c>
      <c r="EF20" s="2">
        <v>43940</v>
      </c>
      <c r="EG20" s="3">
        <f t="shared" si="34"/>
        <v>26</v>
      </c>
      <c r="EH20" s="3">
        <f t="shared" si="35"/>
        <v>18</v>
      </c>
      <c r="EI20" s="3">
        <f t="shared" si="36"/>
        <v>8</v>
      </c>
      <c r="EJ20" s="3">
        <f t="shared" si="37"/>
        <v>16</v>
      </c>
      <c r="EK20" s="3">
        <f t="shared" si="38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60"/>
        <v>49</v>
      </c>
      <c r="EX20" s="3">
        <f t="shared" si="56"/>
        <v>13</v>
      </c>
      <c r="EY20" s="3">
        <f t="shared" si="57"/>
        <v>7</v>
      </c>
      <c r="EZ20" s="3">
        <f t="shared" si="58"/>
        <v>3</v>
      </c>
      <c r="FA20" s="3">
        <f t="shared" si="59"/>
        <v>1</v>
      </c>
      <c r="FD20" s="2">
        <v>43940</v>
      </c>
      <c r="FE20" s="3">
        <f>SUM(AA286-AA285)</f>
        <v>67</v>
      </c>
      <c r="FF20" s="3">
        <f t="shared" si="61"/>
        <v>17</v>
      </c>
      <c r="FG20" s="3">
        <f t="shared" si="62"/>
        <v>13</v>
      </c>
      <c r="FH20" s="3">
        <f t="shared" si="63"/>
        <v>3</v>
      </c>
      <c r="FI20" s="3">
        <f t="shared" si="64"/>
        <v>25</v>
      </c>
      <c r="FJ20" s="3"/>
      <c r="FL20" s="2">
        <v>43940</v>
      </c>
      <c r="FM20" s="3">
        <f t="shared" si="72"/>
        <v>24</v>
      </c>
      <c r="FN20" s="3">
        <f t="shared" si="73"/>
        <v>0</v>
      </c>
      <c r="FO20" s="3">
        <f t="shared" si="74"/>
        <v>5</v>
      </c>
      <c r="FP20" s="3"/>
      <c r="FQ20" s="3">
        <f t="shared" si="75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67"/>
        <v>127</v>
      </c>
      <c r="AT21" s="3">
        <f t="shared" si="68"/>
        <v>24</v>
      </c>
      <c r="AU21" s="3">
        <f t="shared" si="69"/>
        <v>42</v>
      </c>
      <c r="AV21" s="3">
        <f t="shared" si="70"/>
        <v>47</v>
      </c>
      <c r="BA21" s="1">
        <v>43941</v>
      </c>
      <c r="BB21" s="3">
        <f t="shared" si="71"/>
        <v>1488</v>
      </c>
      <c r="BC21" s="3">
        <f t="shared" si="71"/>
        <v>57</v>
      </c>
      <c r="BD21" s="3">
        <f t="shared" si="71"/>
        <v>161</v>
      </c>
      <c r="BE21" s="3">
        <f t="shared" ref="BE21:BE56" si="76">SUM(AJ189-AJ188)</f>
        <v>42</v>
      </c>
      <c r="BF21" s="3">
        <v>88</v>
      </c>
      <c r="BJ21" s="1"/>
      <c r="CS21" s="1"/>
      <c r="DX21" s="1">
        <v>43941</v>
      </c>
      <c r="DY21" s="3">
        <f t="shared" ref="DY21:DY52" si="77">SUM(G287-G286)</f>
        <v>19</v>
      </c>
      <c r="DZ21" s="3">
        <f t="shared" ref="DZ21:DZ52" si="78">SUM(H287-H286)</f>
        <v>368</v>
      </c>
      <c r="EA21" s="3">
        <f t="shared" ref="EA21:EA52" si="79">SUM(I287-I286)</f>
        <v>61</v>
      </c>
      <c r="EB21" s="3"/>
      <c r="EC21" s="3">
        <f t="shared" ref="EC21:EC52" si="80">SUM(K287-K286)</f>
        <v>42</v>
      </c>
      <c r="EF21" s="1">
        <v>43941</v>
      </c>
      <c r="EG21" s="3">
        <f t="shared" si="34"/>
        <v>20</v>
      </c>
      <c r="EH21" s="3">
        <f t="shared" si="35"/>
        <v>40</v>
      </c>
      <c r="EI21" s="3">
        <f t="shared" si="36"/>
        <v>11</v>
      </c>
      <c r="EJ21" s="3">
        <f t="shared" si="37"/>
        <v>15</v>
      </c>
      <c r="EK21" s="3">
        <f t="shared" si="38"/>
        <v>13</v>
      </c>
      <c r="EN21" s="1">
        <v>43941</v>
      </c>
      <c r="EO21" s="3"/>
      <c r="EP21" s="3">
        <f t="shared" ref="EP21:EP52" si="81">SUM(R287-R286)</f>
        <v>68</v>
      </c>
      <c r="EQ21" s="3">
        <f t="shared" ref="EQ21:EQ52" si="82">SUM(S287-S286)</f>
        <v>32</v>
      </c>
      <c r="ER21" s="3">
        <f t="shared" ref="ER21:ER52" si="83">SUM(T287-T286)</f>
        <v>48</v>
      </c>
      <c r="ES21" s="3"/>
      <c r="EV21" s="1">
        <v>43941</v>
      </c>
      <c r="EW21" s="3">
        <f t="shared" si="60"/>
        <v>29</v>
      </c>
      <c r="EX21" s="3">
        <f t="shared" si="56"/>
        <v>8</v>
      </c>
      <c r="EY21" s="3">
        <f t="shared" si="57"/>
        <v>12</v>
      </c>
      <c r="EZ21" s="3">
        <f t="shared" si="58"/>
        <v>8</v>
      </c>
      <c r="FA21" s="3">
        <f t="shared" si="59"/>
        <v>1</v>
      </c>
      <c r="FD21" s="1">
        <v>43941</v>
      </c>
      <c r="FE21" s="3"/>
      <c r="FF21" s="3">
        <f t="shared" si="61"/>
        <v>20</v>
      </c>
      <c r="FG21" s="3">
        <f t="shared" si="62"/>
        <v>8</v>
      </c>
      <c r="FH21" s="3">
        <f t="shared" si="63"/>
        <v>1</v>
      </c>
      <c r="FI21" s="3">
        <f t="shared" si="64"/>
        <v>9</v>
      </c>
      <c r="FJ21" s="3"/>
      <c r="FL21" s="1">
        <v>43941</v>
      </c>
      <c r="FM21" s="3">
        <f t="shared" si="72"/>
        <v>17</v>
      </c>
      <c r="FN21" s="3">
        <f t="shared" si="73"/>
        <v>19</v>
      </c>
      <c r="FO21" s="3">
        <f t="shared" si="74"/>
        <v>6</v>
      </c>
      <c r="FP21" s="3">
        <f t="shared" ref="FP21:FP52" si="84">SUM(AI287-AI286)</f>
        <v>4</v>
      </c>
      <c r="FQ21" s="3">
        <f t="shared" si="75"/>
        <v>1</v>
      </c>
      <c r="FR21" s="3"/>
    </row>
    <row r="22" spans="3:174" x14ac:dyDescent="0.2">
      <c r="C22" s="1">
        <v>43942</v>
      </c>
      <c r="D22" s="3">
        <f t="shared" ref="D22:D36" si="85">SUM(B193-B192)</f>
        <v>799</v>
      </c>
      <c r="E22" s="3">
        <f t="shared" ref="E22:E36" si="86">SUM(C186-C185)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87">SUM(K168-K167)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67"/>
        <v>114</v>
      </c>
      <c r="AT22" s="3">
        <f t="shared" si="68"/>
        <v>170</v>
      </c>
      <c r="AU22" s="3">
        <f t="shared" si="69"/>
        <v>50</v>
      </c>
      <c r="AV22" s="3">
        <f t="shared" si="70"/>
        <v>43</v>
      </c>
      <c r="BA22" s="1">
        <v>43942</v>
      </c>
      <c r="BB22" s="3">
        <f t="shared" si="71"/>
        <v>1309</v>
      </c>
      <c r="BC22" s="3">
        <f t="shared" si="71"/>
        <v>109</v>
      </c>
      <c r="BD22" s="3">
        <f t="shared" si="71"/>
        <v>154</v>
      </c>
      <c r="BE22" s="3">
        <f t="shared" si="76"/>
        <v>23</v>
      </c>
      <c r="BF22" s="3">
        <f t="shared" ref="BF22:BF56" si="88">SUM(AK190-AK189)</f>
        <v>38</v>
      </c>
      <c r="BJ22" s="1"/>
      <c r="CS22" s="1"/>
      <c r="DX22" s="1">
        <v>43942</v>
      </c>
      <c r="DY22" s="3">
        <f t="shared" si="77"/>
        <v>76</v>
      </c>
      <c r="DZ22" s="3">
        <f t="shared" si="78"/>
        <v>83</v>
      </c>
      <c r="EA22" s="3">
        <f t="shared" si="79"/>
        <v>79</v>
      </c>
      <c r="EB22" s="3"/>
      <c r="EC22" s="3">
        <f t="shared" si="80"/>
        <v>31</v>
      </c>
      <c r="EF22" s="1">
        <v>43942</v>
      </c>
      <c r="EG22" s="3">
        <f t="shared" si="34"/>
        <v>48</v>
      </c>
      <c r="EH22" s="3">
        <f t="shared" si="35"/>
        <v>33</v>
      </c>
      <c r="EI22" s="3">
        <f t="shared" si="36"/>
        <v>98</v>
      </c>
      <c r="EJ22" s="3">
        <f t="shared" si="37"/>
        <v>40</v>
      </c>
      <c r="EK22" s="3">
        <f t="shared" si="38"/>
        <v>31</v>
      </c>
      <c r="EN22" s="1">
        <v>43942</v>
      </c>
      <c r="EO22" s="3">
        <f t="shared" ref="EO22:EO53" si="89">SUM(Q288-Q287)</f>
        <v>22</v>
      </c>
      <c r="EP22" s="3">
        <f t="shared" si="81"/>
        <v>26</v>
      </c>
      <c r="EQ22" s="3">
        <f t="shared" si="82"/>
        <v>20</v>
      </c>
      <c r="ER22" s="3">
        <f t="shared" si="83"/>
        <v>27</v>
      </c>
      <c r="ES22" s="3"/>
      <c r="EV22" s="1">
        <v>43942</v>
      </c>
      <c r="EW22" s="3"/>
      <c r="EX22" s="3">
        <f t="shared" si="56"/>
        <v>27</v>
      </c>
      <c r="EY22" s="3">
        <f t="shared" si="57"/>
        <v>42</v>
      </c>
      <c r="EZ22" s="3">
        <f t="shared" si="58"/>
        <v>8</v>
      </c>
      <c r="FA22" s="3">
        <f t="shared" si="59"/>
        <v>7</v>
      </c>
      <c r="FD22" s="1">
        <v>43942</v>
      </c>
      <c r="FE22" s="3"/>
      <c r="FF22" s="3">
        <f t="shared" si="61"/>
        <v>39</v>
      </c>
      <c r="FG22" s="3">
        <f t="shared" si="62"/>
        <v>19</v>
      </c>
      <c r="FH22" s="3">
        <f t="shared" si="63"/>
        <v>16</v>
      </c>
      <c r="FI22" s="3">
        <f t="shared" si="64"/>
        <v>8</v>
      </c>
      <c r="FJ22" s="3"/>
      <c r="FL22" s="1">
        <v>43942</v>
      </c>
      <c r="FM22" s="3">
        <f t="shared" si="72"/>
        <v>46</v>
      </c>
      <c r="FN22" s="3">
        <f t="shared" si="73"/>
        <v>7</v>
      </c>
      <c r="FO22" s="3">
        <f t="shared" si="74"/>
        <v>7</v>
      </c>
      <c r="FP22" s="3">
        <f t="shared" si="84"/>
        <v>5</v>
      </c>
      <c r="FQ22" s="3">
        <f t="shared" si="75"/>
        <v>0</v>
      </c>
      <c r="FR22" s="3"/>
    </row>
    <row r="23" spans="3:174" x14ac:dyDescent="0.2">
      <c r="C23" s="1">
        <v>43943</v>
      </c>
      <c r="D23" s="3">
        <f t="shared" si="85"/>
        <v>891</v>
      </c>
      <c r="E23" s="3">
        <f t="shared" si="86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87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90">SUM(V182-V181)</f>
        <v>157</v>
      </c>
      <c r="AJ23" s="3">
        <f t="shared" si="90"/>
        <v>84</v>
      </c>
      <c r="AK23" s="3">
        <f t="shared" si="90"/>
        <v>64</v>
      </c>
      <c r="AL23" s="3">
        <f t="shared" si="90"/>
        <v>12</v>
      </c>
      <c r="AQ23" s="1">
        <v>43943</v>
      </c>
      <c r="AR23" s="3">
        <f t="shared" ref="AR23:AR34" si="91">SUM(Z194-Z193)</f>
        <v>305</v>
      </c>
      <c r="AS23" s="3">
        <f t="shared" si="67"/>
        <v>140</v>
      </c>
      <c r="AT23" s="3">
        <f t="shared" si="68"/>
        <v>103</v>
      </c>
      <c r="AU23" s="3">
        <f t="shared" si="69"/>
        <v>79</v>
      </c>
      <c r="AV23" s="3">
        <f t="shared" si="70"/>
        <v>81</v>
      </c>
      <c r="BA23" s="1">
        <v>43943</v>
      </c>
      <c r="BB23" s="3">
        <f t="shared" si="71"/>
        <v>1304</v>
      </c>
      <c r="BC23" s="3">
        <f t="shared" si="71"/>
        <v>57</v>
      </c>
      <c r="BD23" s="3">
        <f t="shared" si="71"/>
        <v>191</v>
      </c>
      <c r="BE23" s="3">
        <f t="shared" si="76"/>
        <v>26</v>
      </c>
      <c r="BF23" s="3">
        <f t="shared" si="88"/>
        <v>68</v>
      </c>
      <c r="BJ23" s="1"/>
      <c r="CS23" s="1"/>
      <c r="DX23" s="1">
        <v>43943</v>
      </c>
      <c r="DY23" s="3">
        <f t="shared" si="77"/>
        <v>91</v>
      </c>
      <c r="DZ23" s="3">
        <f t="shared" si="78"/>
        <v>92</v>
      </c>
      <c r="EA23" s="3">
        <f t="shared" si="79"/>
        <v>47</v>
      </c>
      <c r="EB23" s="3">
        <f t="shared" ref="EB23:EB54" si="92">SUM(J289-J288)</f>
        <v>55</v>
      </c>
      <c r="EC23" s="3">
        <f t="shared" si="80"/>
        <v>41</v>
      </c>
      <c r="EF23" s="1">
        <v>43943</v>
      </c>
      <c r="EG23" s="3">
        <f t="shared" si="34"/>
        <v>41</v>
      </c>
      <c r="EH23" s="3">
        <f t="shared" si="35"/>
        <v>43</v>
      </c>
      <c r="EI23" s="3">
        <f t="shared" si="36"/>
        <v>39</v>
      </c>
      <c r="EJ23" s="3">
        <f t="shared" si="37"/>
        <v>54</v>
      </c>
      <c r="EK23" s="3">
        <f t="shared" si="38"/>
        <v>33</v>
      </c>
      <c r="EN23" s="1">
        <v>43943</v>
      </c>
      <c r="EO23" s="3">
        <f t="shared" si="89"/>
        <v>33</v>
      </c>
      <c r="EP23" s="3">
        <f t="shared" si="81"/>
        <v>66</v>
      </c>
      <c r="EQ23" s="3">
        <f t="shared" si="82"/>
        <v>26</v>
      </c>
      <c r="ER23" s="3">
        <f t="shared" si="83"/>
        <v>22</v>
      </c>
      <c r="ES23" s="3">
        <f t="shared" ref="ES23:ES54" si="93">SUM(U289-U288)</f>
        <v>10</v>
      </c>
      <c r="EV23" s="1">
        <v>43943</v>
      </c>
      <c r="EW23" s="3">
        <f>SUM(V289-V288)</f>
        <v>41</v>
      </c>
      <c r="EX23" s="3">
        <f t="shared" si="56"/>
        <v>23</v>
      </c>
      <c r="EY23" s="3">
        <f t="shared" si="57"/>
        <v>28</v>
      </c>
      <c r="EZ23" s="3">
        <f t="shared" si="58"/>
        <v>7</v>
      </c>
      <c r="FA23" s="3">
        <f t="shared" si="59"/>
        <v>2</v>
      </c>
      <c r="FD23" s="1">
        <v>43943</v>
      </c>
      <c r="FE23" s="3">
        <f>SUM(AA289-AA288)</f>
        <v>2</v>
      </c>
      <c r="FF23" s="3">
        <f t="shared" si="61"/>
        <v>7</v>
      </c>
      <c r="FG23" s="3">
        <f t="shared" si="62"/>
        <v>5</v>
      </c>
      <c r="FH23" s="3">
        <f t="shared" si="63"/>
        <v>0</v>
      </c>
      <c r="FI23" s="3">
        <f t="shared" si="64"/>
        <v>3</v>
      </c>
      <c r="FJ23" s="3"/>
      <c r="FL23" s="1">
        <v>43943</v>
      </c>
      <c r="FM23" s="3">
        <f t="shared" si="72"/>
        <v>66</v>
      </c>
      <c r="FN23" s="3">
        <f t="shared" si="73"/>
        <v>3</v>
      </c>
      <c r="FO23" s="3">
        <f t="shared" si="74"/>
        <v>13</v>
      </c>
      <c r="FP23" s="3">
        <f t="shared" si="84"/>
        <v>6</v>
      </c>
      <c r="FQ23" s="3">
        <f t="shared" si="75"/>
        <v>1</v>
      </c>
      <c r="FR23" s="3"/>
    </row>
    <row r="24" spans="3:174" x14ac:dyDescent="0.2">
      <c r="C24" s="1">
        <v>43944</v>
      </c>
      <c r="D24" s="3">
        <f t="shared" si="85"/>
        <v>1191</v>
      </c>
      <c r="E24" s="3">
        <f t="shared" si="86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87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90"/>
        <v>171</v>
      </c>
      <c r="AJ24" s="3">
        <f t="shared" si="90"/>
        <v>234</v>
      </c>
      <c r="AK24" s="3">
        <f t="shared" si="90"/>
        <v>25</v>
      </c>
      <c r="AL24" s="3">
        <f t="shared" si="90"/>
        <v>48</v>
      </c>
      <c r="AQ24" s="1">
        <v>43944</v>
      </c>
      <c r="AR24" s="3">
        <f t="shared" si="91"/>
        <v>394</v>
      </c>
      <c r="AS24" s="3">
        <f t="shared" si="67"/>
        <v>101</v>
      </c>
      <c r="AT24" s="3">
        <f t="shared" si="68"/>
        <v>145</v>
      </c>
      <c r="AU24" s="3">
        <f t="shared" si="69"/>
        <v>44</v>
      </c>
      <c r="AV24" s="3">
        <f t="shared" si="70"/>
        <v>143</v>
      </c>
      <c r="BA24" s="1">
        <v>43944</v>
      </c>
      <c r="BB24" s="3">
        <f t="shared" si="71"/>
        <v>1148</v>
      </c>
      <c r="BC24" s="3">
        <f t="shared" si="71"/>
        <v>152</v>
      </c>
      <c r="BD24" s="3">
        <f t="shared" si="71"/>
        <v>113</v>
      </c>
      <c r="BE24" s="3">
        <f t="shared" si="76"/>
        <v>27</v>
      </c>
      <c r="BF24" s="3">
        <f t="shared" si="88"/>
        <v>56</v>
      </c>
      <c r="BJ24" s="1"/>
      <c r="CS24" s="1"/>
      <c r="DX24" s="1">
        <v>43944</v>
      </c>
      <c r="DY24" s="3">
        <f t="shared" si="77"/>
        <v>61</v>
      </c>
      <c r="DZ24" s="3">
        <f t="shared" si="78"/>
        <v>78</v>
      </c>
      <c r="EA24" s="3">
        <f t="shared" si="79"/>
        <v>49</v>
      </c>
      <c r="EB24" s="3">
        <f t="shared" si="92"/>
        <v>62</v>
      </c>
      <c r="EC24" s="3">
        <f t="shared" si="80"/>
        <v>35</v>
      </c>
      <c r="EF24" s="1">
        <v>43944</v>
      </c>
      <c r="EG24" s="3">
        <f t="shared" si="34"/>
        <v>31</v>
      </c>
      <c r="EH24" s="3">
        <f t="shared" si="35"/>
        <v>38</v>
      </c>
      <c r="EI24" s="3">
        <f t="shared" si="36"/>
        <v>44</v>
      </c>
      <c r="EJ24" s="3">
        <f t="shared" si="37"/>
        <v>34</v>
      </c>
      <c r="EK24" s="3">
        <f t="shared" si="38"/>
        <v>23</v>
      </c>
      <c r="EN24" s="1">
        <v>43944</v>
      </c>
      <c r="EO24" s="3">
        <f t="shared" si="89"/>
        <v>28</v>
      </c>
      <c r="EP24" s="3">
        <f t="shared" si="81"/>
        <v>51</v>
      </c>
      <c r="EQ24" s="3">
        <f t="shared" si="82"/>
        <v>21</v>
      </c>
      <c r="ER24" s="3">
        <f t="shared" si="83"/>
        <v>23</v>
      </c>
      <c r="ES24" s="3">
        <f t="shared" si="93"/>
        <v>12</v>
      </c>
      <c r="EV24" s="1">
        <v>43944</v>
      </c>
      <c r="EW24" s="3">
        <f>SUM(V290-V289)</f>
        <v>77</v>
      </c>
      <c r="EX24" s="3">
        <f t="shared" si="56"/>
        <v>38</v>
      </c>
      <c r="EY24" s="3">
        <f t="shared" si="57"/>
        <v>20</v>
      </c>
      <c r="EZ24" s="3">
        <f t="shared" si="58"/>
        <v>6</v>
      </c>
      <c r="FA24" s="3">
        <f t="shared" si="59"/>
        <v>2</v>
      </c>
      <c r="FD24" s="1">
        <v>43944</v>
      </c>
      <c r="FE24" s="3"/>
      <c r="FF24" s="3"/>
      <c r="FG24" s="3">
        <f>SUM(AC290-AC289)</f>
        <v>1</v>
      </c>
      <c r="FH24" s="3">
        <f>SUM(AD290-AD289)</f>
        <v>0</v>
      </c>
      <c r="FI24" s="3">
        <f>SUM(AE290-AE289)</f>
        <v>1</v>
      </c>
      <c r="FJ24" s="3"/>
      <c r="FL24" s="1">
        <v>43944</v>
      </c>
      <c r="FM24" s="3">
        <f t="shared" si="72"/>
        <v>68</v>
      </c>
      <c r="FN24" s="3">
        <f t="shared" si="73"/>
        <v>0</v>
      </c>
      <c r="FO24" s="3">
        <f t="shared" si="74"/>
        <v>1</v>
      </c>
      <c r="FP24" s="3">
        <f t="shared" si="84"/>
        <v>1</v>
      </c>
      <c r="FQ24" s="3">
        <f t="shared" si="75"/>
        <v>2</v>
      </c>
      <c r="FR24" s="3"/>
    </row>
    <row r="25" spans="3:174" x14ac:dyDescent="0.2">
      <c r="C25" s="1">
        <v>43945</v>
      </c>
      <c r="D25" s="3">
        <f t="shared" si="85"/>
        <v>1483</v>
      </c>
      <c r="E25" s="3">
        <f t="shared" si="86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87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90"/>
        <v>170</v>
      </c>
      <c r="AJ25" s="3">
        <f t="shared" si="90"/>
        <v>160</v>
      </c>
      <c r="AK25" s="3">
        <f t="shared" si="90"/>
        <v>47</v>
      </c>
      <c r="AL25" s="3">
        <f t="shared" si="90"/>
        <v>14</v>
      </c>
      <c r="AQ25" s="1">
        <v>43945</v>
      </c>
      <c r="AR25" s="3">
        <f t="shared" si="91"/>
        <v>417</v>
      </c>
      <c r="AS25" s="3">
        <f t="shared" si="67"/>
        <v>130</v>
      </c>
      <c r="AT25" s="3">
        <f t="shared" si="68"/>
        <v>153</v>
      </c>
      <c r="AU25" s="3">
        <f t="shared" si="69"/>
        <v>60</v>
      </c>
      <c r="AV25" s="3">
        <f t="shared" si="70"/>
        <v>127</v>
      </c>
      <c r="BA25" s="1">
        <v>43945</v>
      </c>
      <c r="BB25" s="3">
        <f t="shared" si="71"/>
        <v>1005</v>
      </c>
      <c r="BC25" s="3">
        <f t="shared" si="71"/>
        <v>183</v>
      </c>
      <c r="BD25" s="3">
        <v>283</v>
      </c>
      <c r="BE25" s="3">
        <f t="shared" si="76"/>
        <v>30</v>
      </c>
      <c r="BF25" s="3">
        <f t="shared" si="88"/>
        <v>104</v>
      </c>
      <c r="BJ25" s="1"/>
      <c r="CS25" s="1"/>
      <c r="DX25" s="1">
        <v>43945</v>
      </c>
      <c r="DY25" s="3">
        <f t="shared" si="77"/>
        <v>62</v>
      </c>
      <c r="DZ25" s="3">
        <f t="shared" si="78"/>
        <v>88</v>
      </c>
      <c r="EA25" s="3">
        <f t="shared" si="79"/>
        <v>54</v>
      </c>
      <c r="EB25" s="3">
        <f t="shared" si="92"/>
        <v>49</v>
      </c>
      <c r="EC25" s="3">
        <f t="shared" si="80"/>
        <v>41</v>
      </c>
      <c r="EF25" s="1">
        <v>43945</v>
      </c>
      <c r="EG25" s="3">
        <f t="shared" si="34"/>
        <v>27</v>
      </c>
      <c r="EH25" s="3">
        <f t="shared" si="35"/>
        <v>34</v>
      </c>
      <c r="EI25" s="3">
        <f t="shared" si="36"/>
        <v>43</v>
      </c>
      <c r="EJ25" s="3">
        <f t="shared" si="37"/>
        <v>27</v>
      </c>
      <c r="EK25" s="3">
        <f t="shared" si="38"/>
        <v>33</v>
      </c>
      <c r="EN25" s="1">
        <v>43945</v>
      </c>
      <c r="EO25" s="3">
        <f t="shared" si="89"/>
        <v>26</v>
      </c>
      <c r="EP25" s="3">
        <f t="shared" si="81"/>
        <v>40</v>
      </c>
      <c r="EQ25" s="3">
        <f t="shared" si="82"/>
        <v>27</v>
      </c>
      <c r="ER25" s="3">
        <f t="shared" si="83"/>
        <v>33</v>
      </c>
      <c r="ES25" s="3">
        <f t="shared" si="93"/>
        <v>11</v>
      </c>
      <c r="EV25" s="1">
        <v>43945</v>
      </c>
      <c r="EW25" s="3">
        <f>SUM(V291-V290)</f>
        <v>47</v>
      </c>
      <c r="EX25" s="3">
        <f t="shared" si="56"/>
        <v>18</v>
      </c>
      <c r="EY25" s="3">
        <f t="shared" si="57"/>
        <v>11</v>
      </c>
      <c r="EZ25" s="3">
        <f t="shared" si="58"/>
        <v>7</v>
      </c>
      <c r="FA25" s="3">
        <f t="shared" si="59"/>
        <v>5</v>
      </c>
      <c r="FD25" s="1">
        <v>43945</v>
      </c>
      <c r="FE25" s="3">
        <f>SUM(AA291-AA290)</f>
        <v>0</v>
      </c>
      <c r="FF25" s="3">
        <f>SUM(AB291-AB290)</f>
        <v>0</v>
      </c>
      <c r="FG25" s="3"/>
      <c r="FH25" s="3"/>
      <c r="FI25" s="3"/>
      <c r="FJ25" s="3"/>
      <c r="FL25" s="1">
        <v>43945</v>
      </c>
      <c r="FM25" s="3">
        <f t="shared" si="72"/>
        <v>51</v>
      </c>
      <c r="FN25" s="3">
        <f t="shared" si="73"/>
        <v>7</v>
      </c>
      <c r="FO25" s="3">
        <f t="shared" si="74"/>
        <v>8</v>
      </c>
      <c r="FP25" s="3">
        <f t="shared" si="84"/>
        <v>3</v>
      </c>
      <c r="FQ25" s="3">
        <f t="shared" si="75"/>
        <v>3</v>
      </c>
      <c r="FR25" s="3"/>
    </row>
    <row r="26" spans="3:174" x14ac:dyDescent="0.2">
      <c r="C26" s="1">
        <v>43946</v>
      </c>
      <c r="D26" s="3">
        <f t="shared" si="85"/>
        <v>1474</v>
      </c>
      <c r="E26" s="3">
        <f t="shared" si="86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87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94">SUM(U185-U184)</f>
        <v>141</v>
      </c>
      <c r="AI26" s="3">
        <f t="shared" si="90"/>
        <v>77</v>
      </c>
      <c r="AJ26" s="3">
        <f t="shared" si="90"/>
        <v>117</v>
      </c>
      <c r="AK26" s="3">
        <f t="shared" si="90"/>
        <v>18</v>
      </c>
      <c r="AL26" s="3">
        <f t="shared" si="90"/>
        <v>28</v>
      </c>
      <c r="AQ26" s="1">
        <v>43946</v>
      </c>
      <c r="AR26" s="3">
        <f t="shared" si="91"/>
        <v>386</v>
      </c>
      <c r="AS26" s="3">
        <f t="shared" si="67"/>
        <v>102</v>
      </c>
      <c r="AT26" s="3">
        <f t="shared" si="68"/>
        <v>106</v>
      </c>
      <c r="AU26" s="3">
        <f t="shared" si="69"/>
        <v>73</v>
      </c>
      <c r="AV26" s="3">
        <f t="shared" si="70"/>
        <v>67</v>
      </c>
      <c r="BA26" s="1">
        <v>43946</v>
      </c>
      <c r="BB26" s="3">
        <f t="shared" ref="BB26:BB56" si="95">SUM(AG194-AG193)</f>
        <v>591</v>
      </c>
      <c r="BC26" s="3">
        <f t="shared" ref="BC26:BC56" si="96">SUM(AH194-AH193)</f>
        <v>117</v>
      </c>
      <c r="BD26" s="3">
        <v>97</v>
      </c>
      <c r="BE26" s="3">
        <f t="shared" si="76"/>
        <v>19</v>
      </c>
      <c r="BF26" s="3">
        <f t="shared" si="88"/>
        <v>102</v>
      </c>
      <c r="BJ26" s="1"/>
      <c r="CS26" s="1"/>
      <c r="DX26" s="1">
        <v>43946</v>
      </c>
      <c r="DY26" s="3">
        <f t="shared" si="77"/>
        <v>48</v>
      </c>
      <c r="DZ26" s="3">
        <f t="shared" si="78"/>
        <v>85</v>
      </c>
      <c r="EA26" s="3">
        <f t="shared" si="79"/>
        <v>50</v>
      </c>
      <c r="EB26" s="3">
        <f t="shared" si="92"/>
        <v>48</v>
      </c>
      <c r="EC26" s="3">
        <f t="shared" si="80"/>
        <v>50</v>
      </c>
      <c r="EF26" s="1">
        <v>43946</v>
      </c>
      <c r="EG26" s="3">
        <f t="shared" si="34"/>
        <v>20</v>
      </c>
      <c r="EH26" s="3">
        <f t="shared" si="35"/>
        <v>15</v>
      </c>
      <c r="EI26" s="3">
        <f t="shared" si="36"/>
        <v>44</v>
      </c>
      <c r="EJ26" s="3">
        <f t="shared" si="37"/>
        <v>21</v>
      </c>
      <c r="EK26" s="3">
        <f t="shared" si="38"/>
        <v>33</v>
      </c>
      <c r="EN26" s="1">
        <v>43946</v>
      </c>
      <c r="EO26" s="3">
        <f t="shared" si="89"/>
        <v>19</v>
      </c>
      <c r="EP26" s="3">
        <f t="shared" si="81"/>
        <v>44</v>
      </c>
      <c r="EQ26" s="3">
        <f t="shared" si="82"/>
        <v>17</v>
      </c>
      <c r="ER26" s="3">
        <f t="shared" si="83"/>
        <v>32</v>
      </c>
      <c r="ES26" s="3">
        <f t="shared" si="93"/>
        <v>17</v>
      </c>
      <c r="EV26" s="1">
        <v>43946</v>
      </c>
      <c r="EW26" s="3"/>
      <c r="EX26" s="3">
        <f t="shared" si="56"/>
        <v>27</v>
      </c>
      <c r="EY26" s="3">
        <f t="shared" si="57"/>
        <v>13</v>
      </c>
      <c r="EZ26" s="3">
        <f t="shared" si="58"/>
        <v>6</v>
      </c>
      <c r="FA26" s="3">
        <f t="shared" si="59"/>
        <v>3</v>
      </c>
      <c r="FD26" s="1">
        <v>43946</v>
      </c>
      <c r="FE26" s="3"/>
      <c r="FF26" s="3"/>
      <c r="FG26" s="3"/>
      <c r="FH26" s="3"/>
      <c r="FI26" s="3">
        <f t="shared" ref="FI26:FI57" si="97">SUM(AE292-AE291)</f>
        <v>21</v>
      </c>
      <c r="FJ26" s="3"/>
      <c r="FL26" s="1">
        <v>43946</v>
      </c>
      <c r="FM26" s="3">
        <f t="shared" si="72"/>
        <v>47</v>
      </c>
      <c r="FN26" s="3">
        <f t="shared" si="73"/>
        <v>0</v>
      </c>
      <c r="FO26" s="3">
        <f t="shared" si="74"/>
        <v>0</v>
      </c>
      <c r="FP26" s="3">
        <f t="shared" si="84"/>
        <v>1</v>
      </c>
      <c r="FQ26" s="3">
        <f t="shared" si="75"/>
        <v>0</v>
      </c>
      <c r="FR26" s="3"/>
    </row>
    <row r="27" spans="3:174" x14ac:dyDescent="0.2">
      <c r="C27" s="1">
        <v>43947</v>
      </c>
      <c r="D27" s="3">
        <f t="shared" si="85"/>
        <v>884</v>
      </c>
      <c r="E27" s="3">
        <f t="shared" si="86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87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94"/>
        <v>200</v>
      </c>
      <c r="AI27" s="3">
        <f>SUM(V186-V185)</f>
        <v>47</v>
      </c>
      <c r="AJ27" s="3">
        <f>SUM(W186-W185)</f>
        <v>64</v>
      </c>
      <c r="AK27" s="3">
        <f>SUM(X186-X185)</f>
        <v>15</v>
      </c>
      <c r="AL27" s="3"/>
      <c r="AQ27" s="1">
        <v>43947</v>
      </c>
      <c r="AR27" s="3">
        <f t="shared" si="91"/>
        <v>259</v>
      </c>
      <c r="AS27" s="3">
        <f t="shared" si="67"/>
        <v>106</v>
      </c>
      <c r="AT27" s="3">
        <f t="shared" si="68"/>
        <v>120</v>
      </c>
      <c r="AU27" s="3">
        <f t="shared" si="69"/>
        <v>50</v>
      </c>
      <c r="AV27" s="3">
        <f t="shared" si="70"/>
        <v>85</v>
      </c>
      <c r="BA27" s="1">
        <v>43947</v>
      </c>
      <c r="BB27" s="3">
        <f t="shared" si="95"/>
        <v>426</v>
      </c>
      <c r="BC27" s="3">
        <f t="shared" si="96"/>
        <v>100</v>
      </c>
      <c r="BD27" s="3">
        <v>248</v>
      </c>
      <c r="BE27" s="3">
        <f t="shared" si="76"/>
        <v>52</v>
      </c>
      <c r="BF27" s="3">
        <f t="shared" si="88"/>
        <v>77</v>
      </c>
      <c r="BJ27" s="1"/>
      <c r="CS27" s="1"/>
      <c r="DX27" s="1">
        <v>43947</v>
      </c>
      <c r="DY27" s="3">
        <f t="shared" si="77"/>
        <v>53</v>
      </c>
      <c r="DZ27" s="3">
        <f t="shared" si="78"/>
        <v>73</v>
      </c>
      <c r="EA27" s="3">
        <f t="shared" si="79"/>
        <v>45</v>
      </c>
      <c r="EB27" s="3">
        <f t="shared" si="92"/>
        <v>36</v>
      </c>
      <c r="EC27" s="3">
        <f t="shared" si="80"/>
        <v>30</v>
      </c>
      <c r="EF27" s="1">
        <v>43947</v>
      </c>
      <c r="EG27" s="3">
        <f t="shared" si="34"/>
        <v>1</v>
      </c>
      <c r="EH27" s="3">
        <f t="shared" si="35"/>
        <v>6</v>
      </c>
      <c r="EI27" s="3">
        <f t="shared" si="36"/>
        <v>4</v>
      </c>
      <c r="EJ27" s="3">
        <f t="shared" si="37"/>
        <v>8</v>
      </c>
      <c r="EK27" s="3">
        <f t="shared" si="38"/>
        <v>10</v>
      </c>
      <c r="EN27" s="1">
        <v>43947</v>
      </c>
      <c r="EO27" s="3">
        <f t="shared" si="89"/>
        <v>33</v>
      </c>
      <c r="EP27" s="3">
        <f t="shared" si="81"/>
        <v>41</v>
      </c>
      <c r="EQ27" s="3">
        <f t="shared" si="82"/>
        <v>14</v>
      </c>
      <c r="ER27" s="3">
        <f t="shared" si="83"/>
        <v>18</v>
      </c>
      <c r="ES27" s="3">
        <f t="shared" si="93"/>
        <v>23</v>
      </c>
      <c r="EV27" s="1">
        <v>43947</v>
      </c>
      <c r="EW27" s="3">
        <f t="shared" ref="EW27:EW54" si="98">SUM(V293-V292)</f>
        <v>20</v>
      </c>
      <c r="EX27" s="3">
        <f t="shared" si="56"/>
        <v>8</v>
      </c>
      <c r="EY27" s="3">
        <f t="shared" si="57"/>
        <v>3</v>
      </c>
      <c r="EZ27" s="3">
        <f t="shared" si="58"/>
        <v>4</v>
      </c>
      <c r="FA27" s="3">
        <f t="shared" si="59"/>
        <v>0</v>
      </c>
      <c r="FD27" s="1">
        <v>43947</v>
      </c>
      <c r="FE27" s="3">
        <f t="shared" ref="FE27:FE41" si="99">SUM(AA293-AA292)</f>
        <v>6</v>
      </c>
      <c r="FF27" s="3">
        <f t="shared" ref="FF27:FF41" si="100">SUM(AB293-AB292)</f>
        <v>3</v>
      </c>
      <c r="FG27" s="3">
        <f t="shared" ref="FG27:FG41" si="101">SUM(AC293-AC292)</f>
        <v>1</v>
      </c>
      <c r="FH27" s="3">
        <f t="shared" ref="FH27:FH41" si="102">SUM(AD293-AD292)</f>
        <v>1</v>
      </c>
      <c r="FI27" s="3">
        <f t="shared" si="97"/>
        <v>67</v>
      </c>
      <c r="FJ27" s="3"/>
      <c r="FL27" s="1">
        <v>43947</v>
      </c>
      <c r="FM27" s="3">
        <f t="shared" si="72"/>
        <v>18</v>
      </c>
      <c r="FN27" s="3">
        <f t="shared" si="73"/>
        <v>4</v>
      </c>
      <c r="FO27" s="3">
        <f t="shared" si="74"/>
        <v>13</v>
      </c>
      <c r="FP27" s="3">
        <f t="shared" si="84"/>
        <v>3</v>
      </c>
      <c r="FQ27" s="3">
        <f t="shared" si="75"/>
        <v>1</v>
      </c>
      <c r="FR27" s="3"/>
    </row>
    <row r="28" spans="3:174" x14ac:dyDescent="0.2">
      <c r="C28" s="1">
        <v>43948</v>
      </c>
      <c r="D28" s="3">
        <f t="shared" si="85"/>
        <v>654</v>
      </c>
      <c r="E28" s="3">
        <f t="shared" si="86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87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94"/>
        <v>124</v>
      </c>
      <c r="AI28" s="3"/>
      <c r="AJ28" s="3">
        <f t="shared" ref="AJ28:AK34" si="103">SUM(W187-W186)</f>
        <v>42</v>
      </c>
      <c r="AK28" s="3">
        <f t="shared" si="103"/>
        <v>16</v>
      </c>
      <c r="AL28" s="3"/>
      <c r="AQ28" s="1">
        <v>43948</v>
      </c>
      <c r="AR28" s="3">
        <f t="shared" si="91"/>
        <v>209</v>
      </c>
      <c r="AS28" s="3">
        <f t="shared" si="67"/>
        <v>84</v>
      </c>
      <c r="AT28" s="3">
        <f t="shared" si="68"/>
        <v>80</v>
      </c>
      <c r="AU28" s="3">
        <f t="shared" si="69"/>
        <v>35</v>
      </c>
      <c r="AV28" s="3">
        <f t="shared" si="70"/>
        <v>35</v>
      </c>
      <c r="BA28" s="1">
        <v>43948</v>
      </c>
      <c r="BB28" s="3">
        <f t="shared" si="95"/>
        <v>886</v>
      </c>
      <c r="BC28" s="3">
        <f t="shared" si="96"/>
        <v>98</v>
      </c>
      <c r="BD28" s="3"/>
      <c r="BE28" s="3">
        <f t="shared" si="76"/>
        <v>7</v>
      </c>
      <c r="BF28" s="3">
        <f t="shared" si="88"/>
        <v>74</v>
      </c>
      <c r="BJ28" s="1"/>
      <c r="CS28" s="1"/>
      <c r="DX28" s="1">
        <v>43948</v>
      </c>
      <c r="DY28" s="3">
        <f t="shared" si="77"/>
        <v>49</v>
      </c>
      <c r="DZ28" s="3">
        <f t="shared" si="78"/>
        <v>65</v>
      </c>
      <c r="EA28" s="3">
        <f t="shared" si="79"/>
        <v>41</v>
      </c>
      <c r="EB28" s="3">
        <f t="shared" si="92"/>
        <v>47</v>
      </c>
      <c r="EC28" s="3">
        <f t="shared" si="80"/>
        <v>32</v>
      </c>
      <c r="EF28" s="1">
        <v>43948</v>
      </c>
      <c r="EG28" s="3">
        <f t="shared" si="34"/>
        <v>5</v>
      </c>
      <c r="EH28" s="3">
        <f t="shared" si="35"/>
        <v>12</v>
      </c>
      <c r="EI28" s="3">
        <f t="shared" si="36"/>
        <v>5</v>
      </c>
      <c r="EJ28" s="3">
        <f t="shared" si="37"/>
        <v>12</v>
      </c>
      <c r="EK28" s="3">
        <f t="shared" si="38"/>
        <v>12</v>
      </c>
      <c r="EN28" s="1">
        <v>43948</v>
      </c>
      <c r="EO28" s="3">
        <f t="shared" si="89"/>
        <v>24</v>
      </c>
      <c r="EP28" s="3">
        <f t="shared" si="81"/>
        <v>30</v>
      </c>
      <c r="EQ28" s="3">
        <f t="shared" si="82"/>
        <v>9</v>
      </c>
      <c r="ER28" s="3">
        <f t="shared" si="83"/>
        <v>11</v>
      </c>
      <c r="ES28" s="3">
        <f t="shared" si="93"/>
        <v>9</v>
      </c>
      <c r="EV28" s="1">
        <v>43948</v>
      </c>
      <c r="EW28" s="3">
        <f t="shared" si="98"/>
        <v>42</v>
      </c>
      <c r="EX28" s="3">
        <f t="shared" si="56"/>
        <v>11</v>
      </c>
      <c r="EY28" s="3">
        <f t="shared" si="57"/>
        <v>7</v>
      </c>
      <c r="EZ28" s="3">
        <f t="shared" si="58"/>
        <v>4</v>
      </c>
      <c r="FA28" s="3">
        <f t="shared" si="59"/>
        <v>5</v>
      </c>
      <c r="FD28" s="1">
        <v>43948</v>
      </c>
      <c r="FE28" s="3">
        <f t="shared" si="99"/>
        <v>12</v>
      </c>
      <c r="FF28" s="3">
        <f t="shared" si="100"/>
        <v>15</v>
      </c>
      <c r="FG28" s="3">
        <f t="shared" si="101"/>
        <v>2</v>
      </c>
      <c r="FH28" s="3">
        <f t="shared" si="102"/>
        <v>5</v>
      </c>
      <c r="FI28" s="3">
        <f t="shared" si="97"/>
        <v>1</v>
      </c>
      <c r="FJ28" s="3"/>
      <c r="FL28" s="1">
        <v>43948</v>
      </c>
      <c r="FM28" s="3">
        <f t="shared" si="72"/>
        <v>29</v>
      </c>
      <c r="FN28" s="3">
        <f t="shared" si="73"/>
        <v>5</v>
      </c>
      <c r="FO28" s="3">
        <f t="shared" si="74"/>
        <v>7</v>
      </c>
      <c r="FP28" s="3">
        <f t="shared" si="84"/>
        <v>3</v>
      </c>
      <c r="FQ28" s="3">
        <f t="shared" si="75"/>
        <v>2</v>
      </c>
      <c r="FR28" s="3"/>
    </row>
    <row r="29" spans="3:174" x14ac:dyDescent="0.2">
      <c r="C29" s="1">
        <v>43949</v>
      </c>
      <c r="D29" s="3">
        <f t="shared" si="85"/>
        <v>530</v>
      </c>
      <c r="E29" s="3">
        <f t="shared" si="86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87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94"/>
        <v>301</v>
      </c>
      <c r="AI29" s="3"/>
      <c r="AJ29" s="3">
        <f t="shared" si="103"/>
        <v>94</v>
      </c>
      <c r="AK29" s="3">
        <f t="shared" si="103"/>
        <v>50</v>
      </c>
      <c r="AL29" s="3">
        <f t="shared" ref="AL29:AL56" si="104">SUM(Y188-Y187)</f>
        <v>29</v>
      </c>
      <c r="AQ29" s="1">
        <v>43949</v>
      </c>
      <c r="AR29" s="3">
        <f t="shared" si="91"/>
        <v>243</v>
      </c>
      <c r="AS29" s="3">
        <f t="shared" si="67"/>
        <v>226</v>
      </c>
      <c r="AT29" s="3">
        <f t="shared" si="68"/>
        <v>102</v>
      </c>
      <c r="AU29" s="3">
        <f t="shared" si="69"/>
        <v>49</v>
      </c>
      <c r="AV29" s="3">
        <f t="shared" si="70"/>
        <v>79</v>
      </c>
      <c r="BA29" s="1">
        <v>43949</v>
      </c>
      <c r="BB29" s="3">
        <f t="shared" si="95"/>
        <v>573</v>
      </c>
      <c r="BC29" s="3">
        <f t="shared" si="96"/>
        <v>173</v>
      </c>
      <c r="BD29" s="3"/>
      <c r="BE29" s="3">
        <f t="shared" si="76"/>
        <v>26</v>
      </c>
      <c r="BF29" s="3">
        <f t="shared" si="88"/>
        <v>126</v>
      </c>
      <c r="BJ29" s="1"/>
      <c r="CS29" s="1"/>
      <c r="DX29" s="1">
        <v>43949</v>
      </c>
      <c r="DY29" s="3">
        <f t="shared" si="77"/>
        <v>48</v>
      </c>
      <c r="DZ29" s="3">
        <f t="shared" si="78"/>
        <v>60</v>
      </c>
      <c r="EA29" s="3">
        <f t="shared" si="79"/>
        <v>36</v>
      </c>
      <c r="EB29" s="3">
        <f t="shared" si="92"/>
        <v>42</v>
      </c>
      <c r="EC29" s="3">
        <f t="shared" si="80"/>
        <v>32</v>
      </c>
      <c r="EF29" s="1">
        <v>43949</v>
      </c>
      <c r="EG29" s="3">
        <f t="shared" si="34"/>
        <v>42</v>
      </c>
      <c r="EH29" s="3">
        <f t="shared" si="35"/>
        <v>49</v>
      </c>
      <c r="EI29" s="3">
        <f t="shared" si="36"/>
        <v>62</v>
      </c>
      <c r="EJ29" s="3">
        <f t="shared" si="37"/>
        <v>44</v>
      </c>
      <c r="EK29" s="3">
        <f t="shared" si="38"/>
        <v>37</v>
      </c>
      <c r="EN29" s="1">
        <v>43949</v>
      </c>
      <c r="EO29" s="3">
        <f t="shared" si="89"/>
        <v>21</v>
      </c>
      <c r="EP29" s="3">
        <f t="shared" si="81"/>
        <v>31</v>
      </c>
      <c r="EQ29" s="3">
        <f t="shared" si="82"/>
        <v>24</v>
      </c>
      <c r="ER29" s="3">
        <f t="shared" si="83"/>
        <v>19</v>
      </c>
      <c r="ES29" s="3">
        <f t="shared" si="93"/>
        <v>14</v>
      </c>
      <c r="EV29" s="1">
        <v>43949</v>
      </c>
      <c r="EW29" s="3">
        <f t="shared" si="98"/>
        <v>60</v>
      </c>
      <c r="EX29" s="3">
        <f t="shared" si="56"/>
        <v>23</v>
      </c>
      <c r="EY29" s="3">
        <f t="shared" si="57"/>
        <v>45</v>
      </c>
      <c r="EZ29" s="3">
        <f t="shared" si="58"/>
        <v>9</v>
      </c>
      <c r="FA29" s="3">
        <f t="shared" si="59"/>
        <v>1</v>
      </c>
      <c r="FD29" s="1">
        <v>43949</v>
      </c>
      <c r="FE29" s="3">
        <f t="shared" si="99"/>
        <v>32</v>
      </c>
      <c r="FF29" s="3">
        <f t="shared" si="100"/>
        <v>17</v>
      </c>
      <c r="FG29" s="3">
        <f t="shared" si="101"/>
        <v>19</v>
      </c>
      <c r="FH29" s="3">
        <f t="shared" si="102"/>
        <v>8</v>
      </c>
      <c r="FI29" s="3">
        <f t="shared" si="97"/>
        <v>2</v>
      </c>
      <c r="FJ29" s="3"/>
      <c r="FL29" s="1">
        <v>43949</v>
      </c>
      <c r="FM29" s="3">
        <f t="shared" si="72"/>
        <v>58</v>
      </c>
      <c r="FN29" s="3">
        <f t="shared" si="73"/>
        <v>5</v>
      </c>
      <c r="FO29" s="3">
        <f t="shared" si="74"/>
        <v>4</v>
      </c>
      <c r="FP29" s="3">
        <f t="shared" si="84"/>
        <v>1</v>
      </c>
      <c r="FQ29" s="3">
        <f t="shared" si="75"/>
        <v>0</v>
      </c>
      <c r="FR29" s="3"/>
    </row>
    <row r="30" spans="3:174" x14ac:dyDescent="0.2">
      <c r="C30" s="1">
        <v>43950</v>
      </c>
      <c r="D30" s="3">
        <f t="shared" si="85"/>
        <v>812</v>
      </c>
      <c r="E30" s="3">
        <f t="shared" si="86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87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94"/>
        <v>321</v>
      </c>
      <c r="AI30" s="3">
        <f>SUM(V189-V188)</f>
        <v>147</v>
      </c>
      <c r="AJ30" s="3">
        <f t="shared" si="103"/>
        <v>91</v>
      </c>
      <c r="AK30" s="3">
        <f t="shared" si="103"/>
        <v>31</v>
      </c>
      <c r="AL30" s="3">
        <f t="shared" si="104"/>
        <v>16</v>
      </c>
      <c r="AQ30" s="1">
        <v>43950</v>
      </c>
      <c r="AR30" s="3">
        <f t="shared" si="91"/>
        <v>281</v>
      </c>
      <c r="AS30" s="3">
        <f t="shared" si="67"/>
        <v>134</v>
      </c>
      <c r="AT30" s="3">
        <f t="shared" si="68"/>
        <v>156</v>
      </c>
      <c r="AU30" s="3">
        <f t="shared" si="69"/>
        <v>34</v>
      </c>
      <c r="AV30" s="3">
        <f t="shared" si="70"/>
        <v>32</v>
      </c>
      <c r="BA30" s="1">
        <v>43950</v>
      </c>
      <c r="BB30" s="3">
        <f t="shared" si="95"/>
        <v>1531</v>
      </c>
      <c r="BC30" s="3">
        <f t="shared" si="96"/>
        <v>118</v>
      </c>
      <c r="BD30" s="3">
        <v>57</v>
      </c>
      <c r="BE30" s="3">
        <f t="shared" si="76"/>
        <v>16</v>
      </c>
      <c r="BF30" s="3">
        <f t="shared" si="88"/>
        <v>97</v>
      </c>
      <c r="BJ30" s="1"/>
      <c r="CS30" s="1"/>
      <c r="DX30" s="1">
        <v>43950</v>
      </c>
      <c r="DY30" s="3">
        <f t="shared" si="77"/>
        <v>91</v>
      </c>
      <c r="DZ30" s="3">
        <f t="shared" si="78"/>
        <v>69</v>
      </c>
      <c r="EA30" s="3">
        <f t="shared" si="79"/>
        <v>38</v>
      </c>
      <c r="EB30" s="3">
        <f t="shared" si="92"/>
        <v>46</v>
      </c>
      <c r="EC30" s="3">
        <f t="shared" si="80"/>
        <v>26</v>
      </c>
      <c r="EF30" s="1">
        <v>43950</v>
      </c>
      <c r="EG30" s="3">
        <f t="shared" si="34"/>
        <v>55</v>
      </c>
      <c r="EH30" s="3">
        <f t="shared" si="35"/>
        <v>36</v>
      </c>
      <c r="EI30" s="3">
        <f t="shared" si="36"/>
        <v>49</v>
      </c>
      <c r="EJ30" s="3">
        <f t="shared" si="37"/>
        <v>26</v>
      </c>
      <c r="EK30" s="3">
        <f t="shared" si="38"/>
        <v>41</v>
      </c>
      <c r="EN30" s="1">
        <v>43950</v>
      </c>
      <c r="EO30" s="3">
        <f t="shared" si="89"/>
        <v>35</v>
      </c>
      <c r="EP30" s="3">
        <f t="shared" si="81"/>
        <v>71</v>
      </c>
      <c r="EQ30" s="3">
        <f t="shared" si="82"/>
        <v>42</v>
      </c>
      <c r="ER30" s="3">
        <f t="shared" si="83"/>
        <v>36</v>
      </c>
      <c r="ES30" s="3">
        <f t="shared" si="93"/>
        <v>24</v>
      </c>
      <c r="EV30" s="1">
        <v>43950</v>
      </c>
      <c r="EW30" s="3">
        <f t="shared" si="98"/>
        <v>45</v>
      </c>
      <c r="EX30" s="3">
        <f t="shared" si="56"/>
        <v>14</v>
      </c>
      <c r="EY30" s="3">
        <f t="shared" si="57"/>
        <v>25</v>
      </c>
      <c r="EZ30" s="3">
        <f t="shared" si="58"/>
        <v>6</v>
      </c>
      <c r="FA30" s="3">
        <f t="shared" si="59"/>
        <v>3</v>
      </c>
      <c r="FD30" s="1">
        <v>43950</v>
      </c>
      <c r="FE30" s="3">
        <f t="shared" si="99"/>
        <v>0</v>
      </c>
      <c r="FF30" s="3">
        <f t="shared" si="100"/>
        <v>80</v>
      </c>
      <c r="FG30" s="3">
        <f t="shared" si="101"/>
        <v>60</v>
      </c>
      <c r="FH30" s="3">
        <f t="shared" si="102"/>
        <v>8</v>
      </c>
      <c r="FI30" s="3">
        <f t="shared" si="97"/>
        <v>25</v>
      </c>
      <c r="FJ30" s="3"/>
      <c r="FL30" s="1">
        <v>43950</v>
      </c>
      <c r="FM30" s="3">
        <f t="shared" si="72"/>
        <v>56</v>
      </c>
      <c r="FN30" s="3">
        <f t="shared" si="73"/>
        <v>7</v>
      </c>
      <c r="FO30" s="3">
        <f t="shared" si="74"/>
        <v>7</v>
      </c>
      <c r="FP30" s="3">
        <f t="shared" si="84"/>
        <v>2</v>
      </c>
      <c r="FQ30" s="3">
        <f t="shared" si="75"/>
        <v>2</v>
      </c>
      <c r="FR30" s="3"/>
    </row>
    <row r="31" spans="3:174" x14ac:dyDescent="0.2">
      <c r="C31" s="1">
        <v>43951</v>
      </c>
      <c r="D31" s="3">
        <f t="shared" si="85"/>
        <v>890</v>
      </c>
      <c r="E31" s="3">
        <f t="shared" si="86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87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94"/>
        <v>235</v>
      </c>
      <c r="AI31" s="3">
        <f>SUM(V190-V189)</f>
        <v>108</v>
      </c>
      <c r="AJ31" s="3">
        <f t="shared" si="103"/>
        <v>83</v>
      </c>
      <c r="AK31" s="3">
        <f t="shared" si="103"/>
        <v>17</v>
      </c>
      <c r="AL31" s="3">
        <f t="shared" si="104"/>
        <v>26</v>
      </c>
      <c r="AQ31" s="1">
        <v>43951</v>
      </c>
      <c r="AR31" s="3">
        <f t="shared" si="91"/>
        <v>412</v>
      </c>
      <c r="AS31" s="3">
        <f t="shared" si="67"/>
        <v>130</v>
      </c>
      <c r="AT31" s="3">
        <f t="shared" si="68"/>
        <v>77</v>
      </c>
      <c r="AU31" s="3">
        <f t="shared" si="69"/>
        <v>77</v>
      </c>
      <c r="AV31" s="3">
        <f t="shared" si="70"/>
        <v>61</v>
      </c>
      <c r="BA31" s="1">
        <v>43951</v>
      </c>
      <c r="BB31" s="3">
        <f t="shared" si="95"/>
        <v>724</v>
      </c>
      <c r="BC31" s="3">
        <f t="shared" si="96"/>
        <v>132</v>
      </c>
      <c r="BD31" s="3">
        <f t="shared" ref="BD31:BD56" si="105">SUM(AI199-AI198)</f>
        <v>120</v>
      </c>
      <c r="BE31" s="3">
        <f t="shared" si="76"/>
        <v>26</v>
      </c>
      <c r="BF31" s="3">
        <f t="shared" si="88"/>
        <v>170</v>
      </c>
      <c r="BJ31" s="1"/>
      <c r="CS31" s="1"/>
      <c r="DX31" s="1">
        <v>43951</v>
      </c>
      <c r="DY31" s="3">
        <f t="shared" si="77"/>
        <v>39</v>
      </c>
      <c r="DZ31" s="3">
        <f t="shared" si="78"/>
        <v>47</v>
      </c>
      <c r="EA31" s="3">
        <f t="shared" si="79"/>
        <v>34</v>
      </c>
      <c r="EB31" s="3">
        <f t="shared" si="92"/>
        <v>46</v>
      </c>
      <c r="EC31" s="3">
        <f t="shared" si="80"/>
        <v>23</v>
      </c>
      <c r="EF31" s="1">
        <v>43951</v>
      </c>
      <c r="EG31" s="3">
        <f t="shared" si="34"/>
        <v>79</v>
      </c>
      <c r="EH31" s="3">
        <f t="shared" si="35"/>
        <v>40</v>
      </c>
      <c r="EI31" s="3">
        <f t="shared" si="36"/>
        <v>47</v>
      </c>
      <c r="EJ31" s="3">
        <f t="shared" si="37"/>
        <v>37</v>
      </c>
      <c r="EK31" s="3">
        <f t="shared" si="38"/>
        <v>57</v>
      </c>
      <c r="EN31" s="1">
        <v>43951</v>
      </c>
      <c r="EO31" s="3">
        <f t="shared" si="89"/>
        <v>20</v>
      </c>
      <c r="EP31" s="3">
        <f t="shared" si="81"/>
        <v>43</v>
      </c>
      <c r="EQ31" s="3">
        <f t="shared" si="82"/>
        <v>23</v>
      </c>
      <c r="ER31" s="3">
        <f t="shared" si="83"/>
        <v>15</v>
      </c>
      <c r="ES31" s="3">
        <f t="shared" si="93"/>
        <v>12</v>
      </c>
      <c r="EV31" s="1">
        <v>43951</v>
      </c>
      <c r="EW31" s="3">
        <f t="shared" si="98"/>
        <v>55</v>
      </c>
      <c r="EX31" s="3">
        <f t="shared" si="56"/>
        <v>28</v>
      </c>
      <c r="EY31" s="3">
        <f t="shared" si="57"/>
        <v>6</v>
      </c>
      <c r="EZ31" s="3">
        <f t="shared" si="58"/>
        <v>8</v>
      </c>
      <c r="FA31" s="3">
        <f t="shared" si="59"/>
        <v>2</v>
      </c>
      <c r="FD31" s="1">
        <v>43951</v>
      </c>
      <c r="FE31" s="3">
        <f t="shared" si="99"/>
        <v>91</v>
      </c>
      <c r="FF31" s="3">
        <f t="shared" si="100"/>
        <v>22</v>
      </c>
      <c r="FG31" s="3">
        <f t="shared" si="101"/>
        <v>11</v>
      </c>
      <c r="FH31" s="3">
        <f t="shared" si="102"/>
        <v>2</v>
      </c>
      <c r="FI31" s="3">
        <f t="shared" si="97"/>
        <v>1</v>
      </c>
      <c r="FJ31" s="3"/>
      <c r="FL31" s="1">
        <v>43951</v>
      </c>
      <c r="FM31" s="3">
        <f t="shared" si="72"/>
        <v>55</v>
      </c>
      <c r="FN31" s="3">
        <f t="shared" si="73"/>
        <v>3</v>
      </c>
      <c r="FO31" s="3">
        <f t="shared" si="74"/>
        <v>7</v>
      </c>
      <c r="FP31" s="3">
        <f t="shared" si="84"/>
        <v>3</v>
      </c>
      <c r="FQ31" s="3">
        <f t="shared" si="75"/>
        <v>2</v>
      </c>
      <c r="FR31" s="3"/>
    </row>
    <row r="32" spans="3:174" x14ac:dyDescent="0.2">
      <c r="C32" s="1">
        <v>43952</v>
      </c>
      <c r="D32" s="3">
        <f t="shared" si="85"/>
        <v>643</v>
      </c>
      <c r="E32" s="3">
        <f t="shared" si="86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87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94"/>
        <v>241</v>
      </c>
      <c r="AI32" s="3">
        <f>SUM(V191-V190)</f>
        <v>156</v>
      </c>
      <c r="AJ32" s="3">
        <f t="shared" si="103"/>
        <v>110</v>
      </c>
      <c r="AK32" s="3">
        <f t="shared" si="103"/>
        <v>19</v>
      </c>
      <c r="AL32" s="3">
        <f t="shared" si="104"/>
        <v>16</v>
      </c>
      <c r="AQ32" s="1">
        <v>43952</v>
      </c>
      <c r="AR32" s="3">
        <f t="shared" si="91"/>
        <v>247</v>
      </c>
      <c r="AS32" s="3">
        <f t="shared" si="67"/>
        <v>99</v>
      </c>
      <c r="AT32" s="3">
        <f t="shared" si="68"/>
        <v>152</v>
      </c>
      <c r="AU32" s="3">
        <f t="shared" si="69"/>
        <v>54</v>
      </c>
      <c r="AV32" s="3">
        <f t="shared" si="70"/>
        <v>50</v>
      </c>
      <c r="BA32" s="1">
        <v>43952</v>
      </c>
      <c r="BB32" s="3">
        <f t="shared" si="95"/>
        <v>1022</v>
      </c>
      <c r="BC32" s="3">
        <f t="shared" si="96"/>
        <v>147</v>
      </c>
      <c r="BD32" s="3">
        <f t="shared" si="105"/>
        <v>73</v>
      </c>
      <c r="BE32" s="3">
        <f t="shared" si="76"/>
        <v>4</v>
      </c>
      <c r="BF32" s="3">
        <f t="shared" si="88"/>
        <v>69</v>
      </c>
      <c r="BJ32" s="1"/>
      <c r="CS32" s="1"/>
      <c r="DX32" s="1">
        <v>43952</v>
      </c>
      <c r="DY32" s="3">
        <f t="shared" si="77"/>
        <v>45</v>
      </c>
      <c r="DZ32" s="3">
        <f t="shared" si="78"/>
        <v>50</v>
      </c>
      <c r="EA32" s="3">
        <f t="shared" si="79"/>
        <v>29</v>
      </c>
      <c r="EB32" s="3">
        <f t="shared" si="92"/>
        <v>30</v>
      </c>
      <c r="EC32" s="3">
        <f t="shared" si="80"/>
        <v>24</v>
      </c>
      <c r="EF32" s="1">
        <v>43952</v>
      </c>
      <c r="EG32" s="3">
        <f t="shared" si="34"/>
        <v>51</v>
      </c>
      <c r="EH32" s="3">
        <f t="shared" si="35"/>
        <v>21</v>
      </c>
      <c r="EI32" s="3">
        <f t="shared" si="36"/>
        <v>54</v>
      </c>
      <c r="EJ32" s="3">
        <f t="shared" si="37"/>
        <v>24</v>
      </c>
      <c r="EK32" s="3">
        <f t="shared" si="38"/>
        <v>26</v>
      </c>
      <c r="EN32" s="1">
        <v>43952</v>
      </c>
      <c r="EO32" s="3">
        <f t="shared" si="89"/>
        <v>26</v>
      </c>
      <c r="EP32" s="3">
        <f t="shared" si="81"/>
        <v>40</v>
      </c>
      <c r="EQ32" s="3">
        <f t="shared" si="82"/>
        <v>12</v>
      </c>
      <c r="ER32" s="3">
        <f t="shared" si="83"/>
        <v>23</v>
      </c>
      <c r="ES32" s="3">
        <f t="shared" si="93"/>
        <v>13</v>
      </c>
      <c r="EV32" s="1">
        <v>43952</v>
      </c>
      <c r="EW32" s="3">
        <f t="shared" si="98"/>
        <v>20</v>
      </c>
      <c r="EX32" s="3">
        <f t="shared" si="56"/>
        <v>9</v>
      </c>
      <c r="EY32" s="3">
        <f t="shared" si="57"/>
        <v>11</v>
      </c>
      <c r="EZ32" s="3">
        <f t="shared" si="58"/>
        <v>4</v>
      </c>
      <c r="FA32" s="3">
        <f t="shared" si="59"/>
        <v>5</v>
      </c>
      <c r="FD32" s="1">
        <v>43952</v>
      </c>
      <c r="FE32" s="3">
        <f t="shared" si="99"/>
        <v>31</v>
      </c>
      <c r="FF32" s="3">
        <f t="shared" si="100"/>
        <v>11</v>
      </c>
      <c r="FG32" s="3">
        <f t="shared" si="101"/>
        <v>5</v>
      </c>
      <c r="FH32" s="3">
        <f t="shared" si="102"/>
        <v>6</v>
      </c>
      <c r="FI32" s="3">
        <f t="shared" si="97"/>
        <v>0</v>
      </c>
      <c r="FJ32" s="3"/>
      <c r="FL32" s="1">
        <v>43952</v>
      </c>
      <c r="FM32" s="3">
        <f t="shared" si="72"/>
        <v>61</v>
      </c>
      <c r="FN32" s="3">
        <f t="shared" si="73"/>
        <v>7</v>
      </c>
      <c r="FO32" s="3">
        <f t="shared" si="74"/>
        <v>11</v>
      </c>
      <c r="FP32" s="3">
        <f t="shared" si="84"/>
        <v>2</v>
      </c>
      <c r="FQ32" s="3">
        <f t="shared" si="75"/>
        <v>5</v>
      </c>
      <c r="FR32" s="3"/>
    </row>
    <row r="33" spans="3:174" x14ac:dyDescent="0.2">
      <c r="C33" s="1">
        <v>43953</v>
      </c>
      <c r="D33" s="3">
        <f t="shared" si="85"/>
        <v>765</v>
      </c>
      <c r="E33" s="3">
        <f t="shared" si="86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87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94"/>
        <v>136</v>
      </c>
      <c r="AI33" s="3">
        <f>SUM(V192-V191)</f>
        <v>52</v>
      </c>
      <c r="AJ33" s="3">
        <f t="shared" si="103"/>
        <v>43</v>
      </c>
      <c r="AK33" s="3">
        <f t="shared" si="103"/>
        <v>20</v>
      </c>
      <c r="AL33" s="3">
        <f t="shared" si="104"/>
        <v>10</v>
      </c>
      <c r="AQ33" s="1">
        <v>43953</v>
      </c>
      <c r="AR33" s="3">
        <f t="shared" si="91"/>
        <v>404</v>
      </c>
      <c r="AS33" s="3">
        <f t="shared" si="67"/>
        <v>81</v>
      </c>
      <c r="AT33" s="3">
        <f t="shared" si="68"/>
        <v>151</v>
      </c>
      <c r="AU33" s="3">
        <f t="shared" si="69"/>
        <v>46</v>
      </c>
      <c r="AV33" s="3">
        <f t="shared" si="70"/>
        <v>62</v>
      </c>
      <c r="BA33" s="1">
        <v>43953</v>
      </c>
      <c r="BB33" s="3">
        <f t="shared" si="95"/>
        <v>649</v>
      </c>
      <c r="BC33" s="3">
        <f t="shared" si="96"/>
        <v>131</v>
      </c>
      <c r="BD33" s="3">
        <f t="shared" si="105"/>
        <v>104</v>
      </c>
      <c r="BE33" s="3">
        <f t="shared" si="76"/>
        <v>27</v>
      </c>
      <c r="BF33" s="3">
        <f t="shared" si="88"/>
        <v>114</v>
      </c>
      <c r="BJ33" s="1"/>
      <c r="CS33" s="1"/>
      <c r="DX33" s="1">
        <v>43953</v>
      </c>
      <c r="DY33" s="3">
        <f t="shared" si="77"/>
        <v>49</v>
      </c>
      <c r="DZ33" s="3">
        <f t="shared" si="78"/>
        <v>56</v>
      </c>
      <c r="EA33" s="3">
        <f t="shared" si="79"/>
        <v>27</v>
      </c>
      <c r="EB33" s="3">
        <f t="shared" si="92"/>
        <v>45</v>
      </c>
      <c r="EC33" s="3">
        <f t="shared" si="80"/>
        <v>25</v>
      </c>
      <c r="EF33" s="1">
        <v>43953</v>
      </c>
      <c r="EG33" s="3">
        <f t="shared" si="34"/>
        <v>15</v>
      </c>
      <c r="EH33" s="3">
        <f t="shared" si="35"/>
        <v>15</v>
      </c>
      <c r="EI33" s="3">
        <f t="shared" si="36"/>
        <v>25</v>
      </c>
      <c r="EJ33" s="3">
        <f t="shared" si="37"/>
        <v>17</v>
      </c>
      <c r="EK33" s="3">
        <f t="shared" si="38"/>
        <v>25</v>
      </c>
      <c r="EN33" s="1">
        <v>43953</v>
      </c>
      <c r="EO33" s="3">
        <f t="shared" si="89"/>
        <v>19</v>
      </c>
      <c r="EP33" s="3">
        <f t="shared" si="81"/>
        <v>38</v>
      </c>
      <c r="EQ33" s="3">
        <f t="shared" si="82"/>
        <v>24</v>
      </c>
      <c r="ER33" s="3">
        <f t="shared" si="83"/>
        <v>13</v>
      </c>
      <c r="ES33" s="3">
        <f t="shared" si="93"/>
        <v>14</v>
      </c>
      <c r="EV33" s="1">
        <v>43953</v>
      </c>
      <c r="EW33" s="3">
        <f t="shared" si="98"/>
        <v>82</v>
      </c>
      <c r="EX33" s="3">
        <f t="shared" si="56"/>
        <v>40</v>
      </c>
      <c r="EY33" s="3">
        <f t="shared" si="57"/>
        <v>11</v>
      </c>
      <c r="EZ33" s="3">
        <f t="shared" si="58"/>
        <v>4</v>
      </c>
      <c r="FA33" s="3">
        <f t="shared" si="59"/>
        <v>4</v>
      </c>
      <c r="FD33" s="1">
        <v>43953</v>
      </c>
      <c r="FE33" s="3">
        <f t="shared" si="99"/>
        <v>67</v>
      </c>
      <c r="FF33" s="3">
        <f t="shared" si="100"/>
        <v>7</v>
      </c>
      <c r="FG33" s="3">
        <f t="shared" si="101"/>
        <v>15</v>
      </c>
      <c r="FH33" s="3">
        <f t="shared" si="102"/>
        <v>3</v>
      </c>
      <c r="FI33" s="3">
        <f t="shared" si="97"/>
        <v>1</v>
      </c>
      <c r="FJ33" s="3"/>
      <c r="FL33" s="1">
        <v>43953</v>
      </c>
      <c r="FM33" s="3">
        <f t="shared" si="72"/>
        <v>37</v>
      </c>
      <c r="FN33" s="3">
        <f t="shared" si="73"/>
        <v>0</v>
      </c>
      <c r="FO33" s="3">
        <f t="shared" si="74"/>
        <v>0</v>
      </c>
      <c r="FP33" s="3">
        <f t="shared" si="84"/>
        <v>2</v>
      </c>
      <c r="FQ33" s="3">
        <f t="shared" si="75"/>
        <v>1</v>
      </c>
      <c r="FR33" s="3"/>
    </row>
    <row r="34" spans="3:174" x14ac:dyDescent="0.2">
      <c r="C34" s="1">
        <v>43954</v>
      </c>
      <c r="D34" s="3">
        <f t="shared" si="85"/>
        <v>601</v>
      </c>
      <c r="E34" s="3">
        <f t="shared" si="86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87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94"/>
        <v>192</v>
      </c>
      <c r="AI34" s="3">
        <f>SUM(V193-V192)</f>
        <v>43</v>
      </c>
      <c r="AJ34" s="3">
        <f t="shared" si="103"/>
        <v>90</v>
      </c>
      <c r="AK34" s="3">
        <f t="shared" si="103"/>
        <v>14</v>
      </c>
      <c r="AL34" s="3">
        <f t="shared" si="104"/>
        <v>12</v>
      </c>
      <c r="AQ34" s="1">
        <v>43954</v>
      </c>
      <c r="AR34" s="3">
        <f t="shared" si="91"/>
        <v>231</v>
      </c>
      <c r="AS34" s="3">
        <f t="shared" si="67"/>
        <v>65</v>
      </c>
      <c r="AT34" s="3">
        <f t="shared" si="68"/>
        <v>114</v>
      </c>
      <c r="AU34" s="3">
        <f t="shared" si="69"/>
        <v>28</v>
      </c>
      <c r="AV34" s="3">
        <f t="shared" si="70"/>
        <v>76</v>
      </c>
      <c r="BA34" s="1">
        <v>43954</v>
      </c>
      <c r="BB34" s="3">
        <f t="shared" si="95"/>
        <v>753</v>
      </c>
      <c r="BC34" s="3">
        <f t="shared" si="96"/>
        <v>85</v>
      </c>
      <c r="BD34" s="3">
        <f t="shared" si="105"/>
        <v>37</v>
      </c>
      <c r="BE34" s="3">
        <f t="shared" si="76"/>
        <v>32</v>
      </c>
      <c r="BF34" s="3">
        <f t="shared" si="88"/>
        <v>85</v>
      </c>
      <c r="BJ34" s="1"/>
      <c r="CS34" s="1"/>
      <c r="DX34" s="1">
        <v>43954</v>
      </c>
      <c r="DY34" s="3">
        <f t="shared" si="77"/>
        <v>47</v>
      </c>
      <c r="DZ34" s="3">
        <f t="shared" si="78"/>
        <v>44</v>
      </c>
      <c r="EA34" s="3">
        <f t="shared" si="79"/>
        <v>27</v>
      </c>
      <c r="EB34" s="3">
        <f t="shared" si="92"/>
        <v>29</v>
      </c>
      <c r="EC34" s="3">
        <f t="shared" si="80"/>
        <v>32</v>
      </c>
      <c r="EF34" s="1">
        <v>43954</v>
      </c>
      <c r="EG34" s="3">
        <f t="shared" si="34"/>
        <v>8</v>
      </c>
      <c r="EH34" s="3">
        <f t="shared" si="35"/>
        <v>11</v>
      </c>
      <c r="EI34" s="3">
        <f t="shared" si="36"/>
        <v>17</v>
      </c>
      <c r="EJ34" s="3">
        <f t="shared" si="37"/>
        <v>7</v>
      </c>
      <c r="EK34" s="3">
        <f t="shared" si="38"/>
        <v>8</v>
      </c>
      <c r="EN34" s="1">
        <v>43954</v>
      </c>
      <c r="EO34" s="3">
        <f t="shared" si="89"/>
        <v>19</v>
      </c>
      <c r="EP34" s="3">
        <f t="shared" si="81"/>
        <v>49</v>
      </c>
      <c r="EQ34" s="3">
        <f t="shared" si="82"/>
        <v>15</v>
      </c>
      <c r="ER34" s="3">
        <f t="shared" si="83"/>
        <v>15</v>
      </c>
      <c r="ES34" s="3">
        <f t="shared" si="93"/>
        <v>20</v>
      </c>
      <c r="EV34" s="1">
        <v>43954</v>
      </c>
      <c r="EW34" s="3">
        <f t="shared" si="98"/>
        <v>9</v>
      </c>
      <c r="EX34" s="3">
        <f t="shared" si="56"/>
        <v>12</v>
      </c>
      <c r="EY34" s="3">
        <f t="shared" si="57"/>
        <v>3</v>
      </c>
      <c r="EZ34" s="3">
        <f t="shared" si="58"/>
        <v>0</v>
      </c>
      <c r="FA34" s="3">
        <f t="shared" si="59"/>
        <v>1</v>
      </c>
      <c r="FD34" s="1">
        <v>43954</v>
      </c>
      <c r="FE34" s="3">
        <f t="shared" si="99"/>
        <v>22</v>
      </c>
      <c r="FF34" s="3">
        <f t="shared" si="100"/>
        <v>12</v>
      </c>
      <c r="FG34" s="3">
        <f t="shared" si="101"/>
        <v>0</v>
      </c>
      <c r="FH34" s="3">
        <f t="shared" si="102"/>
        <v>0</v>
      </c>
      <c r="FI34" s="3">
        <f t="shared" si="97"/>
        <v>0</v>
      </c>
      <c r="FJ34" s="3"/>
      <c r="FL34" s="1">
        <v>43954</v>
      </c>
      <c r="FM34" s="3">
        <f t="shared" si="72"/>
        <v>20</v>
      </c>
      <c r="FN34" s="3">
        <f t="shared" si="73"/>
        <v>0</v>
      </c>
      <c r="FO34" s="3">
        <f t="shared" si="74"/>
        <v>9</v>
      </c>
      <c r="FP34" s="3">
        <f t="shared" si="84"/>
        <v>1</v>
      </c>
      <c r="FQ34" s="3">
        <f t="shared" si="75"/>
        <v>3</v>
      </c>
      <c r="FR34" s="3"/>
    </row>
    <row r="35" spans="3:174" x14ac:dyDescent="0.2">
      <c r="C35" s="1">
        <v>43955</v>
      </c>
      <c r="D35" s="3">
        <f t="shared" si="85"/>
        <v>450</v>
      </c>
      <c r="E35" s="3">
        <f t="shared" si="86"/>
        <v>344</v>
      </c>
      <c r="F35" s="3">
        <f t="shared" si="65"/>
        <v>185</v>
      </c>
      <c r="G35" s="3">
        <f t="shared" si="2"/>
        <v>307</v>
      </c>
      <c r="H35" s="3">
        <f t="shared" ref="H35:H56" si="106">SUM(F192-F191)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87"/>
        <v>100</v>
      </c>
      <c r="Q35" s="3">
        <f t="shared" si="7"/>
        <v>132</v>
      </c>
      <c r="R35" s="3">
        <f t="shared" ref="R35:R56" si="107">SUM(M187-M186)</f>
        <v>132</v>
      </c>
      <c r="W35" s="1">
        <v>43955</v>
      </c>
      <c r="X35" s="3">
        <f t="shared" ref="X35:X56" si="108">SUM(N185-N184)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94"/>
        <v>16</v>
      </c>
      <c r="AI35" s="3"/>
      <c r="AJ35" s="3"/>
      <c r="AK35" s="3">
        <f t="shared" ref="AK35:AK56" si="109">SUM(X194-X193)</f>
        <v>13</v>
      </c>
      <c r="AL35" s="3">
        <f t="shared" si="104"/>
        <v>5</v>
      </c>
      <c r="AQ35" s="1">
        <v>43955</v>
      </c>
      <c r="AR35" s="3"/>
      <c r="AS35" s="3">
        <f t="shared" si="67"/>
        <v>93</v>
      </c>
      <c r="AT35" s="3">
        <f t="shared" si="68"/>
        <v>143</v>
      </c>
      <c r="AU35" s="3">
        <f t="shared" si="69"/>
        <v>39</v>
      </c>
      <c r="AV35" s="3">
        <f t="shared" si="70"/>
        <v>62</v>
      </c>
      <c r="BA35" s="1">
        <v>43955</v>
      </c>
      <c r="BB35" s="3">
        <f t="shared" si="95"/>
        <v>535</v>
      </c>
      <c r="BC35" s="3">
        <f t="shared" si="96"/>
        <v>93</v>
      </c>
      <c r="BD35" s="3">
        <f t="shared" si="105"/>
        <v>187</v>
      </c>
      <c r="BE35" s="3">
        <f t="shared" si="76"/>
        <v>3</v>
      </c>
      <c r="BF35" s="3">
        <f t="shared" si="88"/>
        <v>72</v>
      </c>
      <c r="BJ35" s="1"/>
      <c r="CS35" s="1"/>
      <c r="DX35" s="1">
        <v>43955</v>
      </c>
      <c r="DY35" s="3">
        <f t="shared" si="77"/>
        <v>34</v>
      </c>
      <c r="DZ35" s="3">
        <f t="shared" si="78"/>
        <v>31</v>
      </c>
      <c r="EA35" s="3">
        <f t="shared" si="79"/>
        <v>27</v>
      </c>
      <c r="EB35" s="3">
        <f t="shared" si="92"/>
        <v>41</v>
      </c>
      <c r="EC35" s="3">
        <f t="shared" si="80"/>
        <v>16</v>
      </c>
      <c r="EF35" s="1">
        <v>43955</v>
      </c>
      <c r="EG35" s="3">
        <f t="shared" ref="EG35:EG55" si="110">SUM(L301-L300)</f>
        <v>5</v>
      </c>
      <c r="EH35" s="3">
        <f t="shared" ref="EH35:EH55" si="111">SUM(M301-M300)</f>
        <v>0</v>
      </c>
      <c r="EI35" s="3">
        <f t="shared" ref="EI35:EI55" si="112">SUM(N301-N300)</f>
        <v>10</v>
      </c>
      <c r="EJ35" s="3"/>
      <c r="EK35" s="3">
        <f t="shared" ref="EK35:EK79" si="113">SUM(P301-P300)</f>
        <v>1</v>
      </c>
      <c r="EN35" s="1">
        <v>43955</v>
      </c>
      <c r="EO35" s="3">
        <f t="shared" si="89"/>
        <v>8</v>
      </c>
      <c r="EP35" s="3">
        <f t="shared" si="81"/>
        <v>25</v>
      </c>
      <c r="EQ35" s="3">
        <f t="shared" si="82"/>
        <v>13</v>
      </c>
      <c r="ER35" s="3">
        <f t="shared" si="83"/>
        <v>5</v>
      </c>
      <c r="ES35" s="3">
        <f t="shared" si="93"/>
        <v>8</v>
      </c>
      <c r="EV35" s="1">
        <v>43955</v>
      </c>
      <c r="EW35" s="3">
        <f t="shared" si="98"/>
        <v>31</v>
      </c>
      <c r="EX35" s="3">
        <f t="shared" si="56"/>
        <v>5</v>
      </c>
      <c r="EY35" s="3">
        <f t="shared" si="57"/>
        <v>15</v>
      </c>
      <c r="EZ35" s="3">
        <f t="shared" si="58"/>
        <v>3</v>
      </c>
      <c r="FA35" s="3">
        <f t="shared" si="59"/>
        <v>5</v>
      </c>
      <c r="FD35" s="1">
        <v>43955</v>
      </c>
      <c r="FE35" s="3">
        <f t="shared" si="99"/>
        <v>-1</v>
      </c>
      <c r="FF35" s="3">
        <f t="shared" si="100"/>
        <v>1</v>
      </c>
      <c r="FG35" s="3">
        <f t="shared" si="101"/>
        <v>3</v>
      </c>
      <c r="FH35" s="3">
        <f t="shared" si="102"/>
        <v>0</v>
      </c>
      <c r="FI35" s="3">
        <f t="shared" si="97"/>
        <v>0</v>
      </c>
      <c r="FJ35" s="3"/>
      <c r="FL35" s="1">
        <v>43955</v>
      </c>
      <c r="FM35" s="3">
        <f t="shared" si="72"/>
        <v>27</v>
      </c>
      <c r="FN35" s="3">
        <f t="shared" si="73"/>
        <v>12</v>
      </c>
      <c r="FO35" s="3">
        <f t="shared" si="74"/>
        <v>8</v>
      </c>
      <c r="FP35" s="3">
        <f t="shared" si="84"/>
        <v>3</v>
      </c>
      <c r="FQ35" s="3">
        <f t="shared" si="75"/>
        <v>2</v>
      </c>
      <c r="FR35" s="3"/>
    </row>
    <row r="36" spans="3:174" x14ac:dyDescent="0.2">
      <c r="C36" s="1">
        <v>43956</v>
      </c>
      <c r="D36" s="3">
        <f t="shared" si="85"/>
        <v>358</v>
      </c>
      <c r="E36" s="3">
        <f t="shared" si="86"/>
        <v>396</v>
      </c>
      <c r="F36" s="3">
        <f t="shared" si="65"/>
        <v>187</v>
      </c>
      <c r="G36" s="3">
        <f t="shared" si="2"/>
        <v>253</v>
      </c>
      <c r="H36" s="3">
        <f t="shared" si="106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87"/>
        <v>219</v>
      </c>
      <c r="Q36" s="3">
        <f t="shared" si="7"/>
        <v>146</v>
      </c>
      <c r="R36" s="3">
        <f t="shared" si="107"/>
        <v>301</v>
      </c>
      <c r="W36" s="1">
        <v>43956</v>
      </c>
      <c r="X36" s="3">
        <f t="shared" si="108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94"/>
        <v>77</v>
      </c>
      <c r="AI36" s="3"/>
      <c r="AJ36" s="3"/>
      <c r="AK36" s="3">
        <f t="shared" si="109"/>
        <v>21</v>
      </c>
      <c r="AL36" s="3">
        <f t="shared" si="104"/>
        <v>5</v>
      </c>
      <c r="AQ36" s="1">
        <v>43956</v>
      </c>
      <c r="AR36" s="3"/>
      <c r="AS36" s="3">
        <f t="shared" si="67"/>
        <v>42</v>
      </c>
      <c r="AT36" s="3">
        <f t="shared" si="68"/>
        <v>70</v>
      </c>
      <c r="AU36" s="3">
        <f t="shared" si="69"/>
        <v>36</v>
      </c>
      <c r="AV36" s="3">
        <f t="shared" si="70"/>
        <v>56</v>
      </c>
      <c r="BA36" s="1">
        <v>43956</v>
      </c>
      <c r="BB36" s="3">
        <f t="shared" si="95"/>
        <v>1572</v>
      </c>
      <c r="BC36" s="3">
        <f t="shared" si="96"/>
        <v>61</v>
      </c>
      <c r="BD36" s="3">
        <f t="shared" si="105"/>
        <v>133</v>
      </c>
      <c r="BE36" s="3">
        <f t="shared" si="76"/>
        <v>17</v>
      </c>
      <c r="BF36" s="3">
        <f t="shared" si="88"/>
        <v>0</v>
      </c>
      <c r="BJ36" s="1"/>
      <c r="CS36" s="1"/>
      <c r="DX36" s="1">
        <v>43956</v>
      </c>
      <c r="DY36" s="3">
        <f t="shared" si="77"/>
        <v>18</v>
      </c>
      <c r="DZ36" s="3">
        <f t="shared" si="78"/>
        <v>38</v>
      </c>
      <c r="EA36" s="3">
        <f t="shared" si="79"/>
        <v>29</v>
      </c>
      <c r="EB36" s="3">
        <f t="shared" si="92"/>
        <v>23</v>
      </c>
      <c r="EC36" s="3">
        <f t="shared" si="80"/>
        <v>22</v>
      </c>
      <c r="EF36" s="1">
        <v>43956</v>
      </c>
      <c r="EG36" s="3">
        <f t="shared" si="110"/>
        <v>46</v>
      </c>
      <c r="EH36" s="3">
        <f t="shared" si="111"/>
        <v>25</v>
      </c>
      <c r="EI36" s="3">
        <f t="shared" si="112"/>
        <v>27</v>
      </c>
      <c r="EJ36" s="3">
        <f t="shared" ref="EJ36:EJ55" si="114">SUM(O302-O301)</f>
        <v>31</v>
      </c>
      <c r="EK36" s="3">
        <f t="shared" si="113"/>
        <v>30</v>
      </c>
      <c r="EN36" s="1">
        <v>43956</v>
      </c>
      <c r="EO36" s="3">
        <f t="shared" si="89"/>
        <v>13</v>
      </c>
      <c r="EP36" s="3">
        <f t="shared" si="81"/>
        <v>31</v>
      </c>
      <c r="EQ36" s="3">
        <f t="shared" si="82"/>
        <v>15</v>
      </c>
      <c r="ER36" s="3">
        <f t="shared" si="83"/>
        <v>20</v>
      </c>
      <c r="ES36" s="3">
        <f t="shared" si="93"/>
        <v>11</v>
      </c>
      <c r="EV36" s="1">
        <v>43956</v>
      </c>
      <c r="EW36" s="3">
        <f t="shared" si="98"/>
        <v>21</v>
      </c>
      <c r="EX36" s="3">
        <f t="shared" si="56"/>
        <v>10</v>
      </c>
      <c r="EY36" s="3">
        <f t="shared" si="57"/>
        <v>4</v>
      </c>
      <c r="EZ36" s="3">
        <f t="shared" si="58"/>
        <v>1</v>
      </c>
      <c r="FA36" s="3">
        <f t="shared" si="59"/>
        <v>0</v>
      </c>
      <c r="FD36" s="1">
        <v>43956</v>
      </c>
      <c r="FE36" s="3">
        <f t="shared" si="99"/>
        <v>17</v>
      </c>
      <c r="FF36" s="3">
        <f t="shared" si="100"/>
        <v>61</v>
      </c>
      <c r="FG36" s="3">
        <f t="shared" si="101"/>
        <v>62</v>
      </c>
      <c r="FH36" s="3">
        <f t="shared" si="102"/>
        <v>11</v>
      </c>
      <c r="FI36" s="3">
        <f t="shared" si="97"/>
        <v>29</v>
      </c>
      <c r="FJ36" s="3"/>
      <c r="FL36" s="1">
        <v>43956</v>
      </c>
      <c r="FM36" s="3">
        <f t="shared" si="72"/>
        <v>57</v>
      </c>
      <c r="FN36" s="3">
        <f t="shared" si="73"/>
        <v>11</v>
      </c>
      <c r="FO36" s="3">
        <f t="shared" si="74"/>
        <v>6</v>
      </c>
      <c r="FP36" s="3">
        <f t="shared" si="84"/>
        <v>3</v>
      </c>
      <c r="FQ36" s="3">
        <f t="shared" si="75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06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87"/>
        <v>111</v>
      </c>
      <c r="Q37" s="3">
        <f t="shared" si="7"/>
        <v>101</v>
      </c>
      <c r="R37" s="3">
        <f t="shared" si="107"/>
        <v>174</v>
      </c>
      <c r="W37" s="1">
        <v>43957</v>
      </c>
      <c r="X37" s="3">
        <f t="shared" si="108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94"/>
        <v>180</v>
      </c>
      <c r="AI37" s="3">
        <f t="shared" ref="AI37:AI56" si="115">SUM(V196-V195)</f>
        <v>51</v>
      </c>
      <c r="AJ37" s="3">
        <f t="shared" ref="AJ37:AJ56" si="116">SUM(W196-W195)</f>
        <v>43</v>
      </c>
      <c r="AK37" s="3">
        <f t="shared" si="109"/>
        <v>42</v>
      </c>
      <c r="AL37" s="3">
        <f t="shared" si="104"/>
        <v>6</v>
      </c>
      <c r="AQ37" s="1">
        <v>43957</v>
      </c>
      <c r="AR37" s="3"/>
      <c r="AS37" s="3">
        <f t="shared" si="67"/>
        <v>140</v>
      </c>
      <c r="AT37" s="3">
        <f t="shared" si="68"/>
        <v>104</v>
      </c>
      <c r="AU37" s="3">
        <f t="shared" si="69"/>
        <v>64</v>
      </c>
      <c r="AV37" s="3">
        <f t="shared" si="70"/>
        <v>44</v>
      </c>
      <c r="BA37" s="1">
        <v>43957</v>
      </c>
      <c r="BB37" s="3">
        <f t="shared" si="95"/>
        <v>872</v>
      </c>
      <c r="BC37" s="3">
        <f t="shared" si="96"/>
        <v>238</v>
      </c>
      <c r="BD37" s="3">
        <f t="shared" si="105"/>
        <v>181</v>
      </c>
      <c r="BE37" s="3">
        <f t="shared" si="76"/>
        <v>15</v>
      </c>
      <c r="BF37" s="3">
        <f t="shared" si="88"/>
        <v>225</v>
      </c>
      <c r="BJ37" s="1"/>
      <c r="CS37" s="1"/>
      <c r="DX37" s="1">
        <v>43957</v>
      </c>
      <c r="DY37" s="3">
        <f t="shared" si="77"/>
        <v>114</v>
      </c>
      <c r="DZ37" s="3">
        <f t="shared" si="78"/>
        <v>4</v>
      </c>
      <c r="EA37" s="3">
        <f t="shared" si="79"/>
        <v>75</v>
      </c>
      <c r="EB37" s="3">
        <f t="shared" si="92"/>
        <v>37</v>
      </c>
      <c r="EC37" s="3">
        <f t="shared" si="80"/>
        <v>0</v>
      </c>
      <c r="EF37" s="1">
        <v>43957</v>
      </c>
      <c r="EG37" s="3">
        <f t="shared" si="110"/>
        <v>28</v>
      </c>
      <c r="EH37" s="3">
        <f t="shared" si="111"/>
        <v>33</v>
      </c>
      <c r="EI37" s="3">
        <f t="shared" si="112"/>
        <v>30</v>
      </c>
      <c r="EJ37" s="3">
        <f t="shared" si="114"/>
        <v>32</v>
      </c>
      <c r="EK37" s="3">
        <f t="shared" si="113"/>
        <v>27</v>
      </c>
      <c r="EN37" s="1">
        <v>43957</v>
      </c>
      <c r="EO37" s="3">
        <f t="shared" si="89"/>
        <v>33</v>
      </c>
      <c r="EP37" s="3">
        <f t="shared" si="81"/>
        <v>42</v>
      </c>
      <c r="EQ37" s="3">
        <f t="shared" si="82"/>
        <v>34</v>
      </c>
      <c r="ER37" s="3">
        <f t="shared" si="83"/>
        <v>21</v>
      </c>
      <c r="ES37" s="3">
        <f t="shared" si="93"/>
        <v>34</v>
      </c>
      <c r="EV37" s="1">
        <v>43957</v>
      </c>
      <c r="EW37" s="3">
        <f t="shared" si="98"/>
        <v>28</v>
      </c>
      <c r="EX37" s="3">
        <f t="shared" si="56"/>
        <v>2</v>
      </c>
      <c r="EY37" s="3">
        <f t="shared" si="57"/>
        <v>15</v>
      </c>
      <c r="EZ37" s="3">
        <f t="shared" si="58"/>
        <v>8</v>
      </c>
      <c r="FA37" s="3">
        <f t="shared" si="59"/>
        <v>1</v>
      </c>
      <c r="FD37" s="1">
        <v>43957</v>
      </c>
      <c r="FE37" s="3">
        <f t="shared" si="99"/>
        <v>60</v>
      </c>
      <c r="FF37" s="3">
        <f t="shared" si="100"/>
        <v>28</v>
      </c>
      <c r="FG37" s="3">
        <f t="shared" si="101"/>
        <v>6</v>
      </c>
      <c r="FH37" s="3">
        <f t="shared" si="102"/>
        <v>8</v>
      </c>
      <c r="FI37" s="3">
        <f t="shared" si="97"/>
        <v>1</v>
      </c>
      <c r="FJ37" s="3"/>
      <c r="FL37" s="1">
        <v>43957</v>
      </c>
      <c r="FM37" s="3">
        <f t="shared" si="72"/>
        <v>54</v>
      </c>
      <c r="FN37" s="3">
        <f t="shared" si="73"/>
        <v>13</v>
      </c>
      <c r="FO37" s="3">
        <f t="shared" si="74"/>
        <v>4</v>
      </c>
      <c r="FP37" s="3">
        <f t="shared" si="84"/>
        <v>4</v>
      </c>
      <c r="FQ37" s="3">
        <f t="shared" si="75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06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87"/>
        <v>144</v>
      </c>
      <c r="Q38" s="3">
        <f t="shared" si="7"/>
        <v>177</v>
      </c>
      <c r="R38" s="3">
        <f t="shared" si="107"/>
        <v>162</v>
      </c>
      <c r="W38" s="1">
        <v>43958</v>
      </c>
      <c r="X38" s="3">
        <f t="shared" si="108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94"/>
        <v>96</v>
      </c>
      <c r="AI38" s="3">
        <f t="shared" si="115"/>
        <v>51</v>
      </c>
      <c r="AJ38" s="3">
        <f t="shared" si="116"/>
        <v>44</v>
      </c>
      <c r="AK38" s="3">
        <f t="shared" si="109"/>
        <v>21</v>
      </c>
      <c r="AL38" s="3">
        <f t="shared" si="104"/>
        <v>11</v>
      </c>
      <c r="AQ38" s="1">
        <v>43958</v>
      </c>
      <c r="AR38" s="3"/>
      <c r="AS38" s="3">
        <f t="shared" si="67"/>
        <v>88</v>
      </c>
      <c r="AT38" s="3">
        <f t="shared" si="68"/>
        <v>67</v>
      </c>
      <c r="AU38" s="3">
        <f t="shared" si="69"/>
        <v>39</v>
      </c>
      <c r="AV38" s="3">
        <f t="shared" si="70"/>
        <v>47</v>
      </c>
      <c r="BA38" s="1">
        <v>43958</v>
      </c>
      <c r="BB38" s="3">
        <f t="shared" si="95"/>
        <v>857</v>
      </c>
      <c r="BC38" s="3">
        <f t="shared" si="96"/>
        <v>110</v>
      </c>
      <c r="BD38" s="3">
        <f t="shared" si="105"/>
        <v>73</v>
      </c>
      <c r="BE38" s="3">
        <f t="shared" si="76"/>
        <v>11</v>
      </c>
      <c r="BF38" s="3">
        <f t="shared" si="88"/>
        <v>127</v>
      </c>
      <c r="BJ38" s="1"/>
      <c r="CS38" s="1"/>
      <c r="DX38" s="1">
        <v>43958</v>
      </c>
      <c r="DY38" s="3">
        <f t="shared" si="77"/>
        <v>32</v>
      </c>
      <c r="DZ38" s="3">
        <f t="shared" si="78"/>
        <v>40</v>
      </c>
      <c r="EA38" s="3">
        <f t="shared" si="79"/>
        <v>15</v>
      </c>
      <c r="EB38" s="3">
        <f t="shared" si="92"/>
        <v>14</v>
      </c>
      <c r="EC38" s="3">
        <f t="shared" si="80"/>
        <v>252</v>
      </c>
      <c r="EF38" s="1">
        <v>43958</v>
      </c>
      <c r="EG38" s="3">
        <f t="shared" si="110"/>
        <v>30</v>
      </c>
      <c r="EH38" s="3">
        <f t="shared" si="111"/>
        <v>20</v>
      </c>
      <c r="EI38" s="3">
        <f t="shared" si="112"/>
        <v>32</v>
      </c>
      <c r="EJ38" s="3">
        <f t="shared" si="114"/>
        <v>29</v>
      </c>
      <c r="EK38" s="3">
        <f t="shared" si="113"/>
        <v>13</v>
      </c>
      <c r="EN38" s="1">
        <v>43958</v>
      </c>
      <c r="EO38" s="3">
        <f t="shared" si="89"/>
        <v>21</v>
      </c>
      <c r="EP38" s="3">
        <f t="shared" si="81"/>
        <v>33</v>
      </c>
      <c r="EQ38" s="3">
        <f t="shared" si="82"/>
        <v>17</v>
      </c>
      <c r="ER38" s="3">
        <f t="shared" si="83"/>
        <v>12</v>
      </c>
      <c r="ES38" s="3">
        <f t="shared" si="93"/>
        <v>20</v>
      </c>
      <c r="EV38" s="1">
        <v>43958</v>
      </c>
      <c r="EW38" s="3">
        <f t="shared" si="98"/>
        <v>39</v>
      </c>
      <c r="EX38" s="3">
        <f t="shared" si="56"/>
        <v>15</v>
      </c>
      <c r="EY38" s="3">
        <f t="shared" si="57"/>
        <v>16</v>
      </c>
      <c r="EZ38" s="3">
        <f t="shared" si="58"/>
        <v>5</v>
      </c>
      <c r="FA38" s="3">
        <f t="shared" si="59"/>
        <v>0</v>
      </c>
      <c r="FD38" s="1">
        <v>43958</v>
      </c>
      <c r="FE38" s="3">
        <f t="shared" si="99"/>
        <v>13</v>
      </c>
      <c r="FF38" s="3">
        <f t="shared" si="100"/>
        <v>35</v>
      </c>
      <c r="FG38" s="3">
        <f t="shared" si="101"/>
        <v>50</v>
      </c>
      <c r="FH38" s="3">
        <f t="shared" si="102"/>
        <v>9</v>
      </c>
      <c r="FI38" s="3">
        <f t="shared" si="97"/>
        <v>20</v>
      </c>
      <c r="FJ38" s="3"/>
      <c r="FL38" s="1">
        <v>43958</v>
      </c>
      <c r="FM38" s="3">
        <f t="shared" si="72"/>
        <v>51</v>
      </c>
      <c r="FN38" s="3">
        <f t="shared" si="73"/>
        <v>3</v>
      </c>
      <c r="FO38" s="3">
        <f t="shared" si="74"/>
        <v>9</v>
      </c>
      <c r="FP38" s="3">
        <f t="shared" si="84"/>
        <v>1</v>
      </c>
      <c r="FQ38" s="3">
        <f t="shared" si="75"/>
        <v>1</v>
      </c>
      <c r="FR38" s="3"/>
    </row>
    <row r="39" spans="3:174" x14ac:dyDescent="0.2">
      <c r="C39" s="1">
        <v>43959</v>
      </c>
      <c r="D39" s="3">
        <f t="shared" ref="D39:D54" si="117">SUM(B210-B209)</f>
        <v>494</v>
      </c>
      <c r="E39" s="3">
        <f t="shared" ref="E39:E52" si="118">SUM(C203-C202)</f>
        <v>448</v>
      </c>
      <c r="F39" s="3">
        <f t="shared" si="65"/>
        <v>219</v>
      </c>
      <c r="G39" s="3">
        <f t="shared" si="2"/>
        <v>352</v>
      </c>
      <c r="H39" s="3">
        <f t="shared" si="106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87"/>
        <v>161</v>
      </c>
      <c r="Q39" s="3">
        <f t="shared" si="7"/>
        <v>136</v>
      </c>
      <c r="R39" s="3">
        <f t="shared" si="107"/>
        <v>147</v>
      </c>
      <c r="W39" s="1">
        <v>43959</v>
      </c>
      <c r="X39" s="3">
        <f t="shared" si="108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94"/>
        <v>157</v>
      </c>
      <c r="AI39" s="3">
        <f t="shared" si="115"/>
        <v>40</v>
      </c>
      <c r="AJ39" s="3">
        <f t="shared" si="116"/>
        <v>87</v>
      </c>
      <c r="AK39" s="3">
        <f t="shared" si="109"/>
        <v>8</v>
      </c>
      <c r="AL39" s="3">
        <f t="shared" si="104"/>
        <v>20</v>
      </c>
      <c r="AQ39" s="1">
        <v>43959</v>
      </c>
      <c r="AR39" s="3">
        <v>378</v>
      </c>
      <c r="AS39" s="3">
        <f t="shared" si="67"/>
        <v>122</v>
      </c>
      <c r="AT39" s="3">
        <f t="shared" si="68"/>
        <v>183</v>
      </c>
      <c r="AU39" s="3">
        <f t="shared" si="69"/>
        <v>38</v>
      </c>
      <c r="AV39" s="3">
        <f t="shared" si="70"/>
        <v>95</v>
      </c>
      <c r="BA39" s="1">
        <v>43959</v>
      </c>
      <c r="BB39" s="3">
        <f t="shared" si="95"/>
        <v>813</v>
      </c>
      <c r="BC39" s="3">
        <f t="shared" si="96"/>
        <v>233</v>
      </c>
      <c r="BD39" s="3">
        <f t="shared" si="105"/>
        <v>64</v>
      </c>
      <c r="BE39" s="3">
        <f t="shared" si="76"/>
        <v>4</v>
      </c>
      <c r="BF39" s="3">
        <f t="shared" si="88"/>
        <v>112</v>
      </c>
      <c r="BJ39" s="1"/>
      <c r="CS39" s="1"/>
      <c r="DX39" s="1">
        <v>43959</v>
      </c>
      <c r="DY39" s="3">
        <f t="shared" si="77"/>
        <v>37</v>
      </c>
      <c r="DZ39" s="3">
        <f t="shared" si="78"/>
        <v>35</v>
      </c>
      <c r="EA39" s="3">
        <f t="shared" si="79"/>
        <v>22</v>
      </c>
      <c r="EB39" s="3">
        <f t="shared" si="92"/>
        <v>24</v>
      </c>
      <c r="EC39" s="3">
        <f t="shared" si="80"/>
        <v>17</v>
      </c>
      <c r="EF39" s="1">
        <v>43959</v>
      </c>
      <c r="EG39" s="3">
        <f t="shared" si="110"/>
        <v>10</v>
      </c>
      <c r="EH39" s="3">
        <f t="shared" si="111"/>
        <v>17</v>
      </c>
      <c r="EI39" s="3">
        <f t="shared" si="112"/>
        <v>17</v>
      </c>
      <c r="EJ39" s="3">
        <f t="shared" si="114"/>
        <v>15</v>
      </c>
      <c r="EK39" s="3">
        <f t="shared" si="113"/>
        <v>12</v>
      </c>
      <c r="EN39" s="1">
        <v>43959</v>
      </c>
      <c r="EO39" s="3">
        <f t="shared" si="89"/>
        <v>20</v>
      </c>
      <c r="EP39" s="3">
        <f t="shared" si="81"/>
        <v>29</v>
      </c>
      <c r="EQ39" s="3">
        <f t="shared" si="82"/>
        <v>23</v>
      </c>
      <c r="ER39" s="3">
        <f t="shared" si="83"/>
        <v>15</v>
      </c>
      <c r="ES39" s="3">
        <f t="shared" si="93"/>
        <v>19</v>
      </c>
      <c r="EV39" s="1">
        <v>43959</v>
      </c>
      <c r="EW39" s="3">
        <f t="shared" si="98"/>
        <v>16</v>
      </c>
      <c r="EX39" s="3">
        <f t="shared" si="56"/>
        <v>16</v>
      </c>
      <c r="EY39" s="3">
        <f t="shared" si="57"/>
        <v>4</v>
      </c>
      <c r="EZ39" s="3">
        <f t="shared" si="58"/>
        <v>1</v>
      </c>
      <c r="FA39" s="3">
        <f t="shared" si="59"/>
        <v>3</v>
      </c>
      <c r="FD39" s="1">
        <v>43959</v>
      </c>
      <c r="FE39" s="3">
        <f t="shared" si="99"/>
        <v>59</v>
      </c>
      <c r="FF39" s="3">
        <f t="shared" si="100"/>
        <v>9</v>
      </c>
      <c r="FG39" s="3">
        <f t="shared" si="101"/>
        <v>6</v>
      </c>
      <c r="FH39" s="3">
        <f t="shared" si="102"/>
        <v>3</v>
      </c>
      <c r="FI39" s="3">
        <f t="shared" si="97"/>
        <v>0</v>
      </c>
      <c r="FJ39" s="3"/>
      <c r="FL39" s="1">
        <v>43959</v>
      </c>
      <c r="FM39" s="3">
        <f t="shared" si="72"/>
        <v>50</v>
      </c>
      <c r="FN39" s="3">
        <f t="shared" si="73"/>
        <v>5</v>
      </c>
      <c r="FO39" s="3">
        <f t="shared" si="74"/>
        <v>7</v>
      </c>
      <c r="FP39" s="3">
        <f t="shared" si="84"/>
        <v>3</v>
      </c>
      <c r="FQ39" s="3">
        <f t="shared" si="75"/>
        <v>6</v>
      </c>
      <c r="FR39" s="3"/>
    </row>
    <row r="40" spans="3:174" x14ac:dyDescent="0.2">
      <c r="C40" s="1">
        <v>43960</v>
      </c>
      <c r="D40" s="3">
        <f t="shared" si="117"/>
        <v>549</v>
      </c>
      <c r="E40" s="3">
        <f t="shared" si="118"/>
        <v>463</v>
      </c>
      <c r="F40" s="3">
        <f t="shared" si="65"/>
        <v>216</v>
      </c>
      <c r="G40" s="3">
        <f t="shared" si="2"/>
        <v>271</v>
      </c>
      <c r="H40" s="3">
        <f t="shared" si="106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87"/>
        <v>109</v>
      </c>
      <c r="Q40" s="3"/>
      <c r="R40" s="3">
        <f t="shared" si="107"/>
        <v>148</v>
      </c>
      <c r="W40" s="1">
        <v>43960</v>
      </c>
      <c r="X40" s="3">
        <f t="shared" si="108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94"/>
        <v>136</v>
      </c>
      <c r="AI40" s="3">
        <f t="shared" si="115"/>
        <v>28</v>
      </c>
      <c r="AJ40" s="3">
        <f t="shared" si="116"/>
        <v>56</v>
      </c>
      <c r="AK40" s="3">
        <f t="shared" si="109"/>
        <v>11</v>
      </c>
      <c r="AL40" s="3">
        <f t="shared" si="104"/>
        <v>16</v>
      </c>
      <c r="AQ40" s="1">
        <v>43960</v>
      </c>
      <c r="AR40" s="3">
        <f t="shared" ref="AR40:AR56" si="119">SUM(Z211-Z210)</f>
        <v>253</v>
      </c>
      <c r="AS40" s="3">
        <f t="shared" si="67"/>
        <v>79</v>
      </c>
      <c r="AT40" s="3">
        <f t="shared" si="68"/>
        <v>156</v>
      </c>
      <c r="AU40" s="3">
        <f t="shared" si="69"/>
        <v>29</v>
      </c>
      <c r="AV40" s="3">
        <f t="shared" si="70"/>
        <v>67</v>
      </c>
      <c r="BA40" s="1">
        <v>43960</v>
      </c>
      <c r="BB40" s="3">
        <f t="shared" si="95"/>
        <v>911</v>
      </c>
      <c r="BC40" s="3">
        <f t="shared" si="96"/>
        <v>114</v>
      </c>
      <c r="BD40" s="3">
        <f t="shared" si="105"/>
        <v>199</v>
      </c>
      <c r="BE40" s="3">
        <f t="shared" si="76"/>
        <v>32</v>
      </c>
      <c r="BF40" s="3">
        <f t="shared" si="88"/>
        <v>111</v>
      </c>
      <c r="BJ40" s="1"/>
      <c r="CS40" s="1"/>
      <c r="DX40" s="1">
        <v>43960</v>
      </c>
      <c r="DY40" s="3">
        <f t="shared" si="77"/>
        <v>21</v>
      </c>
      <c r="DZ40" s="3">
        <f t="shared" si="78"/>
        <v>37</v>
      </c>
      <c r="EA40" s="3">
        <f t="shared" si="79"/>
        <v>26</v>
      </c>
      <c r="EB40" s="3">
        <f t="shared" si="92"/>
        <v>21</v>
      </c>
      <c r="EC40" s="3">
        <f t="shared" si="80"/>
        <v>31</v>
      </c>
      <c r="EF40" s="1">
        <v>43960</v>
      </c>
      <c r="EG40" s="3">
        <f t="shared" si="110"/>
        <v>19</v>
      </c>
      <c r="EH40" s="3">
        <f t="shared" si="111"/>
        <v>14</v>
      </c>
      <c r="EI40" s="3">
        <f t="shared" si="112"/>
        <v>16</v>
      </c>
      <c r="EJ40" s="3">
        <f t="shared" si="114"/>
        <v>8</v>
      </c>
      <c r="EK40" s="3">
        <f t="shared" si="113"/>
        <v>19</v>
      </c>
      <c r="EN40" s="1">
        <v>43960</v>
      </c>
      <c r="EO40" s="3">
        <f t="shared" si="89"/>
        <v>20</v>
      </c>
      <c r="EP40" s="3">
        <f t="shared" si="81"/>
        <v>37</v>
      </c>
      <c r="EQ40" s="3">
        <f t="shared" si="82"/>
        <v>24</v>
      </c>
      <c r="ER40" s="3">
        <f t="shared" si="83"/>
        <v>12</v>
      </c>
      <c r="ES40" s="3">
        <f t="shared" si="93"/>
        <v>16</v>
      </c>
      <c r="EV40" s="1">
        <v>43960</v>
      </c>
      <c r="EW40" s="3">
        <f t="shared" si="98"/>
        <v>54</v>
      </c>
      <c r="EX40" s="3">
        <f t="shared" si="56"/>
        <v>36</v>
      </c>
      <c r="EY40" s="3">
        <f t="shared" si="57"/>
        <v>15</v>
      </c>
      <c r="EZ40" s="3">
        <f t="shared" si="58"/>
        <v>9</v>
      </c>
      <c r="FA40" s="3">
        <f t="shared" si="59"/>
        <v>1</v>
      </c>
      <c r="FD40" s="1">
        <v>43960</v>
      </c>
      <c r="FE40" s="3">
        <f t="shared" si="99"/>
        <v>16</v>
      </c>
      <c r="FF40" s="3">
        <f t="shared" si="100"/>
        <v>8</v>
      </c>
      <c r="FG40" s="3">
        <f t="shared" si="101"/>
        <v>12</v>
      </c>
      <c r="FH40" s="3">
        <f t="shared" si="102"/>
        <v>6</v>
      </c>
      <c r="FI40" s="3">
        <f t="shared" si="97"/>
        <v>1</v>
      </c>
      <c r="FJ40" s="3"/>
      <c r="FL40" s="1">
        <v>43960</v>
      </c>
      <c r="FM40" s="3">
        <f t="shared" si="72"/>
        <v>44</v>
      </c>
      <c r="FN40" s="3">
        <f t="shared" si="73"/>
        <v>0</v>
      </c>
      <c r="FO40" s="3">
        <f t="shared" si="74"/>
        <v>2</v>
      </c>
      <c r="FP40" s="3">
        <f t="shared" si="84"/>
        <v>0</v>
      </c>
      <c r="FQ40" s="3">
        <f t="shared" si="75"/>
        <v>3</v>
      </c>
      <c r="FR40" s="3"/>
    </row>
    <row r="41" spans="3:174" x14ac:dyDescent="0.2">
      <c r="C41" s="1">
        <v>43961</v>
      </c>
      <c r="D41" s="3">
        <f t="shared" si="117"/>
        <v>369</v>
      </c>
      <c r="E41" s="3">
        <f t="shared" si="118"/>
        <v>356</v>
      </c>
      <c r="F41" s="3">
        <f t="shared" si="65"/>
        <v>189</v>
      </c>
      <c r="G41" s="3">
        <f t="shared" si="2"/>
        <v>255</v>
      </c>
      <c r="H41" s="3">
        <f t="shared" si="106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87"/>
        <v>159</v>
      </c>
      <c r="Q41" s="3"/>
      <c r="R41" s="3">
        <f t="shared" si="107"/>
        <v>115</v>
      </c>
      <c r="W41" s="1">
        <v>43961</v>
      </c>
      <c r="X41" s="3">
        <f t="shared" si="108"/>
        <v>160</v>
      </c>
      <c r="Y41" s="3">
        <f t="shared" si="10"/>
        <v>282</v>
      </c>
      <c r="Z41" s="3">
        <f t="shared" si="11"/>
        <v>142</v>
      </c>
      <c r="AA41" s="3">
        <f t="shared" ref="AA41:AA55" si="120">SUM(Q206-Q205)</f>
        <v>65</v>
      </c>
      <c r="AB41" s="3">
        <v>132</v>
      </c>
      <c r="AG41" s="1">
        <v>43961</v>
      </c>
      <c r="AH41" s="3">
        <f t="shared" si="94"/>
        <v>115</v>
      </c>
      <c r="AI41" s="3">
        <f t="shared" si="115"/>
        <v>44</v>
      </c>
      <c r="AJ41" s="3">
        <f t="shared" si="116"/>
        <v>23</v>
      </c>
      <c r="AK41" s="3">
        <f t="shared" si="109"/>
        <v>8</v>
      </c>
      <c r="AL41" s="3">
        <f t="shared" si="104"/>
        <v>6</v>
      </c>
      <c r="AQ41" s="1">
        <v>43961</v>
      </c>
      <c r="AR41" s="3">
        <f t="shared" si="119"/>
        <v>246</v>
      </c>
      <c r="AS41" s="3">
        <f t="shared" si="67"/>
        <v>144</v>
      </c>
      <c r="AT41" s="3">
        <f t="shared" si="68"/>
        <v>140</v>
      </c>
      <c r="AU41" s="3">
        <f t="shared" si="69"/>
        <v>72</v>
      </c>
      <c r="AV41" s="3">
        <f t="shared" si="70"/>
        <v>114</v>
      </c>
      <c r="BA41" s="1">
        <v>43961</v>
      </c>
      <c r="BB41" s="3">
        <f t="shared" si="95"/>
        <v>443</v>
      </c>
      <c r="BC41" s="3">
        <f t="shared" si="96"/>
        <v>150</v>
      </c>
      <c r="BD41" s="3">
        <f t="shared" si="105"/>
        <v>80</v>
      </c>
      <c r="BE41" s="3">
        <f t="shared" si="76"/>
        <v>14</v>
      </c>
      <c r="BF41" s="3">
        <f t="shared" si="88"/>
        <v>121</v>
      </c>
      <c r="BJ41" s="1"/>
      <c r="CS41" s="1"/>
      <c r="DX41" s="1">
        <v>43961</v>
      </c>
      <c r="DY41" s="3">
        <f t="shared" si="77"/>
        <v>28</v>
      </c>
      <c r="DZ41" s="3">
        <f t="shared" si="78"/>
        <v>32</v>
      </c>
      <c r="EA41" s="3">
        <f t="shared" si="79"/>
        <v>25</v>
      </c>
      <c r="EB41" s="3">
        <f t="shared" si="92"/>
        <v>17</v>
      </c>
      <c r="EC41" s="3">
        <f t="shared" si="80"/>
        <v>20</v>
      </c>
      <c r="EF41" s="1">
        <v>43961</v>
      </c>
      <c r="EG41" s="3">
        <f t="shared" si="110"/>
        <v>7</v>
      </c>
      <c r="EH41" s="3">
        <f t="shared" si="111"/>
        <v>15</v>
      </c>
      <c r="EI41" s="3">
        <f t="shared" si="112"/>
        <v>9</v>
      </c>
      <c r="EJ41" s="3">
        <f t="shared" si="114"/>
        <v>15</v>
      </c>
      <c r="EK41" s="3">
        <f t="shared" si="113"/>
        <v>10</v>
      </c>
      <c r="EN41" s="1">
        <v>43961</v>
      </c>
      <c r="EO41" s="3">
        <f t="shared" si="89"/>
        <v>15</v>
      </c>
      <c r="EP41" s="3">
        <f t="shared" si="81"/>
        <v>38</v>
      </c>
      <c r="EQ41" s="3">
        <f t="shared" si="82"/>
        <v>19</v>
      </c>
      <c r="ER41" s="3">
        <f t="shared" si="83"/>
        <v>15</v>
      </c>
      <c r="ES41" s="3">
        <f t="shared" si="93"/>
        <v>24</v>
      </c>
      <c r="EV41" s="1">
        <v>43961</v>
      </c>
      <c r="EW41" s="3">
        <f t="shared" si="98"/>
        <v>15</v>
      </c>
      <c r="EX41" s="3">
        <f t="shared" si="56"/>
        <v>2</v>
      </c>
      <c r="EY41" s="3">
        <f t="shared" si="57"/>
        <v>1</v>
      </c>
      <c r="EZ41" s="3">
        <f t="shared" si="58"/>
        <v>1</v>
      </c>
      <c r="FA41" s="3">
        <f t="shared" si="59"/>
        <v>0</v>
      </c>
      <c r="FD41" s="1">
        <v>43961</v>
      </c>
      <c r="FE41" s="3">
        <f t="shared" si="99"/>
        <v>3</v>
      </c>
      <c r="FF41" s="3">
        <f t="shared" si="100"/>
        <v>2</v>
      </c>
      <c r="FG41" s="3">
        <f t="shared" si="101"/>
        <v>1</v>
      </c>
      <c r="FH41" s="3">
        <f t="shared" si="102"/>
        <v>1</v>
      </c>
      <c r="FI41" s="3">
        <f t="shared" si="97"/>
        <v>1</v>
      </c>
      <c r="FJ41" s="3"/>
      <c r="FL41" s="1">
        <v>43961</v>
      </c>
      <c r="FM41" s="3">
        <f t="shared" si="72"/>
        <v>18</v>
      </c>
      <c r="FN41" s="3">
        <f t="shared" si="73"/>
        <v>0</v>
      </c>
      <c r="FO41" s="3">
        <f t="shared" si="74"/>
        <v>3</v>
      </c>
      <c r="FP41" s="3">
        <f t="shared" si="84"/>
        <v>0</v>
      </c>
      <c r="FQ41" s="3">
        <f t="shared" si="75"/>
        <v>1</v>
      </c>
      <c r="FR41" s="3"/>
    </row>
    <row r="42" spans="3:174" x14ac:dyDescent="0.2">
      <c r="C42" s="1">
        <v>43962</v>
      </c>
      <c r="D42" s="3">
        <f t="shared" si="117"/>
        <v>318</v>
      </c>
      <c r="E42" s="3">
        <f t="shared" si="118"/>
        <v>255</v>
      </c>
      <c r="F42" s="3">
        <f t="shared" si="65"/>
        <v>120</v>
      </c>
      <c r="G42" s="3"/>
      <c r="H42" s="3">
        <f t="shared" si="106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87"/>
        <v>78</v>
      </c>
      <c r="Q42" s="3">
        <f t="shared" ref="Q42:Q53" si="121">SUM(L193-L192)</f>
        <v>107</v>
      </c>
      <c r="R42" s="3">
        <f t="shared" si="107"/>
        <v>102</v>
      </c>
      <c r="W42" s="1">
        <v>43962</v>
      </c>
      <c r="X42" s="3">
        <f t="shared" si="108"/>
        <v>77</v>
      </c>
      <c r="Y42" s="3">
        <f t="shared" si="10"/>
        <v>185</v>
      </c>
      <c r="Z42" s="3">
        <f t="shared" si="11"/>
        <v>79</v>
      </c>
      <c r="AA42" s="3">
        <f t="shared" si="120"/>
        <v>52</v>
      </c>
      <c r="AB42" s="3">
        <v>75</v>
      </c>
      <c r="AG42" s="1">
        <v>43962</v>
      </c>
      <c r="AH42" s="3">
        <f t="shared" si="94"/>
        <v>119</v>
      </c>
      <c r="AI42" s="3">
        <f t="shared" si="115"/>
        <v>16</v>
      </c>
      <c r="AJ42" s="3">
        <f t="shared" si="116"/>
        <v>22</v>
      </c>
      <c r="AK42" s="3">
        <f t="shared" si="109"/>
        <v>7</v>
      </c>
      <c r="AL42" s="3">
        <f t="shared" si="104"/>
        <v>10</v>
      </c>
      <c r="AQ42" s="1">
        <v>43962</v>
      </c>
      <c r="AR42" s="3">
        <f t="shared" si="119"/>
        <v>125</v>
      </c>
      <c r="AS42" s="3">
        <f t="shared" si="67"/>
        <v>32</v>
      </c>
      <c r="AT42" s="3">
        <f t="shared" si="68"/>
        <v>70</v>
      </c>
      <c r="AU42" s="3">
        <f t="shared" si="69"/>
        <v>18</v>
      </c>
      <c r="AV42" s="3">
        <f t="shared" si="70"/>
        <v>46</v>
      </c>
      <c r="BA42" s="1">
        <v>43962</v>
      </c>
      <c r="BB42" s="3">
        <f t="shared" si="95"/>
        <v>568</v>
      </c>
      <c r="BC42" s="3">
        <f t="shared" si="96"/>
        <v>139</v>
      </c>
      <c r="BD42" s="3">
        <f t="shared" si="105"/>
        <v>131</v>
      </c>
      <c r="BE42" s="3">
        <f t="shared" si="76"/>
        <v>9</v>
      </c>
      <c r="BF42" s="3">
        <f t="shared" si="88"/>
        <v>72</v>
      </c>
      <c r="BJ42" s="1"/>
      <c r="CS42" s="1"/>
      <c r="DX42" s="1">
        <v>43962</v>
      </c>
      <c r="DY42" s="3">
        <f t="shared" si="77"/>
        <v>16</v>
      </c>
      <c r="DZ42" s="3">
        <f t="shared" si="78"/>
        <v>27</v>
      </c>
      <c r="EA42" s="3">
        <f t="shared" si="79"/>
        <v>12</v>
      </c>
      <c r="EB42" s="3">
        <f t="shared" si="92"/>
        <v>18</v>
      </c>
      <c r="EC42" s="3">
        <f t="shared" si="80"/>
        <v>22</v>
      </c>
      <c r="EF42" s="1">
        <v>43962</v>
      </c>
      <c r="EG42" s="3">
        <f t="shared" si="110"/>
        <v>3</v>
      </c>
      <c r="EH42" s="3">
        <f t="shared" si="111"/>
        <v>2</v>
      </c>
      <c r="EI42" s="3">
        <f t="shared" si="112"/>
        <v>3</v>
      </c>
      <c r="EJ42" s="3">
        <f t="shared" si="114"/>
        <v>8</v>
      </c>
      <c r="EK42" s="3">
        <f t="shared" si="113"/>
        <v>3</v>
      </c>
      <c r="EN42" s="1">
        <v>43962</v>
      </c>
      <c r="EO42" s="3">
        <f t="shared" si="89"/>
        <v>13</v>
      </c>
      <c r="EP42" s="3">
        <f t="shared" si="81"/>
        <v>28</v>
      </c>
      <c r="EQ42" s="3">
        <f t="shared" si="82"/>
        <v>25</v>
      </c>
      <c r="ER42" s="3">
        <f t="shared" si="83"/>
        <v>11</v>
      </c>
      <c r="ES42" s="3">
        <f t="shared" si="93"/>
        <v>13</v>
      </c>
      <c r="EV42" s="1">
        <v>43962</v>
      </c>
      <c r="EW42" s="3">
        <f t="shared" si="98"/>
        <v>8</v>
      </c>
      <c r="EX42" s="3">
        <f t="shared" si="56"/>
        <v>6</v>
      </c>
      <c r="EY42" s="3">
        <f t="shared" si="57"/>
        <v>1</v>
      </c>
      <c r="EZ42" s="3">
        <f t="shared" si="58"/>
        <v>0</v>
      </c>
      <c r="FA42" s="3">
        <f t="shared" si="59"/>
        <v>0</v>
      </c>
      <c r="FD42" s="1">
        <v>43962</v>
      </c>
      <c r="FE42" s="3"/>
      <c r="FF42" s="3">
        <f t="shared" ref="FF42:FH48" si="122">SUM(AB308-AB307)</f>
        <v>0</v>
      </c>
      <c r="FG42" s="3">
        <f t="shared" si="122"/>
        <v>4</v>
      </c>
      <c r="FH42" s="3">
        <f t="shared" si="122"/>
        <v>0</v>
      </c>
      <c r="FI42" s="3">
        <f t="shared" si="97"/>
        <v>1</v>
      </c>
      <c r="FJ42" s="3"/>
      <c r="FL42" s="1">
        <v>43962</v>
      </c>
      <c r="FM42" s="3">
        <f t="shared" si="72"/>
        <v>39</v>
      </c>
      <c r="FN42" s="3">
        <f t="shared" si="73"/>
        <v>10</v>
      </c>
      <c r="FO42" s="3">
        <f t="shared" si="74"/>
        <v>13</v>
      </c>
      <c r="FP42" s="3">
        <f t="shared" si="84"/>
        <v>3</v>
      </c>
      <c r="FQ42" s="3">
        <f t="shared" si="75"/>
        <v>2</v>
      </c>
      <c r="FR42" s="3"/>
    </row>
    <row r="43" spans="3:174" x14ac:dyDescent="0.2">
      <c r="C43" s="1">
        <v>43963</v>
      </c>
      <c r="D43" s="3">
        <f t="shared" si="117"/>
        <v>211</v>
      </c>
      <c r="E43" s="3">
        <f t="shared" si="118"/>
        <v>259</v>
      </c>
      <c r="F43" s="3">
        <f t="shared" si="65"/>
        <v>97</v>
      </c>
      <c r="G43" s="3"/>
      <c r="H43" s="3">
        <f t="shared" si="106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87"/>
        <v>83</v>
      </c>
      <c r="Q43" s="3">
        <f t="shared" si="121"/>
        <v>39</v>
      </c>
      <c r="R43" s="3">
        <f t="shared" si="107"/>
        <v>71</v>
      </c>
      <c r="W43" s="1">
        <v>43963</v>
      </c>
      <c r="X43" s="3">
        <f t="shared" si="108"/>
        <v>98</v>
      </c>
      <c r="Y43" s="3">
        <f t="shared" si="10"/>
        <v>179</v>
      </c>
      <c r="Z43" s="3">
        <f t="shared" si="11"/>
        <v>140</v>
      </c>
      <c r="AA43" s="3">
        <f t="shared" si="120"/>
        <v>42</v>
      </c>
      <c r="AB43" s="3">
        <f t="shared" ref="AB43:AB51" si="123">SUM(R196-R195)</f>
        <v>141</v>
      </c>
      <c r="AG43" s="1">
        <v>43963</v>
      </c>
      <c r="AH43" s="3">
        <f t="shared" si="94"/>
        <v>80</v>
      </c>
      <c r="AI43" s="3">
        <f t="shared" si="115"/>
        <v>32</v>
      </c>
      <c r="AJ43" s="3">
        <f t="shared" si="116"/>
        <v>33</v>
      </c>
      <c r="AK43" s="3">
        <f t="shared" si="109"/>
        <v>17</v>
      </c>
      <c r="AL43" s="3">
        <f t="shared" si="104"/>
        <v>14</v>
      </c>
      <c r="AQ43" s="1">
        <v>43963</v>
      </c>
      <c r="AR43" s="3">
        <f t="shared" si="119"/>
        <v>210</v>
      </c>
      <c r="AS43" s="3">
        <f t="shared" si="67"/>
        <v>150</v>
      </c>
      <c r="AT43" s="3">
        <f t="shared" si="68"/>
        <v>38</v>
      </c>
      <c r="AU43" s="3">
        <f t="shared" si="69"/>
        <v>27</v>
      </c>
      <c r="AV43" s="3">
        <f t="shared" si="70"/>
        <v>36</v>
      </c>
      <c r="BA43" s="1">
        <v>43963</v>
      </c>
      <c r="BB43" s="3">
        <f t="shared" si="95"/>
        <v>1002</v>
      </c>
      <c r="BC43" s="3">
        <f t="shared" si="96"/>
        <v>96</v>
      </c>
      <c r="BD43" s="3">
        <f t="shared" si="105"/>
        <v>52</v>
      </c>
      <c r="BE43" s="3">
        <f t="shared" si="76"/>
        <v>22</v>
      </c>
      <c r="BF43" s="3">
        <f t="shared" si="88"/>
        <v>144</v>
      </c>
      <c r="BJ43" s="1"/>
      <c r="CS43" s="1"/>
      <c r="DX43" s="1">
        <v>43963</v>
      </c>
      <c r="DY43" s="3">
        <f t="shared" si="77"/>
        <v>22</v>
      </c>
      <c r="DZ43" s="3">
        <f t="shared" si="78"/>
        <v>24</v>
      </c>
      <c r="EA43" s="3">
        <f t="shared" si="79"/>
        <v>28</v>
      </c>
      <c r="EB43" s="3">
        <f t="shared" si="92"/>
        <v>19</v>
      </c>
      <c r="EC43" s="3">
        <f t="shared" si="80"/>
        <v>15</v>
      </c>
      <c r="EF43" s="1">
        <v>43963</v>
      </c>
      <c r="EG43" s="3">
        <f t="shared" si="110"/>
        <v>30</v>
      </c>
      <c r="EH43" s="3">
        <f t="shared" si="111"/>
        <v>10</v>
      </c>
      <c r="EI43" s="3">
        <f t="shared" si="112"/>
        <v>18</v>
      </c>
      <c r="EJ43" s="3">
        <f t="shared" si="114"/>
        <v>24</v>
      </c>
      <c r="EK43" s="3">
        <f t="shared" si="113"/>
        <v>18</v>
      </c>
      <c r="EN43" s="1">
        <v>43963</v>
      </c>
      <c r="EO43" s="3">
        <f t="shared" si="89"/>
        <v>1</v>
      </c>
      <c r="EP43" s="3">
        <f t="shared" si="81"/>
        <v>9</v>
      </c>
      <c r="EQ43" s="3">
        <f t="shared" si="82"/>
        <v>9</v>
      </c>
      <c r="ER43" s="3">
        <f t="shared" si="83"/>
        <v>2</v>
      </c>
      <c r="ES43" s="3">
        <f t="shared" si="93"/>
        <v>2</v>
      </c>
      <c r="EV43" s="1">
        <v>43963</v>
      </c>
      <c r="EW43" s="3">
        <f t="shared" si="98"/>
        <v>35</v>
      </c>
      <c r="EX43" s="3">
        <f t="shared" si="56"/>
        <v>23</v>
      </c>
      <c r="EY43" s="3">
        <f t="shared" si="57"/>
        <v>11</v>
      </c>
      <c r="EZ43" s="3">
        <f t="shared" si="58"/>
        <v>1</v>
      </c>
      <c r="FA43" s="3">
        <f t="shared" si="59"/>
        <v>1</v>
      </c>
      <c r="FD43" s="1">
        <v>43963</v>
      </c>
      <c r="FE43" s="3"/>
      <c r="FF43" s="3">
        <f t="shared" si="122"/>
        <v>9</v>
      </c>
      <c r="FG43" s="3">
        <f t="shared" si="122"/>
        <v>6</v>
      </c>
      <c r="FH43" s="3">
        <f t="shared" si="122"/>
        <v>2</v>
      </c>
      <c r="FI43" s="3">
        <f t="shared" si="97"/>
        <v>1</v>
      </c>
      <c r="FJ43" s="3"/>
      <c r="FL43" s="1">
        <v>43963</v>
      </c>
      <c r="FM43" s="3">
        <f t="shared" si="72"/>
        <v>44</v>
      </c>
      <c r="FN43" s="3">
        <f t="shared" si="73"/>
        <v>13</v>
      </c>
      <c r="FO43" s="3">
        <f t="shared" si="74"/>
        <v>10</v>
      </c>
      <c r="FP43" s="3">
        <f t="shared" si="84"/>
        <v>0</v>
      </c>
      <c r="FQ43" s="3">
        <f t="shared" si="75"/>
        <v>0</v>
      </c>
      <c r="FR43" s="3"/>
    </row>
    <row r="44" spans="3:174" x14ac:dyDescent="0.2">
      <c r="C44" s="1">
        <v>43964</v>
      </c>
      <c r="D44" s="3">
        <f t="shared" si="117"/>
        <v>357</v>
      </c>
      <c r="E44" s="3">
        <f t="shared" si="118"/>
        <v>336</v>
      </c>
      <c r="F44" s="3">
        <f t="shared" si="65"/>
        <v>153</v>
      </c>
      <c r="G44" s="3">
        <f t="shared" ref="G44:G56" si="124">SUM(E205-E204)</f>
        <v>236</v>
      </c>
      <c r="H44" s="3">
        <f t="shared" si="106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87"/>
        <v>64</v>
      </c>
      <c r="Q44" s="3">
        <f t="shared" si="121"/>
        <v>103</v>
      </c>
      <c r="R44" s="3">
        <f t="shared" si="107"/>
        <v>41</v>
      </c>
      <c r="W44" s="1">
        <v>43964</v>
      </c>
      <c r="X44" s="3">
        <f t="shared" si="108"/>
        <v>133</v>
      </c>
      <c r="Y44" s="3">
        <f t="shared" si="10"/>
        <v>248</v>
      </c>
      <c r="Z44" s="3">
        <f t="shared" si="11"/>
        <v>131</v>
      </c>
      <c r="AA44" s="3">
        <f t="shared" si="120"/>
        <v>83</v>
      </c>
      <c r="AB44" s="3">
        <f t="shared" si="123"/>
        <v>282</v>
      </c>
      <c r="AG44" s="1">
        <v>43964</v>
      </c>
      <c r="AH44" s="3">
        <f t="shared" si="94"/>
        <v>115</v>
      </c>
      <c r="AI44" s="3">
        <f t="shared" si="115"/>
        <v>46</v>
      </c>
      <c r="AJ44" s="3">
        <f t="shared" si="116"/>
        <v>40</v>
      </c>
      <c r="AK44" s="3">
        <f t="shared" si="109"/>
        <v>2</v>
      </c>
      <c r="AL44" s="3">
        <f t="shared" si="104"/>
        <v>4</v>
      </c>
      <c r="AQ44" s="1">
        <v>43964</v>
      </c>
      <c r="AR44" s="3">
        <f t="shared" si="119"/>
        <v>158</v>
      </c>
      <c r="AS44" s="3">
        <f t="shared" si="67"/>
        <v>71</v>
      </c>
      <c r="AT44" s="3">
        <f t="shared" si="68"/>
        <v>73</v>
      </c>
      <c r="AU44" s="3">
        <f t="shared" si="69"/>
        <v>32</v>
      </c>
      <c r="AV44" s="3">
        <f t="shared" si="70"/>
        <v>32</v>
      </c>
      <c r="BA44" s="1">
        <v>43964</v>
      </c>
      <c r="BB44" s="3">
        <f t="shared" si="95"/>
        <v>1293</v>
      </c>
      <c r="BC44" s="3">
        <f t="shared" si="96"/>
        <v>117</v>
      </c>
      <c r="BD44" s="3">
        <f t="shared" si="105"/>
        <v>70</v>
      </c>
      <c r="BE44" s="3">
        <f t="shared" si="76"/>
        <v>8</v>
      </c>
      <c r="BF44" s="3">
        <f t="shared" si="88"/>
        <v>182</v>
      </c>
      <c r="BJ44" s="1"/>
      <c r="CS44" s="1"/>
      <c r="DX44" s="1">
        <v>43964</v>
      </c>
      <c r="DY44" s="3">
        <f t="shared" si="77"/>
        <v>16</v>
      </c>
      <c r="DZ44" s="3">
        <f t="shared" si="78"/>
        <v>23</v>
      </c>
      <c r="EA44" s="3">
        <f t="shared" si="79"/>
        <v>15</v>
      </c>
      <c r="EB44" s="3">
        <f t="shared" si="92"/>
        <v>20</v>
      </c>
      <c r="EC44" s="3">
        <f t="shared" si="80"/>
        <v>25</v>
      </c>
      <c r="EF44" s="1">
        <v>43964</v>
      </c>
      <c r="EG44" s="3">
        <f t="shared" si="110"/>
        <v>21</v>
      </c>
      <c r="EH44" s="3">
        <f t="shared" si="111"/>
        <v>26</v>
      </c>
      <c r="EI44" s="3">
        <f t="shared" si="112"/>
        <v>27</v>
      </c>
      <c r="EJ44" s="3">
        <f t="shared" si="114"/>
        <v>9</v>
      </c>
      <c r="EK44" s="3">
        <f t="shared" si="113"/>
        <v>20</v>
      </c>
      <c r="EN44" s="1">
        <v>43964</v>
      </c>
      <c r="EO44" s="3">
        <f t="shared" si="89"/>
        <v>17</v>
      </c>
      <c r="EP44" s="3">
        <f t="shared" si="81"/>
        <v>38</v>
      </c>
      <c r="EQ44" s="3">
        <f t="shared" si="82"/>
        <v>26</v>
      </c>
      <c r="ER44" s="3">
        <f t="shared" si="83"/>
        <v>13</v>
      </c>
      <c r="ES44" s="3">
        <f t="shared" si="93"/>
        <v>30</v>
      </c>
      <c r="EV44" s="1">
        <v>43964</v>
      </c>
      <c r="EW44" s="3">
        <f t="shared" si="98"/>
        <v>16</v>
      </c>
      <c r="EX44" s="3">
        <f t="shared" si="56"/>
        <v>2</v>
      </c>
      <c r="EY44" s="3">
        <f t="shared" si="57"/>
        <v>7</v>
      </c>
      <c r="EZ44" s="3">
        <f t="shared" si="58"/>
        <v>2</v>
      </c>
      <c r="FA44" s="3">
        <f t="shared" si="59"/>
        <v>1</v>
      </c>
      <c r="FD44" s="1">
        <v>43964</v>
      </c>
      <c r="FE44" s="3">
        <f t="shared" ref="FE44:FE79" si="125">SUM(AA310-AA309)</f>
        <v>78</v>
      </c>
      <c r="FF44" s="3">
        <f t="shared" si="122"/>
        <v>22</v>
      </c>
      <c r="FG44" s="3">
        <f t="shared" si="122"/>
        <v>14</v>
      </c>
      <c r="FH44" s="3">
        <f t="shared" si="122"/>
        <v>6</v>
      </c>
      <c r="FI44" s="3">
        <f t="shared" si="97"/>
        <v>7</v>
      </c>
      <c r="FJ44" s="3"/>
      <c r="FL44" s="1">
        <v>43964</v>
      </c>
      <c r="FM44" s="3">
        <f t="shared" si="72"/>
        <v>46</v>
      </c>
      <c r="FN44" s="3">
        <f t="shared" si="73"/>
        <v>6</v>
      </c>
      <c r="FO44" s="3">
        <f t="shared" si="74"/>
        <v>8</v>
      </c>
      <c r="FP44" s="3">
        <f t="shared" si="84"/>
        <v>2</v>
      </c>
      <c r="FQ44" s="3">
        <f t="shared" si="75"/>
        <v>2</v>
      </c>
      <c r="FR44" s="3"/>
    </row>
    <row r="45" spans="3:174" x14ac:dyDescent="0.2">
      <c r="C45" s="1">
        <v>43965</v>
      </c>
      <c r="D45" s="3">
        <f t="shared" si="117"/>
        <v>336</v>
      </c>
      <c r="E45" s="3">
        <f t="shared" si="118"/>
        <v>428</v>
      </c>
      <c r="F45" s="3">
        <f t="shared" si="65"/>
        <v>156</v>
      </c>
      <c r="G45" s="3">
        <f t="shared" si="124"/>
        <v>303</v>
      </c>
      <c r="H45" s="3">
        <f t="shared" si="106"/>
        <v>239</v>
      </c>
      <c r="M45" s="1">
        <v>43965</v>
      </c>
      <c r="N45" s="3"/>
      <c r="O45" s="3">
        <f t="shared" si="5"/>
        <v>99</v>
      </c>
      <c r="P45" s="3">
        <f t="shared" si="87"/>
        <v>75</v>
      </c>
      <c r="Q45" s="3">
        <f t="shared" si="121"/>
        <v>79</v>
      </c>
      <c r="R45" s="3">
        <f t="shared" si="107"/>
        <v>130</v>
      </c>
      <c r="W45" s="1">
        <v>43965</v>
      </c>
      <c r="X45" s="3">
        <f t="shared" si="108"/>
        <v>294</v>
      </c>
      <c r="Y45" s="3">
        <f t="shared" si="10"/>
        <v>180</v>
      </c>
      <c r="Z45" s="3">
        <f t="shared" si="11"/>
        <v>247</v>
      </c>
      <c r="AA45" s="3">
        <f t="shared" si="120"/>
        <v>129</v>
      </c>
      <c r="AB45" s="3">
        <f t="shared" si="123"/>
        <v>314</v>
      </c>
      <c r="AG45" s="1">
        <v>43965</v>
      </c>
      <c r="AH45" s="3">
        <f t="shared" si="94"/>
        <v>381</v>
      </c>
      <c r="AI45" s="3">
        <f t="shared" si="115"/>
        <v>122</v>
      </c>
      <c r="AJ45" s="3">
        <f t="shared" si="116"/>
        <v>95</v>
      </c>
      <c r="AK45" s="3">
        <f t="shared" si="109"/>
        <v>29</v>
      </c>
      <c r="AL45" s="3">
        <f t="shared" si="104"/>
        <v>21</v>
      </c>
      <c r="AQ45" s="1">
        <v>43965</v>
      </c>
      <c r="AR45" s="3">
        <f t="shared" si="119"/>
        <v>248</v>
      </c>
      <c r="AS45" s="3">
        <f t="shared" si="67"/>
        <v>70</v>
      </c>
      <c r="AT45" s="3">
        <f t="shared" si="68"/>
        <v>95</v>
      </c>
      <c r="AU45" s="3">
        <f t="shared" si="69"/>
        <v>60</v>
      </c>
      <c r="AV45" s="3">
        <f t="shared" si="70"/>
        <v>45</v>
      </c>
      <c r="BA45" s="1">
        <v>43965</v>
      </c>
      <c r="BB45" s="3">
        <f t="shared" si="95"/>
        <v>853</v>
      </c>
      <c r="BC45" s="3">
        <f t="shared" si="96"/>
        <v>113</v>
      </c>
      <c r="BD45" s="3">
        <f t="shared" si="105"/>
        <v>135</v>
      </c>
      <c r="BE45" s="3">
        <f t="shared" si="76"/>
        <v>10</v>
      </c>
      <c r="BF45" s="3">
        <f t="shared" si="88"/>
        <v>138</v>
      </c>
      <c r="BJ45" s="1"/>
      <c r="CS45" s="1"/>
      <c r="DX45" s="1">
        <v>43965</v>
      </c>
      <c r="DY45" s="3">
        <f t="shared" si="77"/>
        <v>8</v>
      </c>
      <c r="DZ45" s="3">
        <f t="shared" si="78"/>
        <v>28</v>
      </c>
      <c r="EA45" s="3">
        <f t="shared" si="79"/>
        <v>17</v>
      </c>
      <c r="EB45" s="3">
        <f t="shared" si="92"/>
        <v>22</v>
      </c>
      <c r="EC45" s="3">
        <f t="shared" si="80"/>
        <v>16</v>
      </c>
      <c r="EF45" s="1">
        <v>43965</v>
      </c>
      <c r="EG45" s="3">
        <f t="shared" si="110"/>
        <v>14</v>
      </c>
      <c r="EH45" s="3">
        <f t="shared" si="111"/>
        <v>25</v>
      </c>
      <c r="EI45" s="3">
        <f t="shared" si="112"/>
        <v>25</v>
      </c>
      <c r="EJ45" s="3">
        <f t="shared" si="114"/>
        <v>22</v>
      </c>
      <c r="EK45" s="3">
        <f t="shared" si="113"/>
        <v>17</v>
      </c>
      <c r="EN45" s="1">
        <v>43965</v>
      </c>
      <c r="EO45" s="3">
        <f t="shared" si="89"/>
        <v>10</v>
      </c>
      <c r="EP45" s="3">
        <f t="shared" si="81"/>
        <v>45</v>
      </c>
      <c r="EQ45" s="3">
        <f t="shared" si="82"/>
        <v>21</v>
      </c>
      <c r="ER45" s="3">
        <f t="shared" si="83"/>
        <v>20</v>
      </c>
      <c r="ES45" s="3">
        <f t="shared" si="93"/>
        <v>35</v>
      </c>
      <c r="EV45" s="1">
        <v>43965</v>
      </c>
      <c r="EW45" s="3">
        <f t="shared" si="98"/>
        <v>27</v>
      </c>
      <c r="EX45" s="3">
        <f t="shared" si="56"/>
        <v>14</v>
      </c>
      <c r="EY45" s="3">
        <f t="shared" si="57"/>
        <v>11</v>
      </c>
      <c r="EZ45" s="3">
        <f t="shared" si="58"/>
        <v>1</v>
      </c>
      <c r="FA45" s="3">
        <f t="shared" si="59"/>
        <v>3</v>
      </c>
      <c r="FD45" s="1">
        <v>43965</v>
      </c>
      <c r="FE45" s="3">
        <f t="shared" si="125"/>
        <v>22</v>
      </c>
      <c r="FF45" s="3">
        <f t="shared" si="122"/>
        <v>31</v>
      </c>
      <c r="FG45" s="3">
        <f t="shared" si="122"/>
        <v>29</v>
      </c>
      <c r="FH45" s="3">
        <f t="shared" si="122"/>
        <v>4</v>
      </c>
      <c r="FI45" s="3">
        <f t="shared" si="97"/>
        <v>17</v>
      </c>
      <c r="FJ45" s="3"/>
      <c r="FL45" s="1">
        <v>43965</v>
      </c>
      <c r="FM45" s="3">
        <f t="shared" si="72"/>
        <v>50</v>
      </c>
      <c r="FN45" s="3">
        <f t="shared" si="73"/>
        <v>8</v>
      </c>
      <c r="FO45" s="3">
        <f t="shared" si="74"/>
        <v>3</v>
      </c>
      <c r="FP45" s="3">
        <f t="shared" si="84"/>
        <v>0</v>
      </c>
      <c r="FQ45" s="3">
        <f t="shared" si="75"/>
        <v>0</v>
      </c>
      <c r="FR45" s="3"/>
    </row>
    <row r="46" spans="3:174" x14ac:dyDescent="0.2">
      <c r="C46" s="1">
        <v>43966</v>
      </c>
      <c r="D46" s="3">
        <f t="shared" si="117"/>
        <v>432</v>
      </c>
      <c r="E46" s="3">
        <f t="shared" si="118"/>
        <v>486</v>
      </c>
      <c r="F46" s="3">
        <f t="shared" si="65"/>
        <v>121</v>
      </c>
      <c r="G46" s="3">
        <f t="shared" si="124"/>
        <v>539</v>
      </c>
      <c r="H46" s="3">
        <f t="shared" si="106"/>
        <v>175</v>
      </c>
      <c r="M46" s="1">
        <v>43966</v>
      </c>
      <c r="N46" s="3"/>
      <c r="O46" s="3">
        <f t="shared" si="5"/>
        <v>103</v>
      </c>
      <c r="P46" s="3">
        <f t="shared" si="87"/>
        <v>129</v>
      </c>
      <c r="Q46" s="3">
        <f t="shared" si="121"/>
        <v>107</v>
      </c>
      <c r="R46" s="3">
        <f t="shared" si="107"/>
        <v>43</v>
      </c>
      <c r="W46" s="1">
        <v>43966</v>
      </c>
      <c r="X46" s="3">
        <f t="shared" si="108"/>
        <v>115</v>
      </c>
      <c r="Y46" s="3">
        <f t="shared" si="10"/>
        <v>302</v>
      </c>
      <c r="Z46" s="3">
        <f t="shared" si="11"/>
        <v>181</v>
      </c>
      <c r="AA46" s="3">
        <f t="shared" si="120"/>
        <v>73</v>
      </c>
      <c r="AB46" s="3">
        <f t="shared" si="123"/>
        <v>231</v>
      </c>
      <c r="AG46" s="1">
        <v>43966</v>
      </c>
      <c r="AH46" s="3">
        <f t="shared" si="94"/>
        <v>112</v>
      </c>
      <c r="AI46" s="3">
        <f t="shared" si="115"/>
        <v>42</v>
      </c>
      <c r="AJ46" s="3">
        <f t="shared" si="116"/>
        <v>42</v>
      </c>
      <c r="AK46" s="3">
        <f t="shared" si="109"/>
        <v>22</v>
      </c>
      <c r="AL46" s="3">
        <f t="shared" si="104"/>
        <v>5</v>
      </c>
      <c r="AQ46" s="1">
        <v>43966</v>
      </c>
      <c r="AR46" s="3">
        <f t="shared" si="119"/>
        <v>211</v>
      </c>
      <c r="AS46" s="3">
        <f t="shared" si="67"/>
        <v>114</v>
      </c>
      <c r="AT46" s="3">
        <f t="shared" si="68"/>
        <v>157</v>
      </c>
      <c r="AU46" s="3">
        <f t="shared" si="69"/>
        <v>18</v>
      </c>
      <c r="AV46" s="3">
        <f t="shared" si="70"/>
        <v>63</v>
      </c>
      <c r="BA46" s="1">
        <v>43966</v>
      </c>
      <c r="BB46" s="3">
        <f t="shared" si="95"/>
        <v>890</v>
      </c>
      <c r="BC46" s="3">
        <f t="shared" si="96"/>
        <v>132</v>
      </c>
      <c r="BD46" s="3">
        <f t="shared" si="105"/>
        <v>157</v>
      </c>
      <c r="BE46" s="3">
        <f t="shared" si="76"/>
        <v>15</v>
      </c>
      <c r="BF46" s="3">
        <f t="shared" si="88"/>
        <v>118</v>
      </c>
      <c r="BJ46" s="1"/>
      <c r="CS46" s="1"/>
      <c r="DX46" s="1">
        <v>43966</v>
      </c>
      <c r="DY46" s="3">
        <f t="shared" si="77"/>
        <v>11</v>
      </c>
      <c r="DZ46" s="3">
        <f t="shared" si="78"/>
        <v>17</v>
      </c>
      <c r="EA46" s="3">
        <f t="shared" si="79"/>
        <v>14</v>
      </c>
      <c r="EB46" s="3">
        <f t="shared" si="92"/>
        <v>13</v>
      </c>
      <c r="EC46" s="3">
        <f t="shared" si="80"/>
        <v>12</v>
      </c>
      <c r="EF46" s="1">
        <v>43966</v>
      </c>
      <c r="EG46" s="3">
        <f t="shared" si="110"/>
        <v>20</v>
      </c>
      <c r="EH46" s="3">
        <f t="shared" si="111"/>
        <v>10</v>
      </c>
      <c r="EI46" s="3">
        <f t="shared" si="112"/>
        <v>14</v>
      </c>
      <c r="EJ46" s="3">
        <f t="shared" si="114"/>
        <v>9</v>
      </c>
      <c r="EK46" s="3">
        <f t="shared" si="113"/>
        <v>14</v>
      </c>
      <c r="EN46" s="1">
        <v>43966</v>
      </c>
      <c r="EO46" s="3">
        <f t="shared" si="89"/>
        <v>9</v>
      </c>
      <c r="EP46" s="3">
        <f t="shared" si="81"/>
        <v>20</v>
      </c>
      <c r="EQ46" s="3">
        <f t="shared" si="82"/>
        <v>26</v>
      </c>
      <c r="ER46" s="3">
        <f t="shared" si="83"/>
        <v>14</v>
      </c>
      <c r="ES46" s="3">
        <f t="shared" si="93"/>
        <v>14</v>
      </c>
      <c r="EV46" s="1">
        <v>43966</v>
      </c>
      <c r="EW46" s="3">
        <f t="shared" si="98"/>
        <v>9</v>
      </c>
      <c r="EX46" s="3">
        <f t="shared" si="56"/>
        <v>8</v>
      </c>
      <c r="EY46" s="3">
        <f t="shared" si="57"/>
        <v>1</v>
      </c>
      <c r="EZ46" s="3">
        <f t="shared" si="58"/>
        <v>1</v>
      </c>
      <c r="FA46" s="3">
        <f t="shared" si="59"/>
        <v>1</v>
      </c>
      <c r="FD46" s="1">
        <v>43966</v>
      </c>
      <c r="FE46" s="3">
        <f t="shared" si="125"/>
        <v>13</v>
      </c>
      <c r="FF46" s="3">
        <f t="shared" si="122"/>
        <v>21</v>
      </c>
      <c r="FG46" s="3">
        <f t="shared" si="122"/>
        <v>18</v>
      </c>
      <c r="FH46" s="3">
        <f t="shared" si="122"/>
        <v>3</v>
      </c>
      <c r="FI46" s="3">
        <f t="shared" si="97"/>
        <v>11</v>
      </c>
      <c r="FJ46" s="3"/>
      <c r="FL46" s="1">
        <v>43966</v>
      </c>
      <c r="FM46" s="3">
        <f t="shared" si="72"/>
        <v>46</v>
      </c>
      <c r="FN46" s="3">
        <f t="shared" si="73"/>
        <v>4</v>
      </c>
      <c r="FO46" s="3">
        <f t="shared" si="74"/>
        <v>6</v>
      </c>
      <c r="FP46" s="3">
        <f t="shared" si="84"/>
        <v>1</v>
      </c>
      <c r="FQ46" s="3">
        <f t="shared" si="75"/>
        <v>4</v>
      </c>
      <c r="FR46" s="3"/>
    </row>
    <row r="47" spans="3:174" x14ac:dyDescent="0.2">
      <c r="C47" s="1">
        <v>43967</v>
      </c>
      <c r="D47" s="3">
        <f t="shared" si="117"/>
        <v>325</v>
      </c>
      <c r="E47" s="3">
        <f t="shared" si="118"/>
        <v>410</v>
      </c>
      <c r="F47" s="3">
        <f t="shared" si="65"/>
        <v>169</v>
      </c>
      <c r="G47" s="3">
        <f t="shared" si="124"/>
        <v>293</v>
      </c>
      <c r="H47" s="3">
        <f t="shared" si="106"/>
        <v>223</v>
      </c>
      <c r="M47" s="1">
        <v>43967</v>
      </c>
      <c r="N47" s="3">
        <f t="shared" ref="N47:N56" si="126">SUM(G199-G198)</f>
        <v>51</v>
      </c>
      <c r="O47" s="3">
        <f t="shared" si="5"/>
        <v>89</v>
      </c>
      <c r="P47" s="3">
        <f t="shared" si="87"/>
        <v>79</v>
      </c>
      <c r="Q47" s="3">
        <f t="shared" si="121"/>
        <v>77</v>
      </c>
      <c r="R47" s="3">
        <f t="shared" si="107"/>
        <v>101</v>
      </c>
      <c r="W47" s="1">
        <v>43967</v>
      </c>
      <c r="X47" s="3">
        <f t="shared" si="108"/>
        <v>350</v>
      </c>
      <c r="Y47" s="3">
        <f t="shared" si="10"/>
        <v>200</v>
      </c>
      <c r="Z47" s="3">
        <f t="shared" si="11"/>
        <v>183</v>
      </c>
      <c r="AA47" s="3">
        <f t="shared" si="120"/>
        <v>81</v>
      </c>
      <c r="AB47" s="3">
        <f t="shared" si="123"/>
        <v>281</v>
      </c>
      <c r="AG47" s="1">
        <v>43967</v>
      </c>
      <c r="AH47" s="3">
        <v>134</v>
      </c>
      <c r="AI47" s="3">
        <f t="shared" si="115"/>
        <v>29</v>
      </c>
      <c r="AJ47" s="3">
        <f t="shared" si="116"/>
        <v>30</v>
      </c>
      <c r="AK47" s="3">
        <f t="shared" si="109"/>
        <v>10</v>
      </c>
      <c r="AL47" s="3">
        <f t="shared" si="104"/>
        <v>5</v>
      </c>
      <c r="AQ47" s="1">
        <v>43967</v>
      </c>
      <c r="AR47" s="3">
        <f t="shared" si="119"/>
        <v>197</v>
      </c>
      <c r="AS47" s="3">
        <f t="shared" si="67"/>
        <v>100</v>
      </c>
      <c r="AT47" s="3">
        <f t="shared" si="68"/>
        <v>146</v>
      </c>
      <c r="AU47" s="3">
        <f t="shared" si="69"/>
        <v>44</v>
      </c>
      <c r="AV47" s="3">
        <f t="shared" si="70"/>
        <v>50</v>
      </c>
      <c r="BA47" s="1">
        <v>43967</v>
      </c>
      <c r="BB47" s="3">
        <f t="shared" si="95"/>
        <v>1035</v>
      </c>
      <c r="BC47" s="3">
        <f t="shared" si="96"/>
        <v>139</v>
      </c>
      <c r="BD47" s="3">
        <f t="shared" si="105"/>
        <v>137</v>
      </c>
      <c r="BE47" s="3">
        <f t="shared" si="76"/>
        <v>25</v>
      </c>
      <c r="BF47" s="3">
        <f t="shared" si="88"/>
        <v>115</v>
      </c>
      <c r="BJ47" s="1"/>
      <c r="CS47" s="1"/>
      <c r="DX47" s="1">
        <v>43967</v>
      </c>
      <c r="DY47" s="3">
        <f t="shared" si="77"/>
        <v>19</v>
      </c>
      <c r="DZ47" s="3">
        <f t="shared" si="78"/>
        <v>22</v>
      </c>
      <c r="EA47" s="3">
        <f t="shared" si="79"/>
        <v>8</v>
      </c>
      <c r="EB47" s="3">
        <f t="shared" si="92"/>
        <v>11</v>
      </c>
      <c r="EC47" s="3">
        <f t="shared" si="80"/>
        <v>26</v>
      </c>
      <c r="EF47" s="1">
        <v>43967</v>
      </c>
      <c r="EG47" s="3">
        <f t="shared" si="110"/>
        <v>7</v>
      </c>
      <c r="EH47" s="3">
        <f t="shared" si="111"/>
        <v>3</v>
      </c>
      <c r="EI47" s="3">
        <f t="shared" si="112"/>
        <v>12</v>
      </c>
      <c r="EJ47" s="3">
        <f t="shared" si="114"/>
        <v>7</v>
      </c>
      <c r="EK47" s="3">
        <f t="shared" si="113"/>
        <v>15</v>
      </c>
      <c r="EN47" s="1">
        <v>43967</v>
      </c>
      <c r="EO47" s="3">
        <f t="shared" si="89"/>
        <v>10</v>
      </c>
      <c r="EP47" s="3">
        <f t="shared" si="81"/>
        <v>23</v>
      </c>
      <c r="EQ47" s="3">
        <f t="shared" si="82"/>
        <v>15</v>
      </c>
      <c r="ER47" s="3">
        <f t="shared" si="83"/>
        <v>9</v>
      </c>
      <c r="ES47" s="3">
        <f t="shared" si="93"/>
        <v>16</v>
      </c>
      <c r="EV47" s="1">
        <v>43967</v>
      </c>
      <c r="EW47" s="3">
        <f t="shared" si="98"/>
        <v>20</v>
      </c>
      <c r="EX47" s="3">
        <f t="shared" si="56"/>
        <v>14</v>
      </c>
      <c r="EY47" s="3">
        <f t="shared" si="57"/>
        <v>10</v>
      </c>
      <c r="EZ47" s="3">
        <f t="shared" si="58"/>
        <v>1</v>
      </c>
      <c r="FA47" s="3">
        <f t="shared" si="59"/>
        <v>1</v>
      </c>
      <c r="FD47" s="1">
        <v>43967</v>
      </c>
      <c r="FE47" s="3">
        <f t="shared" si="125"/>
        <v>10</v>
      </c>
      <c r="FF47" s="3">
        <f t="shared" si="122"/>
        <v>6</v>
      </c>
      <c r="FG47" s="3">
        <f t="shared" si="122"/>
        <v>12</v>
      </c>
      <c r="FH47" s="3">
        <f t="shared" si="122"/>
        <v>3</v>
      </c>
      <c r="FI47" s="3">
        <f t="shared" si="97"/>
        <v>1</v>
      </c>
      <c r="FJ47" s="3"/>
      <c r="FL47" s="1">
        <v>43967</v>
      </c>
      <c r="FM47" s="3">
        <f t="shared" si="72"/>
        <v>38</v>
      </c>
      <c r="FN47" s="3">
        <f t="shared" si="73"/>
        <v>0</v>
      </c>
      <c r="FO47" s="3">
        <f t="shared" si="74"/>
        <v>4</v>
      </c>
      <c r="FP47" s="3">
        <f t="shared" si="84"/>
        <v>0</v>
      </c>
      <c r="FQ47" s="3">
        <f t="shared" si="75"/>
        <v>3</v>
      </c>
      <c r="FR47" s="3"/>
    </row>
    <row r="48" spans="3:174" x14ac:dyDescent="0.2">
      <c r="C48" s="1">
        <v>43968</v>
      </c>
      <c r="D48" s="3">
        <f t="shared" si="117"/>
        <v>291</v>
      </c>
      <c r="E48" s="3">
        <f t="shared" si="118"/>
        <v>307</v>
      </c>
      <c r="F48" s="3">
        <f t="shared" si="65"/>
        <v>103</v>
      </c>
      <c r="G48" s="3">
        <f t="shared" si="124"/>
        <v>210</v>
      </c>
      <c r="H48" s="3">
        <f t="shared" si="106"/>
        <v>175</v>
      </c>
      <c r="M48" s="1">
        <v>43968</v>
      </c>
      <c r="N48" s="3">
        <f t="shared" si="126"/>
        <v>115</v>
      </c>
      <c r="O48" s="3">
        <f t="shared" si="5"/>
        <v>121</v>
      </c>
      <c r="P48" s="3">
        <f t="shared" si="87"/>
        <v>108</v>
      </c>
      <c r="Q48" s="3">
        <f t="shared" si="121"/>
        <v>133</v>
      </c>
      <c r="R48" s="3">
        <f t="shared" si="107"/>
        <v>174</v>
      </c>
      <c r="W48" s="1">
        <v>43968</v>
      </c>
      <c r="X48" s="3">
        <f t="shared" si="108"/>
        <v>133</v>
      </c>
      <c r="Y48" s="3">
        <f t="shared" si="10"/>
        <v>246</v>
      </c>
      <c r="Z48" s="3">
        <f t="shared" si="11"/>
        <v>148</v>
      </c>
      <c r="AA48" s="3">
        <f t="shared" si="120"/>
        <v>62</v>
      </c>
      <c r="AB48" s="3">
        <f t="shared" si="123"/>
        <v>185</v>
      </c>
      <c r="AG48" s="1">
        <v>43968</v>
      </c>
      <c r="AH48" s="3">
        <v>49</v>
      </c>
      <c r="AI48" s="3">
        <f t="shared" si="115"/>
        <v>20</v>
      </c>
      <c r="AJ48" s="3">
        <f t="shared" si="116"/>
        <v>41</v>
      </c>
      <c r="AK48" s="3">
        <f t="shared" si="109"/>
        <v>21</v>
      </c>
      <c r="AL48" s="3">
        <f t="shared" si="104"/>
        <v>1</v>
      </c>
      <c r="AQ48" s="1">
        <v>43968</v>
      </c>
      <c r="AR48" s="3">
        <f t="shared" si="119"/>
        <v>108</v>
      </c>
      <c r="AS48" s="3">
        <f t="shared" si="67"/>
        <v>75</v>
      </c>
      <c r="AT48" s="3">
        <f t="shared" si="68"/>
        <v>64</v>
      </c>
      <c r="AU48" s="3">
        <f t="shared" si="69"/>
        <v>30</v>
      </c>
      <c r="AV48" s="3">
        <f t="shared" si="70"/>
        <v>34</v>
      </c>
      <c r="BA48" s="1">
        <v>43968</v>
      </c>
      <c r="BB48" s="3">
        <f t="shared" si="95"/>
        <v>644</v>
      </c>
      <c r="BC48" s="3">
        <f t="shared" si="96"/>
        <v>174</v>
      </c>
      <c r="BD48" s="3">
        <f t="shared" si="105"/>
        <v>143</v>
      </c>
      <c r="BE48" s="3">
        <f t="shared" si="76"/>
        <v>33</v>
      </c>
      <c r="BF48" s="3">
        <f t="shared" si="88"/>
        <v>70</v>
      </c>
      <c r="BJ48" s="1"/>
      <c r="CS48" s="1"/>
      <c r="DX48" s="1">
        <v>43968</v>
      </c>
      <c r="DY48" s="3">
        <f t="shared" si="77"/>
        <v>16</v>
      </c>
      <c r="DZ48" s="3">
        <f t="shared" si="78"/>
        <v>19</v>
      </c>
      <c r="EA48" s="3">
        <f t="shared" si="79"/>
        <v>10</v>
      </c>
      <c r="EB48" s="3">
        <f t="shared" si="92"/>
        <v>11</v>
      </c>
      <c r="EC48" s="3">
        <f t="shared" si="80"/>
        <v>16</v>
      </c>
      <c r="EF48" s="1">
        <v>43968</v>
      </c>
      <c r="EG48" s="3">
        <f t="shared" si="110"/>
        <v>5</v>
      </c>
      <c r="EH48" s="3">
        <f t="shared" si="111"/>
        <v>12</v>
      </c>
      <c r="EI48" s="3">
        <f t="shared" si="112"/>
        <v>6</v>
      </c>
      <c r="EJ48" s="3">
        <f t="shared" si="114"/>
        <v>11</v>
      </c>
      <c r="EK48" s="3">
        <f t="shared" si="113"/>
        <v>7</v>
      </c>
      <c r="EN48" s="1">
        <v>43968</v>
      </c>
      <c r="EO48" s="3">
        <f t="shared" si="89"/>
        <v>9</v>
      </c>
      <c r="EP48" s="3">
        <f t="shared" si="81"/>
        <v>24</v>
      </c>
      <c r="EQ48" s="3">
        <f t="shared" si="82"/>
        <v>10</v>
      </c>
      <c r="ER48" s="3">
        <f t="shared" si="83"/>
        <v>6</v>
      </c>
      <c r="ES48" s="3">
        <f t="shared" si="93"/>
        <v>15</v>
      </c>
      <c r="EV48" s="1">
        <v>43968</v>
      </c>
      <c r="EW48" s="3">
        <f t="shared" si="98"/>
        <v>1</v>
      </c>
      <c r="EX48" s="3">
        <f t="shared" si="56"/>
        <v>2</v>
      </c>
      <c r="EY48" s="3">
        <f t="shared" si="57"/>
        <v>1</v>
      </c>
      <c r="EZ48" s="3">
        <f t="shared" si="58"/>
        <v>0</v>
      </c>
      <c r="FA48" s="3">
        <f t="shared" si="59"/>
        <v>0</v>
      </c>
      <c r="FD48" s="1">
        <v>43968</v>
      </c>
      <c r="FE48" s="3">
        <f t="shared" si="125"/>
        <v>0</v>
      </c>
      <c r="FF48" s="3">
        <f t="shared" si="122"/>
        <v>6</v>
      </c>
      <c r="FG48" s="3">
        <f t="shared" si="122"/>
        <v>0</v>
      </c>
      <c r="FH48" s="3">
        <f t="shared" si="122"/>
        <v>0</v>
      </c>
      <c r="FI48" s="3">
        <f t="shared" si="97"/>
        <v>0</v>
      </c>
      <c r="FJ48" s="3"/>
      <c r="FL48" s="1">
        <v>43968</v>
      </c>
      <c r="FM48" s="3">
        <f t="shared" si="72"/>
        <v>28</v>
      </c>
      <c r="FN48" s="3">
        <f t="shared" si="73"/>
        <v>7</v>
      </c>
      <c r="FO48" s="3">
        <f t="shared" si="74"/>
        <v>4</v>
      </c>
      <c r="FP48" s="3">
        <f t="shared" si="84"/>
        <v>0</v>
      </c>
      <c r="FQ48" s="3">
        <f t="shared" si="75"/>
        <v>1</v>
      </c>
      <c r="FR48" s="3"/>
    </row>
    <row r="49" spans="3:174" x14ac:dyDescent="0.2">
      <c r="C49" s="1">
        <v>43969</v>
      </c>
      <c r="D49" s="3">
        <f t="shared" si="117"/>
        <v>192</v>
      </c>
      <c r="E49" s="3">
        <f t="shared" si="118"/>
        <v>187</v>
      </c>
      <c r="F49" s="3">
        <f t="shared" si="65"/>
        <v>89</v>
      </c>
      <c r="G49" s="3">
        <f t="shared" si="124"/>
        <v>136</v>
      </c>
      <c r="H49" s="3">
        <f t="shared" si="106"/>
        <v>107</v>
      </c>
      <c r="M49" s="1">
        <v>43969</v>
      </c>
      <c r="N49" s="3">
        <f t="shared" si="126"/>
        <v>98</v>
      </c>
      <c r="O49" s="3"/>
      <c r="P49" s="3">
        <f t="shared" si="87"/>
        <v>460</v>
      </c>
      <c r="Q49" s="3">
        <f t="shared" si="121"/>
        <v>201</v>
      </c>
      <c r="R49" s="3">
        <f t="shared" si="107"/>
        <v>73</v>
      </c>
      <c r="W49" s="1">
        <v>43969</v>
      </c>
      <c r="X49" s="3">
        <f t="shared" si="108"/>
        <v>192</v>
      </c>
      <c r="Y49" s="3">
        <f t="shared" si="10"/>
        <v>216</v>
      </c>
      <c r="Z49" s="3">
        <f t="shared" si="11"/>
        <v>125</v>
      </c>
      <c r="AA49" s="3">
        <f t="shared" si="120"/>
        <v>50</v>
      </c>
      <c r="AB49" s="3">
        <f t="shared" si="123"/>
        <v>190</v>
      </c>
      <c r="AG49" s="1">
        <v>43969</v>
      </c>
      <c r="AH49" s="3">
        <f t="shared" ref="AH49:AH56" si="127">SUM(U208-U207)</f>
        <v>63</v>
      </c>
      <c r="AI49" s="3">
        <f t="shared" si="115"/>
        <v>7</v>
      </c>
      <c r="AJ49" s="3">
        <f t="shared" si="116"/>
        <v>12</v>
      </c>
      <c r="AK49" s="3">
        <f t="shared" si="109"/>
        <v>3</v>
      </c>
      <c r="AL49" s="3">
        <f t="shared" si="104"/>
        <v>3</v>
      </c>
      <c r="AQ49" s="1">
        <v>43969</v>
      </c>
      <c r="AR49" s="3">
        <f t="shared" si="119"/>
        <v>200</v>
      </c>
      <c r="AS49" s="3">
        <f t="shared" si="67"/>
        <v>140</v>
      </c>
      <c r="AT49" s="3">
        <f t="shared" si="68"/>
        <v>70</v>
      </c>
      <c r="AU49" s="3">
        <f t="shared" si="69"/>
        <v>21</v>
      </c>
      <c r="AV49" s="3">
        <f t="shared" si="70"/>
        <v>42</v>
      </c>
      <c r="BA49" s="1">
        <v>43969</v>
      </c>
      <c r="BB49" s="3">
        <f t="shared" si="95"/>
        <v>481</v>
      </c>
      <c r="BC49" s="3">
        <f t="shared" si="96"/>
        <v>110</v>
      </c>
      <c r="BD49" s="3">
        <f t="shared" si="105"/>
        <v>97</v>
      </c>
      <c r="BE49" s="3">
        <f t="shared" si="76"/>
        <v>15</v>
      </c>
      <c r="BF49" s="3">
        <f t="shared" si="88"/>
        <v>92</v>
      </c>
      <c r="BJ49" s="1"/>
      <c r="CS49" s="1"/>
      <c r="DX49" s="1">
        <v>43969</v>
      </c>
      <c r="DY49" s="3">
        <f t="shared" si="77"/>
        <v>10</v>
      </c>
      <c r="DZ49" s="3">
        <f t="shared" si="78"/>
        <v>20</v>
      </c>
      <c r="EA49" s="3">
        <f t="shared" si="79"/>
        <v>13</v>
      </c>
      <c r="EB49" s="3">
        <f t="shared" si="92"/>
        <v>17</v>
      </c>
      <c r="EC49" s="3">
        <f t="shared" si="80"/>
        <v>5</v>
      </c>
      <c r="EF49" s="1">
        <v>43969</v>
      </c>
      <c r="EG49" s="3">
        <f t="shared" si="110"/>
        <v>5</v>
      </c>
      <c r="EH49" s="3">
        <f t="shared" si="111"/>
        <v>11</v>
      </c>
      <c r="EI49" s="3">
        <f t="shared" si="112"/>
        <v>18</v>
      </c>
      <c r="EJ49" s="3">
        <f t="shared" si="114"/>
        <v>5</v>
      </c>
      <c r="EK49" s="3">
        <f t="shared" si="113"/>
        <v>1</v>
      </c>
      <c r="EN49" s="1">
        <v>43969</v>
      </c>
      <c r="EO49" s="3">
        <f t="shared" si="89"/>
        <v>6</v>
      </c>
      <c r="EP49" s="3">
        <f t="shared" si="81"/>
        <v>18</v>
      </c>
      <c r="EQ49" s="3">
        <f t="shared" si="82"/>
        <v>14</v>
      </c>
      <c r="ER49" s="3">
        <f t="shared" si="83"/>
        <v>3</v>
      </c>
      <c r="ES49" s="3">
        <f t="shared" si="93"/>
        <v>12</v>
      </c>
      <c r="EV49" s="1">
        <v>43969</v>
      </c>
      <c r="EW49" s="3">
        <f t="shared" si="98"/>
        <v>13</v>
      </c>
      <c r="EX49" s="3">
        <f t="shared" si="56"/>
        <v>1</v>
      </c>
      <c r="EY49" s="3">
        <f t="shared" si="57"/>
        <v>0</v>
      </c>
      <c r="EZ49" s="3">
        <f t="shared" si="58"/>
        <v>1</v>
      </c>
      <c r="FA49" s="3">
        <f t="shared" si="59"/>
        <v>1</v>
      </c>
      <c r="FD49" s="1">
        <v>43969</v>
      </c>
      <c r="FE49" s="3">
        <f t="shared" si="125"/>
        <v>49</v>
      </c>
      <c r="FF49" s="3"/>
      <c r="FG49" s="3">
        <f t="shared" ref="FG49:FG79" si="128">SUM(AC315-AC314)</f>
        <v>0</v>
      </c>
      <c r="FH49" s="3">
        <f t="shared" ref="FH49:FH79" si="129">SUM(AD315-AD314)</f>
        <v>34</v>
      </c>
      <c r="FI49" s="3">
        <f t="shared" si="97"/>
        <v>40</v>
      </c>
      <c r="FJ49" s="3"/>
      <c r="FL49" s="1">
        <v>43969</v>
      </c>
      <c r="FM49" s="3">
        <f t="shared" si="72"/>
        <v>18</v>
      </c>
      <c r="FN49" s="3">
        <f t="shared" si="73"/>
        <v>0</v>
      </c>
      <c r="FO49" s="3">
        <f t="shared" si="74"/>
        <v>5</v>
      </c>
      <c r="FP49" s="3">
        <f t="shared" si="84"/>
        <v>0</v>
      </c>
      <c r="FQ49" s="3">
        <f t="shared" si="75"/>
        <v>0</v>
      </c>
      <c r="FR49" s="3"/>
    </row>
    <row r="50" spans="3:174" x14ac:dyDescent="0.2">
      <c r="C50" s="1">
        <v>43970</v>
      </c>
      <c r="D50" s="3">
        <f t="shared" si="117"/>
        <v>184</v>
      </c>
      <c r="E50" s="3">
        <f t="shared" si="118"/>
        <v>196</v>
      </c>
      <c r="F50" s="3">
        <f t="shared" si="65"/>
        <v>70</v>
      </c>
      <c r="G50" s="3">
        <f t="shared" si="124"/>
        <v>112</v>
      </c>
      <c r="H50" s="3">
        <f t="shared" si="106"/>
        <v>103</v>
      </c>
      <c r="M50" s="1">
        <v>43970</v>
      </c>
      <c r="N50" s="3">
        <f t="shared" si="126"/>
        <v>63</v>
      </c>
      <c r="O50" s="3"/>
      <c r="P50" s="3">
        <f t="shared" si="87"/>
        <v>86</v>
      </c>
      <c r="Q50" s="3">
        <f t="shared" si="121"/>
        <v>128</v>
      </c>
      <c r="R50" s="3">
        <f t="shared" si="107"/>
        <v>93</v>
      </c>
      <c r="W50" s="1">
        <v>43970</v>
      </c>
      <c r="X50" s="3">
        <f t="shared" si="108"/>
        <v>154</v>
      </c>
      <c r="Y50" s="3">
        <f t="shared" si="10"/>
        <v>159</v>
      </c>
      <c r="Z50" s="3">
        <f t="shared" si="11"/>
        <v>161</v>
      </c>
      <c r="AA50" s="3">
        <f t="shared" si="120"/>
        <v>41</v>
      </c>
      <c r="AB50" s="3">
        <f t="shared" si="123"/>
        <v>140</v>
      </c>
      <c r="AG50" s="1">
        <v>43970</v>
      </c>
      <c r="AH50" s="3">
        <f t="shared" si="127"/>
        <v>164</v>
      </c>
      <c r="AI50" s="3">
        <f t="shared" si="115"/>
        <v>28</v>
      </c>
      <c r="AJ50" s="3">
        <f t="shared" si="116"/>
        <v>10</v>
      </c>
      <c r="AK50" s="3">
        <f t="shared" si="109"/>
        <v>22</v>
      </c>
      <c r="AL50" s="3">
        <f t="shared" si="104"/>
        <v>6</v>
      </c>
      <c r="AQ50" s="1">
        <v>43970</v>
      </c>
      <c r="AR50" s="3">
        <f t="shared" si="119"/>
        <v>147</v>
      </c>
      <c r="AS50" s="3">
        <f t="shared" si="67"/>
        <v>51</v>
      </c>
      <c r="AT50" s="3">
        <f t="shared" si="68"/>
        <v>65</v>
      </c>
      <c r="AU50" s="3">
        <f t="shared" si="69"/>
        <v>22</v>
      </c>
      <c r="AV50" s="3">
        <f t="shared" si="70"/>
        <v>16</v>
      </c>
      <c r="BA50" s="1">
        <v>43970</v>
      </c>
      <c r="BB50" s="3">
        <f t="shared" si="95"/>
        <v>1193</v>
      </c>
      <c r="BC50" s="3">
        <f t="shared" si="96"/>
        <v>80</v>
      </c>
      <c r="BD50" s="3">
        <f t="shared" si="105"/>
        <v>90</v>
      </c>
      <c r="BE50" s="3">
        <f t="shared" si="76"/>
        <v>12</v>
      </c>
      <c r="BF50" s="3">
        <f t="shared" si="88"/>
        <v>209</v>
      </c>
      <c r="BJ50" s="1"/>
      <c r="CS50" s="1"/>
      <c r="DX50" s="1">
        <v>43970</v>
      </c>
      <c r="DY50" s="3">
        <f t="shared" si="77"/>
        <v>15</v>
      </c>
      <c r="DZ50" s="3">
        <f t="shared" si="78"/>
        <v>13</v>
      </c>
      <c r="EA50" s="3">
        <f t="shared" si="79"/>
        <v>11</v>
      </c>
      <c r="EB50" s="3">
        <f t="shared" si="92"/>
        <v>13</v>
      </c>
      <c r="EC50" s="3">
        <f t="shared" si="80"/>
        <v>18</v>
      </c>
      <c r="EF50" s="1">
        <v>43970</v>
      </c>
      <c r="EG50" s="3">
        <f t="shared" si="110"/>
        <v>14</v>
      </c>
      <c r="EH50" s="3">
        <f t="shared" si="111"/>
        <v>14</v>
      </c>
      <c r="EI50" s="3">
        <f t="shared" si="112"/>
        <v>19</v>
      </c>
      <c r="EJ50" s="3">
        <f t="shared" si="114"/>
        <v>15</v>
      </c>
      <c r="EK50" s="3">
        <f t="shared" si="113"/>
        <v>3</v>
      </c>
      <c r="EN50" s="1">
        <v>43970</v>
      </c>
      <c r="EO50" s="3">
        <f t="shared" si="89"/>
        <v>4</v>
      </c>
      <c r="EP50" s="3">
        <f t="shared" si="81"/>
        <v>24</v>
      </c>
      <c r="EQ50" s="3">
        <f t="shared" si="82"/>
        <v>7</v>
      </c>
      <c r="ER50" s="3">
        <f t="shared" si="83"/>
        <v>7</v>
      </c>
      <c r="ES50" s="3">
        <f t="shared" si="93"/>
        <v>16</v>
      </c>
      <c r="EV50" s="1">
        <v>43970</v>
      </c>
      <c r="EW50" s="3">
        <f t="shared" si="98"/>
        <v>49</v>
      </c>
      <c r="EX50" s="3">
        <f t="shared" si="56"/>
        <v>15</v>
      </c>
      <c r="EY50" s="3">
        <f t="shared" si="57"/>
        <v>13</v>
      </c>
      <c r="EZ50" s="3">
        <f t="shared" si="58"/>
        <v>4</v>
      </c>
      <c r="FA50" s="3">
        <f t="shared" si="59"/>
        <v>0</v>
      </c>
      <c r="FD50" s="1">
        <v>43970</v>
      </c>
      <c r="FE50" s="3">
        <f t="shared" si="125"/>
        <v>29</v>
      </c>
      <c r="FF50" s="3"/>
      <c r="FG50" s="3">
        <f t="shared" si="128"/>
        <v>13</v>
      </c>
      <c r="FH50" s="3">
        <f t="shared" si="129"/>
        <v>9</v>
      </c>
      <c r="FI50" s="3">
        <f t="shared" si="97"/>
        <v>14</v>
      </c>
      <c r="FJ50" s="3"/>
      <c r="FL50" s="1">
        <v>43970</v>
      </c>
      <c r="FM50" s="3">
        <f t="shared" si="72"/>
        <v>74</v>
      </c>
      <c r="FN50" s="3">
        <f t="shared" si="73"/>
        <v>0</v>
      </c>
      <c r="FO50" s="3">
        <f t="shared" si="74"/>
        <v>6</v>
      </c>
      <c r="FP50" s="3">
        <f t="shared" si="84"/>
        <v>3</v>
      </c>
      <c r="FQ50" s="3">
        <f t="shared" si="75"/>
        <v>0</v>
      </c>
      <c r="FR50" s="3"/>
    </row>
    <row r="51" spans="3:174" x14ac:dyDescent="0.2">
      <c r="C51" s="1">
        <v>43971</v>
      </c>
      <c r="D51" s="3">
        <f t="shared" si="117"/>
        <v>244</v>
      </c>
      <c r="E51" s="3">
        <f t="shared" si="118"/>
        <v>208</v>
      </c>
      <c r="F51" s="3">
        <f t="shared" si="65"/>
        <v>73</v>
      </c>
      <c r="G51" s="3">
        <f t="shared" si="124"/>
        <v>148</v>
      </c>
      <c r="H51" s="3">
        <f t="shared" si="106"/>
        <v>84</v>
      </c>
      <c r="M51" s="1">
        <v>43971</v>
      </c>
      <c r="N51" s="3"/>
      <c r="O51" s="3">
        <f t="shared" ref="O51:O56" si="130">SUM(H201-H200)</f>
        <v>127</v>
      </c>
      <c r="P51" s="3">
        <f t="shared" si="87"/>
        <v>166</v>
      </c>
      <c r="Q51" s="3">
        <f t="shared" si="121"/>
        <v>91</v>
      </c>
      <c r="R51" s="3">
        <f t="shared" si="107"/>
        <v>55</v>
      </c>
      <c r="W51" s="1">
        <v>43971</v>
      </c>
      <c r="X51" s="3">
        <f t="shared" si="108"/>
        <v>137</v>
      </c>
      <c r="Y51" s="3">
        <v>204</v>
      </c>
      <c r="Z51" s="3">
        <f t="shared" ref="Z51:Z56" si="131">SUM(P215-P214)</f>
        <v>172</v>
      </c>
      <c r="AA51" s="3">
        <f t="shared" si="120"/>
        <v>42</v>
      </c>
      <c r="AB51" s="3">
        <f t="shared" si="123"/>
        <v>198</v>
      </c>
      <c r="AG51" s="1">
        <v>43971</v>
      </c>
      <c r="AH51" s="3">
        <f t="shared" si="127"/>
        <v>140</v>
      </c>
      <c r="AI51" s="3">
        <f t="shared" si="115"/>
        <v>39</v>
      </c>
      <c r="AJ51" s="3">
        <f t="shared" si="116"/>
        <v>25</v>
      </c>
      <c r="AK51" s="3">
        <f t="shared" si="109"/>
        <v>24</v>
      </c>
      <c r="AL51" s="3">
        <f t="shared" si="104"/>
        <v>10</v>
      </c>
      <c r="AQ51" s="1">
        <v>43971</v>
      </c>
      <c r="AR51" s="3">
        <f t="shared" si="119"/>
        <v>158</v>
      </c>
      <c r="AS51" s="3">
        <f t="shared" si="67"/>
        <v>91</v>
      </c>
      <c r="AT51" s="3">
        <f t="shared" si="68"/>
        <v>90</v>
      </c>
      <c r="AU51" s="3">
        <f t="shared" si="69"/>
        <v>37</v>
      </c>
      <c r="AV51" s="3">
        <f t="shared" si="70"/>
        <v>28</v>
      </c>
      <c r="BA51" s="1">
        <v>43971</v>
      </c>
      <c r="BB51" s="3">
        <f t="shared" si="95"/>
        <v>1262</v>
      </c>
      <c r="BC51" s="3">
        <f t="shared" si="96"/>
        <v>114</v>
      </c>
      <c r="BD51" s="3">
        <f t="shared" si="105"/>
        <v>127</v>
      </c>
      <c r="BE51" s="3">
        <f t="shared" si="76"/>
        <v>28</v>
      </c>
      <c r="BF51" s="3">
        <f t="shared" si="88"/>
        <v>99</v>
      </c>
      <c r="BJ51" s="1"/>
      <c r="CS51" s="1"/>
      <c r="DX51" s="1">
        <v>43971</v>
      </c>
      <c r="DY51" s="3">
        <f t="shared" si="77"/>
        <v>11</v>
      </c>
      <c r="DZ51" s="3">
        <f t="shared" si="78"/>
        <v>37</v>
      </c>
      <c r="EA51" s="3">
        <f t="shared" si="79"/>
        <v>9</v>
      </c>
      <c r="EB51" s="3">
        <f t="shared" si="92"/>
        <v>7</v>
      </c>
      <c r="EC51" s="3">
        <f t="shared" si="80"/>
        <v>18</v>
      </c>
      <c r="EF51" s="1">
        <v>43971</v>
      </c>
      <c r="EG51" s="3">
        <f t="shared" si="110"/>
        <v>26</v>
      </c>
      <c r="EH51" s="3">
        <f t="shared" si="111"/>
        <v>24</v>
      </c>
      <c r="EI51" s="3">
        <f t="shared" si="112"/>
        <v>4</v>
      </c>
      <c r="EJ51" s="3">
        <f t="shared" si="114"/>
        <v>17</v>
      </c>
      <c r="EK51" s="3">
        <f t="shared" si="113"/>
        <v>13</v>
      </c>
      <c r="EN51" s="1">
        <v>43971</v>
      </c>
      <c r="EO51" s="3">
        <f t="shared" si="89"/>
        <v>10</v>
      </c>
      <c r="EP51" s="3">
        <f t="shared" si="81"/>
        <v>26</v>
      </c>
      <c r="EQ51" s="3">
        <f t="shared" si="82"/>
        <v>20</v>
      </c>
      <c r="ER51" s="3">
        <f t="shared" si="83"/>
        <v>14</v>
      </c>
      <c r="ES51" s="3">
        <f t="shared" si="93"/>
        <v>28</v>
      </c>
      <c r="EV51" s="1">
        <v>43971</v>
      </c>
      <c r="EW51" s="3">
        <f t="shared" si="98"/>
        <v>9</v>
      </c>
      <c r="EX51" s="3">
        <f t="shared" si="56"/>
        <v>7</v>
      </c>
      <c r="EY51" s="3">
        <f t="shared" si="57"/>
        <v>10</v>
      </c>
      <c r="EZ51" s="3">
        <f t="shared" si="58"/>
        <v>3</v>
      </c>
      <c r="FA51" s="3">
        <f t="shared" si="59"/>
        <v>1</v>
      </c>
      <c r="FD51" s="1">
        <v>43971</v>
      </c>
      <c r="FE51" s="3">
        <f t="shared" si="125"/>
        <v>43</v>
      </c>
      <c r="FF51" s="3">
        <f t="shared" ref="FF51:FF79" si="132">SUM(AB317-AB316)</f>
        <v>21</v>
      </c>
      <c r="FG51" s="3">
        <f t="shared" si="128"/>
        <v>0</v>
      </c>
      <c r="FH51" s="3">
        <f t="shared" si="129"/>
        <v>6</v>
      </c>
      <c r="FI51" s="3">
        <f t="shared" si="97"/>
        <v>11</v>
      </c>
      <c r="FJ51" s="3"/>
      <c r="FL51" s="1">
        <v>43971</v>
      </c>
      <c r="FM51" s="3">
        <f t="shared" ref="FM51:FM79" si="133">SUM(AF317-AF316)</f>
        <v>57</v>
      </c>
      <c r="FN51" s="3">
        <f t="shared" ref="FN51:FN79" si="134">SUM(AG317-AG316)</f>
        <v>20</v>
      </c>
      <c r="FO51" s="3">
        <f t="shared" ref="FO51:FO79" si="135">SUM(AH317-AH316)</f>
        <v>9</v>
      </c>
      <c r="FP51" s="3">
        <f t="shared" si="84"/>
        <v>0</v>
      </c>
      <c r="FQ51" s="3">
        <f t="shared" ref="FQ51:FQ79" si="136">SUM(AJ317-AJ316)</f>
        <v>10</v>
      </c>
      <c r="FR51" s="3"/>
    </row>
    <row r="52" spans="3:174" x14ac:dyDescent="0.2">
      <c r="C52" s="1">
        <v>43972</v>
      </c>
      <c r="D52" s="3">
        <f t="shared" si="117"/>
        <v>273</v>
      </c>
      <c r="E52" s="3">
        <f t="shared" si="118"/>
        <v>496</v>
      </c>
      <c r="F52" s="3">
        <f t="shared" si="65"/>
        <v>119</v>
      </c>
      <c r="G52" s="3">
        <f t="shared" si="124"/>
        <v>185</v>
      </c>
      <c r="H52" s="3">
        <f t="shared" si="106"/>
        <v>142</v>
      </c>
      <c r="M52" s="1">
        <v>43972</v>
      </c>
      <c r="N52" s="3"/>
      <c r="O52" s="3">
        <f t="shared" si="130"/>
        <v>66</v>
      </c>
      <c r="P52" s="3">
        <f t="shared" si="87"/>
        <v>54</v>
      </c>
      <c r="Q52" s="3">
        <f t="shared" si="121"/>
        <v>54</v>
      </c>
      <c r="R52" s="3">
        <f t="shared" si="107"/>
        <v>71</v>
      </c>
      <c r="W52" s="1">
        <v>43972</v>
      </c>
      <c r="X52" s="3">
        <f t="shared" si="108"/>
        <v>127</v>
      </c>
      <c r="Y52" s="3">
        <v>222</v>
      </c>
      <c r="Z52" s="3">
        <f t="shared" si="131"/>
        <v>143</v>
      </c>
      <c r="AA52" s="3">
        <f t="shared" si="120"/>
        <v>84</v>
      </c>
      <c r="AB52" s="3">
        <v>217</v>
      </c>
      <c r="AG52" s="1">
        <v>43972</v>
      </c>
      <c r="AH52" s="3">
        <f t="shared" si="127"/>
        <v>106</v>
      </c>
      <c r="AI52" s="3">
        <f t="shared" si="115"/>
        <v>8</v>
      </c>
      <c r="AJ52" s="3">
        <f t="shared" si="116"/>
        <v>28</v>
      </c>
      <c r="AK52" s="3">
        <f t="shared" si="109"/>
        <v>11</v>
      </c>
      <c r="AL52" s="3">
        <f t="shared" si="104"/>
        <v>4</v>
      </c>
      <c r="AQ52" s="1">
        <v>43972</v>
      </c>
      <c r="AR52" s="3">
        <f t="shared" si="119"/>
        <v>195</v>
      </c>
      <c r="AS52" s="3">
        <f t="shared" si="67"/>
        <v>114</v>
      </c>
      <c r="AT52" s="3">
        <f t="shared" si="68"/>
        <v>125</v>
      </c>
      <c r="AU52" s="3">
        <f t="shared" si="69"/>
        <v>36</v>
      </c>
      <c r="AV52" s="3">
        <f t="shared" si="70"/>
        <v>21</v>
      </c>
      <c r="BA52" s="1">
        <v>43972</v>
      </c>
      <c r="BB52" s="3">
        <f t="shared" si="95"/>
        <v>1131</v>
      </c>
      <c r="BC52" s="3">
        <f t="shared" si="96"/>
        <v>175</v>
      </c>
      <c r="BD52" s="3">
        <f t="shared" si="105"/>
        <v>155</v>
      </c>
      <c r="BE52" s="3">
        <f t="shared" si="76"/>
        <v>12</v>
      </c>
      <c r="BF52" s="3">
        <f t="shared" si="88"/>
        <v>109</v>
      </c>
      <c r="BJ52" s="1"/>
      <c r="CS52" s="1"/>
      <c r="DX52" s="1">
        <v>43972</v>
      </c>
      <c r="DY52" s="3">
        <f t="shared" si="77"/>
        <v>10</v>
      </c>
      <c r="DZ52" s="3">
        <f t="shared" si="78"/>
        <v>13</v>
      </c>
      <c r="EA52" s="3">
        <f t="shared" si="79"/>
        <v>8</v>
      </c>
      <c r="EB52" s="3">
        <f t="shared" si="92"/>
        <v>10</v>
      </c>
      <c r="EC52" s="3">
        <f t="shared" si="80"/>
        <v>11</v>
      </c>
      <c r="EF52" s="1">
        <v>43972</v>
      </c>
      <c r="EG52" s="3">
        <f t="shared" si="110"/>
        <v>8</v>
      </c>
      <c r="EH52" s="3">
        <f t="shared" si="111"/>
        <v>15</v>
      </c>
      <c r="EI52" s="3">
        <f t="shared" si="112"/>
        <v>7</v>
      </c>
      <c r="EJ52" s="3">
        <f t="shared" si="114"/>
        <v>11</v>
      </c>
      <c r="EK52" s="3">
        <f t="shared" si="113"/>
        <v>9</v>
      </c>
      <c r="EN52" s="1">
        <v>43972</v>
      </c>
      <c r="EO52" s="3">
        <f t="shared" si="89"/>
        <v>6</v>
      </c>
      <c r="EP52" s="3">
        <f t="shared" si="81"/>
        <v>16</v>
      </c>
      <c r="EQ52" s="3">
        <f t="shared" si="82"/>
        <v>14</v>
      </c>
      <c r="ER52" s="3">
        <f t="shared" si="83"/>
        <v>10</v>
      </c>
      <c r="ES52" s="3">
        <f t="shared" si="93"/>
        <v>15</v>
      </c>
      <c r="EV52" s="1">
        <v>43972</v>
      </c>
      <c r="EW52" s="3">
        <f t="shared" si="98"/>
        <v>29</v>
      </c>
      <c r="EX52" s="3">
        <f t="shared" si="56"/>
        <v>10</v>
      </c>
      <c r="EY52" s="3">
        <f t="shared" si="57"/>
        <v>9</v>
      </c>
      <c r="EZ52" s="3">
        <f t="shared" si="58"/>
        <v>2</v>
      </c>
      <c r="FA52" s="3">
        <f t="shared" si="59"/>
        <v>5</v>
      </c>
      <c r="FD52" s="1">
        <v>43972</v>
      </c>
      <c r="FE52" s="3">
        <f t="shared" si="125"/>
        <v>26</v>
      </c>
      <c r="FF52" s="3">
        <f t="shared" si="132"/>
        <v>11</v>
      </c>
      <c r="FG52" s="3">
        <f t="shared" si="128"/>
        <v>0</v>
      </c>
      <c r="FH52" s="3">
        <f t="shared" si="129"/>
        <v>4</v>
      </c>
      <c r="FI52" s="3">
        <f t="shared" si="97"/>
        <v>6</v>
      </c>
      <c r="FJ52" s="3"/>
      <c r="FL52" s="1">
        <v>43972</v>
      </c>
      <c r="FM52" s="3">
        <f t="shared" si="133"/>
        <v>46</v>
      </c>
      <c r="FN52" s="3">
        <f t="shared" si="134"/>
        <v>0</v>
      </c>
      <c r="FO52" s="3">
        <f t="shared" si="135"/>
        <v>6</v>
      </c>
      <c r="FP52" s="3">
        <f t="shared" si="84"/>
        <v>0</v>
      </c>
      <c r="FQ52" s="3">
        <f t="shared" si="136"/>
        <v>14</v>
      </c>
      <c r="FR52" s="3"/>
    </row>
    <row r="53" spans="3:174" x14ac:dyDescent="0.2">
      <c r="C53" s="1">
        <v>43973</v>
      </c>
      <c r="D53" s="3">
        <f t="shared" si="117"/>
        <v>211</v>
      </c>
      <c r="E53">
        <v>254</v>
      </c>
      <c r="F53" s="3">
        <f t="shared" si="65"/>
        <v>121</v>
      </c>
      <c r="G53" s="3">
        <f t="shared" si="124"/>
        <v>163</v>
      </c>
      <c r="H53" s="3">
        <f t="shared" si="106"/>
        <v>119</v>
      </c>
      <c r="M53" s="1">
        <v>43973</v>
      </c>
      <c r="N53" s="3">
        <f t="shared" si="126"/>
        <v>70</v>
      </c>
      <c r="O53" s="3">
        <f t="shared" si="130"/>
        <v>83</v>
      </c>
      <c r="P53" s="3">
        <f t="shared" si="87"/>
        <v>108</v>
      </c>
      <c r="Q53" s="3">
        <f t="shared" si="121"/>
        <v>15</v>
      </c>
      <c r="R53" s="3">
        <f t="shared" si="107"/>
        <v>107</v>
      </c>
      <c r="W53" s="1">
        <v>43973</v>
      </c>
      <c r="X53" s="3">
        <f t="shared" si="108"/>
        <v>91</v>
      </c>
      <c r="Y53" s="3">
        <f>SUM(O217-O216)</f>
        <v>155</v>
      </c>
      <c r="Z53" s="3">
        <f t="shared" si="131"/>
        <v>158</v>
      </c>
      <c r="AA53" s="3">
        <f t="shared" si="120"/>
        <v>33</v>
      </c>
      <c r="AB53" s="3">
        <v>104</v>
      </c>
      <c r="AG53" s="1">
        <v>43973</v>
      </c>
      <c r="AH53" s="3">
        <f t="shared" si="127"/>
        <v>64</v>
      </c>
      <c r="AI53" s="3">
        <f t="shared" si="115"/>
        <v>6</v>
      </c>
      <c r="AJ53" s="3">
        <f t="shared" si="116"/>
        <v>25</v>
      </c>
      <c r="AK53" s="3">
        <f t="shared" si="109"/>
        <v>3</v>
      </c>
      <c r="AL53" s="3">
        <f t="shared" si="104"/>
        <v>10</v>
      </c>
      <c r="AQ53" s="1">
        <v>43973</v>
      </c>
      <c r="AR53" s="3">
        <f t="shared" si="119"/>
        <v>217</v>
      </c>
      <c r="AS53" s="3">
        <f t="shared" si="67"/>
        <v>98</v>
      </c>
      <c r="AT53" s="3">
        <f t="shared" si="68"/>
        <v>91</v>
      </c>
      <c r="AU53" s="3">
        <f t="shared" si="69"/>
        <v>27</v>
      </c>
      <c r="AV53" s="3">
        <f t="shared" si="70"/>
        <v>54</v>
      </c>
      <c r="BA53" s="1">
        <v>43973</v>
      </c>
      <c r="BB53" s="3">
        <f t="shared" si="95"/>
        <v>962</v>
      </c>
      <c r="BC53" s="3">
        <f t="shared" si="96"/>
        <v>119</v>
      </c>
      <c r="BD53" s="3">
        <f t="shared" si="105"/>
        <v>106</v>
      </c>
      <c r="BE53" s="3">
        <f t="shared" si="76"/>
        <v>17</v>
      </c>
      <c r="BF53" s="3">
        <f t="shared" si="88"/>
        <v>169</v>
      </c>
      <c r="BJ53" s="1"/>
      <c r="CS53" s="1"/>
      <c r="DX53" s="1">
        <v>43973</v>
      </c>
      <c r="DY53" s="3">
        <f t="shared" ref="DY53:DY79" si="137">SUM(G319-G318)</f>
        <v>8</v>
      </c>
      <c r="DZ53" s="3">
        <f t="shared" ref="DZ53:DZ79" si="138">SUM(H319-H318)</f>
        <v>12</v>
      </c>
      <c r="EA53" s="3">
        <f t="shared" ref="EA53:EA79" si="139">SUM(I319-I318)</f>
        <v>14</v>
      </c>
      <c r="EB53" s="3">
        <f t="shared" si="92"/>
        <v>8</v>
      </c>
      <c r="EC53" s="3">
        <f t="shared" ref="EC53:EC79" si="140">SUM(K319-K318)</f>
        <v>12</v>
      </c>
      <c r="EF53" s="1">
        <v>43973</v>
      </c>
      <c r="EG53" s="3">
        <f t="shared" si="110"/>
        <v>7</v>
      </c>
      <c r="EH53" s="3">
        <f t="shared" si="111"/>
        <v>13</v>
      </c>
      <c r="EI53" s="3">
        <f t="shared" si="112"/>
        <v>9</v>
      </c>
      <c r="EJ53" s="3">
        <f t="shared" si="114"/>
        <v>13</v>
      </c>
      <c r="EK53" s="3">
        <f t="shared" si="113"/>
        <v>17</v>
      </c>
      <c r="EN53" s="1">
        <v>43973</v>
      </c>
      <c r="EO53" s="3">
        <f t="shared" si="89"/>
        <v>5</v>
      </c>
      <c r="EP53" s="3">
        <f t="shared" ref="EP53:EP79" si="141">SUM(R319-R318)</f>
        <v>18</v>
      </c>
      <c r="EQ53" s="3">
        <f t="shared" ref="EQ53:EQ79" si="142">SUM(S319-S318)</f>
        <v>11</v>
      </c>
      <c r="ER53" s="3">
        <f t="shared" ref="ER53:ER79" si="143">SUM(T319-T318)</f>
        <v>12</v>
      </c>
      <c r="ES53" s="3">
        <f t="shared" si="93"/>
        <v>12</v>
      </c>
      <c r="EV53" s="1">
        <v>43973</v>
      </c>
      <c r="EW53" s="3">
        <f t="shared" si="98"/>
        <v>10</v>
      </c>
      <c r="EX53" s="3"/>
      <c r="EY53" s="3">
        <f t="shared" ref="EY53:FA60" si="144">SUM(X319-X318)</f>
        <v>4</v>
      </c>
      <c r="EZ53" s="3">
        <f t="shared" si="144"/>
        <v>0</v>
      </c>
      <c r="FA53" s="3">
        <f t="shared" si="144"/>
        <v>1</v>
      </c>
      <c r="FD53" s="1">
        <v>43973</v>
      </c>
      <c r="FE53" s="3">
        <f t="shared" si="125"/>
        <v>43</v>
      </c>
      <c r="FF53" s="3">
        <f t="shared" si="132"/>
        <v>12</v>
      </c>
      <c r="FG53" s="3">
        <f t="shared" si="128"/>
        <v>27</v>
      </c>
      <c r="FH53" s="3">
        <f t="shared" si="129"/>
        <v>5</v>
      </c>
      <c r="FI53" s="3">
        <f t="shared" si="97"/>
        <v>4</v>
      </c>
      <c r="FJ53" s="3"/>
      <c r="FL53" s="1">
        <v>43973</v>
      </c>
      <c r="FM53" s="3">
        <f t="shared" si="133"/>
        <v>33</v>
      </c>
      <c r="FN53" s="3">
        <f t="shared" si="134"/>
        <v>9</v>
      </c>
      <c r="FO53" s="3">
        <f t="shared" si="135"/>
        <v>9</v>
      </c>
      <c r="FP53" s="3">
        <f t="shared" ref="FP53:FP79" si="145">SUM(AI319-AI318)</f>
        <v>0</v>
      </c>
      <c r="FQ53" s="3">
        <f t="shared" si="136"/>
        <v>6</v>
      </c>
      <c r="FR53" s="3"/>
    </row>
    <row r="54" spans="3:174" x14ac:dyDescent="0.2">
      <c r="C54" s="1">
        <v>43974</v>
      </c>
      <c r="D54" s="3">
        <f t="shared" si="117"/>
        <v>186</v>
      </c>
      <c r="E54" s="3">
        <v>263</v>
      </c>
      <c r="F54" s="3">
        <f t="shared" si="65"/>
        <v>118</v>
      </c>
      <c r="G54" s="3">
        <f t="shared" si="124"/>
        <v>155</v>
      </c>
      <c r="H54" s="3">
        <f t="shared" si="106"/>
        <v>130</v>
      </c>
      <c r="M54" s="1">
        <v>43974</v>
      </c>
      <c r="N54" s="3">
        <f t="shared" si="126"/>
        <v>15</v>
      </c>
      <c r="O54" s="3">
        <f t="shared" si="130"/>
        <v>13</v>
      </c>
      <c r="P54" s="3">
        <f t="shared" si="87"/>
        <v>51</v>
      </c>
      <c r="Q54" s="3"/>
      <c r="R54" s="3">
        <f t="shared" si="107"/>
        <v>6</v>
      </c>
      <c r="W54" s="1">
        <v>43974</v>
      </c>
      <c r="X54" s="3">
        <f t="shared" si="108"/>
        <v>111</v>
      </c>
      <c r="Y54" s="3">
        <f>SUM(O218-O217)</f>
        <v>147</v>
      </c>
      <c r="Z54" s="3">
        <f t="shared" si="131"/>
        <v>113</v>
      </c>
      <c r="AA54" s="3">
        <f t="shared" si="120"/>
        <v>35</v>
      </c>
      <c r="AB54" s="3">
        <f>SUM(R207-R206)</f>
        <v>150</v>
      </c>
      <c r="AG54" s="1">
        <v>43974</v>
      </c>
      <c r="AH54" s="3">
        <f t="shared" si="127"/>
        <v>95</v>
      </c>
      <c r="AI54" s="3">
        <f t="shared" si="115"/>
        <v>61</v>
      </c>
      <c r="AJ54" s="3">
        <f t="shared" si="116"/>
        <v>37</v>
      </c>
      <c r="AK54" s="3">
        <f t="shared" si="109"/>
        <v>7</v>
      </c>
      <c r="AL54" s="3">
        <f t="shared" si="104"/>
        <v>7</v>
      </c>
      <c r="AQ54" s="1">
        <v>43974</v>
      </c>
      <c r="AR54" s="3">
        <f t="shared" si="119"/>
        <v>151</v>
      </c>
      <c r="AS54" s="3">
        <f t="shared" si="67"/>
        <v>98</v>
      </c>
      <c r="AT54" s="3">
        <f t="shared" si="68"/>
        <v>54</v>
      </c>
      <c r="AU54" s="3">
        <f t="shared" si="69"/>
        <v>15</v>
      </c>
      <c r="AV54" s="3">
        <f t="shared" si="70"/>
        <v>7</v>
      </c>
      <c r="BA54" s="1">
        <v>43974</v>
      </c>
      <c r="BB54" s="3">
        <f t="shared" si="95"/>
        <v>1004</v>
      </c>
      <c r="BC54" s="3">
        <f t="shared" si="96"/>
        <v>125</v>
      </c>
      <c r="BD54" s="3">
        <f t="shared" si="105"/>
        <v>109</v>
      </c>
      <c r="BE54" s="3">
        <f t="shared" si="76"/>
        <v>56</v>
      </c>
      <c r="BF54" s="3">
        <f t="shared" si="88"/>
        <v>169</v>
      </c>
      <c r="BJ54" s="1"/>
      <c r="CS54" s="1"/>
      <c r="DX54" s="1">
        <v>43974</v>
      </c>
      <c r="DY54" s="3">
        <f t="shared" si="137"/>
        <v>9</v>
      </c>
      <c r="DZ54" s="3">
        <f t="shared" si="138"/>
        <v>10</v>
      </c>
      <c r="EA54" s="3">
        <f t="shared" si="139"/>
        <v>6</v>
      </c>
      <c r="EB54" s="3">
        <f t="shared" si="92"/>
        <v>7</v>
      </c>
      <c r="EC54" s="3">
        <f t="shared" si="140"/>
        <v>8</v>
      </c>
      <c r="EF54" s="1">
        <v>43974</v>
      </c>
      <c r="EG54" s="3">
        <f t="shared" si="110"/>
        <v>6</v>
      </c>
      <c r="EH54" s="3">
        <f t="shared" si="111"/>
        <v>4</v>
      </c>
      <c r="EI54" s="3">
        <f t="shared" si="112"/>
        <v>3</v>
      </c>
      <c r="EJ54" s="3">
        <f t="shared" si="114"/>
        <v>4</v>
      </c>
      <c r="EK54" s="3">
        <f t="shared" si="113"/>
        <v>7</v>
      </c>
      <c r="EN54" s="1">
        <v>43974</v>
      </c>
      <c r="EO54" s="3">
        <f t="shared" ref="EO54:EO79" si="146">SUM(Q320-Q319)</f>
        <v>9</v>
      </c>
      <c r="EP54" s="3">
        <f t="shared" si="141"/>
        <v>16</v>
      </c>
      <c r="EQ54" s="3">
        <f t="shared" si="142"/>
        <v>6</v>
      </c>
      <c r="ER54" s="3">
        <f t="shared" si="143"/>
        <v>3</v>
      </c>
      <c r="ES54" s="3">
        <f t="shared" si="93"/>
        <v>15</v>
      </c>
      <c r="EV54" s="1">
        <v>43974</v>
      </c>
      <c r="EW54" s="3">
        <f t="shared" si="98"/>
        <v>38</v>
      </c>
      <c r="EX54" s="3"/>
      <c r="EY54" s="3">
        <f t="shared" si="144"/>
        <v>2</v>
      </c>
      <c r="EZ54" s="3">
        <f t="shared" si="144"/>
        <v>0</v>
      </c>
      <c r="FA54" s="3">
        <f t="shared" si="144"/>
        <v>0</v>
      </c>
      <c r="FD54" s="1">
        <v>43974</v>
      </c>
      <c r="FE54" s="3">
        <f t="shared" si="125"/>
        <v>12</v>
      </c>
      <c r="FF54" s="3">
        <f t="shared" si="132"/>
        <v>14</v>
      </c>
      <c r="FG54" s="3">
        <f t="shared" si="128"/>
        <v>3</v>
      </c>
      <c r="FH54" s="3">
        <f t="shared" si="129"/>
        <v>5</v>
      </c>
      <c r="FI54" s="3">
        <f t="shared" si="97"/>
        <v>9</v>
      </c>
      <c r="FJ54" s="3"/>
      <c r="FL54" s="1">
        <v>43974</v>
      </c>
      <c r="FM54" s="3">
        <f t="shared" si="133"/>
        <v>41</v>
      </c>
      <c r="FN54" s="3">
        <f t="shared" si="134"/>
        <v>4</v>
      </c>
      <c r="FO54" s="3">
        <f t="shared" si="135"/>
        <v>1</v>
      </c>
      <c r="FP54" s="3">
        <f t="shared" si="145"/>
        <v>0</v>
      </c>
      <c r="FQ54" s="3">
        <f t="shared" si="136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24"/>
        <v>216</v>
      </c>
      <c r="H55" s="3">
        <f t="shared" si="106"/>
        <v>162</v>
      </c>
      <c r="M55" s="1">
        <v>43975</v>
      </c>
      <c r="N55" s="3">
        <f t="shared" si="126"/>
        <v>136</v>
      </c>
      <c r="O55" s="3">
        <f t="shared" si="130"/>
        <v>67</v>
      </c>
      <c r="P55" s="3">
        <f t="shared" si="87"/>
        <v>77</v>
      </c>
      <c r="Q55" s="3"/>
      <c r="R55" s="3">
        <f t="shared" si="107"/>
        <v>76</v>
      </c>
      <c r="W55" s="1">
        <v>43975</v>
      </c>
      <c r="X55" s="3">
        <f t="shared" si="108"/>
        <v>126</v>
      </c>
      <c r="Y55" s="3">
        <f>SUM(O219-O218)</f>
        <v>205</v>
      </c>
      <c r="Z55" s="3">
        <f t="shared" si="131"/>
        <v>123</v>
      </c>
      <c r="AA55" s="3">
        <f t="shared" si="120"/>
        <v>53</v>
      </c>
      <c r="AB55" s="3">
        <f>SUM(R208-R207)</f>
        <v>180</v>
      </c>
      <c r="AG55" s="1">
        <v>43975</v>
      </c>
      <c r="AH55" s="3">
        <f t="shared" si="127"/>
        <v>74</v>
      </c>
      <c r="AI55" s="3">
        <f t="shared" si="115"/>
        <v>23</v>
      </c>
      <c r="AJ55" s="3">
        <f t="shared" si="116"/>
        <v>17</v>
      </c>
      <c r="AK55" s="3">
        <f t="shared" si="109"/>
        <v>12</v>
      </c>
      <c r="AL55" s="3">
        <f t="shared" si="104"/>
        <v>12</v>
      </c>
      <c r="AQ55" s="1">
        <v>43975</v>
      </c>
      <c r="AR55" s="3">
        <f t="shared" si="119"/>
        <v>176</v>
      </c>
      <c r="AS55" s="3">
        <f t="shared" si="67"/>
        <v>61</v>
      </c>
      <c r="AT55" s="3">
        <f t="shared" si="68"/>
        <v>65</v>
      </c>
      <c r="AU55" s="3">
        <f t="shared" si="69"/>
        <v>23</v>
      </c>
      <c r="AV55" s="3">
        <f t="shared" si="70"/>
        <v>40</v>
      </c>
      <c r="BA55" s="1">
        <v>43975</v>
      </c>
      <c r="BB55" s="3">
        <f t="shared" si="95"/>
        <v>925</v>
      </c>
      <c r="BC55" s="3">
        <f t="shared" si="96"/>
        <v>142</v>
      </c>
      <c r="BD55" s="3">
        <f t="shared" si="105"/>
        <v>111</v>
      </c>
      <c r="BE55" s="3">
        <f t="shared" si="76"/>
        <v>30</v>
      </c>
      <c r="BF55" s="3">
        <f t="shared" si="88"/>
        <v>126</v>
      </c>
      <c r="BJ55" s="1"/>
      <c r="CS55" s="1"/>
      <c r="DX55" s="1">
        <v>43975</v>
      </c>
      <c r="DY55" s="3">
        <f t="shared" si="137"/>
        <v>9</v>
      </c>
      <c r="DZ55" s="3">
        <f t="shared" si="138"/>
        <v>14</v>
      </c>
      <c r="EA55" s="3">
        <f t="shared" si="139"/>
        <v>8</v>
      </c>
      <c r="EB55" s="3">
        <f t="shared" ref="EB55:EB79" si="147">SUM(J321-J320)</f>
        <v>5</v>
      </c>
      <c r="EC55" s="3">
        <f t="shared" si="140"/>
        <v>12</v>
      </c>
      <c r="EF55" s="1">
        <v>43975</v>
      </c>
      <c r="EG55" s="3">
        <f t="shared" si="110"/>
        <v>4</v>
      </c>
      <c r="EH55" s="3">
        <f t="shared" si="111"/>
        <v>1</v>
      </c>
      <c r="EI55" s="3">
        <f t="shared" si="112"/>
        <v>7</v>
      </c>
      <c r="EJ55" s="3">
        <f t="shared" si="114"/>
        <v>3</v>
      </c>
      <c r="EK55" s="3">
        <f t="shared" si="113"/>
        <v>2</v>
      </c>
      <c r="EN55" s="1">
        <v>43975</v>
      </c>
      <c r="EO55" s="3">
        <f t="shared" si="146"/>
        <v>11</v>
      </c>
      <c r="EP55" s="3">
        <f t="shared" si="141"/>
        <v>6</v>
      </c>
      <c r="EQ55" s="3">
        <f t="shared" si="142"/>
        <v>11</v>
      </c>
      <c r="ER55" s="3">
        <f t="shared" si="143"/>
        <v>8</v>
      </c>
      <c r="ES55" s="3">
        <f t="shared" ref="ES55:ES79" si="148">SUM(U321-U320)</f>
        <v>12</v>
      </c>
      <c r="EV55" s="1">
        <v>43975</v>
      </c>
      <c r="EW55" s="3"/>
      <c r="EX55" s="3">
        <f t="shared" ref="EX55:EX79" si="149">SUM(W321-W320)</f>
        <v>1</v>
      </c>
      <c r="EY55" s="3">
        <f t="shared" si="144"/>
        <v>0</v>
      </c>
      <c r="EZ55" s="3">
        <f t="shared" si="144"/>
        <v>0</v>
      </c>
      <c r="FA55" s="3">
        <f t="shared" si="144"/>
        <v>0</v>
      </c>
      <c r="FD55" s="1">
        <v>43975</v>
      </c>
      <c r="FE55" s="3">
        <f t="shared" si="125"/>
        <v>0</v>
      </c>
      <c r="FF55" s="3">
        <f t="shared" si="132"/>
        <v>0</v>
      </c>
      <c r="FG55" s="3">
        <f t="shared" si="128"/>
        <v>0</v>
      </c>
      <c r="FH55" s="3">
        <f t="shared" si="129"/>
        <v>4</v>
      </c>
      <c r="FI55" s="3">
        <f t="shared" si="97"/>
        <v>4</v>
      </c>
      <c r="FJ55" s="3"/>
      <c r="FL55" s="1">
        <v>43975</v>
      </c>
      <c r="FM55" s="3">
        <f t="shared" si="133"/>
        <v>14</v>
      </c>
      <c r="FN55" s="3">
        <f t="shared" si="134"/>
        <v>0</v>
      </c>
      <c r="FO55" s="3">
        <f t="shared" si="135"/>
        <v>5</v>
      </c>
      <c r="FP55" s="3">
        <f t="shared" si="145"/>
        <v>0</v>
      </c>
      <c r="FQ55" s="3">
        <f t="shared" si="136"/>
        <v>1</v>
      </c>
      <c r="FR55" s="3"/>
    </row>
    <row r="56" spans="3:174" x14ac:dyDescent="0.2">
      <c r="C56" s="1">
        <v>43976</v>
      </c>
      <c r="D56" s="3">
        <f>SUM(B227-B226)</f>
        <v>192</v>
      </c>
      <c r="E56" s="3">
        <v>185</v>
      </c>
      <c r="F56" s="3">
        <f t="shared" si="65"/>
        <v>70</v>
      </c>
      <c r="G56" s="3">
        <f t="shared" si="124"/>
        <v>110</v>
      </c>
      <c r="H56" s="3">
        <f t="shared" si="106"/>
        <v>126</v>
      </c>
      <c r="M56" s="1">
        <v>43976</v>
      </c>
      <c r="N56" s="3">
        <f t="shared" si="126"/>
        <v>97</v>
      </c>
      <c r="O56" s="3">
        <f t="shared" si="130"/>
        <v>74</v>
      </c>
      <c r="P56" s="3">
        <f t="shared" si="87"/>
        <v>60</v>
      </c>
      <c r="Q56" s="3">
        <v>49</v>
      </c>
      <c r="R56" s="3">
        <f t="shared" si="107"/>
        <v>88</v>
      </c>
      <c r="W56" s="1">
        <v>43976</v>
      </c>
      <c r="X56" s="3">
        <f t="shared" si="108"/>
        <v>63</v>
      </c>
      <c r="Y56" s="3">
        <f>SUM(O220-O219)</f>
        <v>102</v>
      </c>
      <c r="Z56" s="3">
        <f t="shared" si="131"/>
        <v>118</v>
      </c>
      <c r="AA56" s="3">
        <v>32</v>
      </c>
      <c r="AB56" s="3">
        <f>SUM(R209-R208)</f>
        <v>74</v>
      </c>
      <c r="AG56" s="1">
        <v>43976</v>
      </c>
      <c r="AH56" s="3">
        <f t="shared" si="127"/>
        <v>45</v>
      </c>
      <c r="AI56" s="3">
        <f t="shared" si="115"/>
        <v>11</v>
      </c>
      <c r="AJ56" s="3">
        <f t="shared" si="116"/>
        <v>17</v>
      </c>
      <c r="AK56" s="3">
        <f t="shared" si="109"/>
        <v>13</v>
      </c>
      <c r="AL56" s="3">
        <f t="shared" si="104"/>
        <v>4</v>
      </c>
      <c r="AQ56" s="1">
        <v>43976</v>
      </c>
      <c r="AR56" s="3">
        <f t="shared" si="119"/>
        <v>111</v>
      </c>
      <c r="AS56" s="3">
        <f t="shared" si="67"/>
        <v>51</v>
      </c>
      <c r="AT56" s="3">
        <f t="shared" si="68"/>
        <v>31</v>
      </c>
      <c r="AU56" s="3">
        <f t="shared" si="69"/>
        <v>16</v>
      </c>
      <c r="AV56" s="3">
        <f t="shared" si="70"/>
        <v>18</v>
      </c>
      <c r="BA56" s="1">
        <v>43976</v>
      </c>
      <c r="BB56" s="3">
        <f t="shared" si="95"/>
        <v>998</v>
      </c>
      <c r="BC56" s="3">
        <f t="shared" si="96"/>
        <v>96</v>
      </c>
      <c r="BD56" s="3">
        <f t="shared" si="105"/>
        <v>329</v>
      </c>
      <c r="BE56" s="3">
        <f t="shared" si="76"/>
        <v>24</v>
      </c>
      <c r="BF56" s="3">
        <f t="shared" si="88"/>
        <v>162</v>
      </c>
      <c r="BJ56" s="1"/>
      <c r="CS56" s="1"/>
      <c r="DX56" s="1">
        <v>43976</v>
      </c>
      <c r="DY56" s="3">
        <f t="shared" si="137"/>
        <v>12</v>
      </c>
      <c r="DZ56" s="3">
        <f t="shared" si="138"/>
        <v>15</v>
      </c>
      <c r="EA56" s="3">
        <f t="shared" si="139"/>
        <v>11</v>
      </c>
      <c r="EB56" s="3">
        <f t="shared" si="147"/>
        <v>11</v>
      </c>
      <c r="EC56" s="3">
        <f t="shared" si="140"/>
        <v>5</v>
      </c>
      <c r="EF56" s="1">
        <v>43976</v>
      </c>
      <c r="EG56" s="3">
        <f t="shared" ref="EG56:EG79" si="150">SUM(L322-L321)</f>
        <v>0</v>
      </c>
      <c r="EH56" s="3"/>
      <c r="EI56" s="3">
        <f t="shared" ref="EI56:EI67" si="151">SUM(N322-N321)</f>
        <v>0</v>
      </c>
      <c r="EJ56" s="3"/>
      <c r="EK56" s="3">
        <f t="shared" si="113"/>
        <v>1</v>
      </c>
      <c r="EN56" s="1">
        <v>43976</v>
      </c>
      <c r="EO56" s="3">
        <f t="shared" si="146"/>
        <v>0</v>
      </c>
      <c r="EP56" s="3">
        <f t="shared" si="141"/>
        <v>0</v>
      </c>
      <c r="EQ56" s="3">
        <f t="shared" si="142"/>
        <v>0</v>
      </c>
      <c r="ER56" s="3">
        <f t="shared" si="143"/>
        <v>0</v>
      </c>
      <c r="ES56" s="3">
        <f t="shared" si="148"/>
        <v>0</v>
      </c>
      <c r="EV56" s="1">
        <v>43976</v>
      </c>
      <c r="EW56" s="3"/>
      <c r="EX56" s="3">
        <f t="shared" si="149"/>
        <v>0</v>
      </c>
      <c r="EY56" s="3">
        <f t="shared" si="144"/>
        <v>0</v>
      </c>
      <c r="EZ56" s="3">
        <f t="shared" si="144"/>
        <v>2</v>
      </c>
      <c r="FA56" s="3">
        <f t="shared" si="144"/>
        <v>0</v>
      </c>
      <c r="FD56" s="1">
        <v>43976</v>
      </c>
      <c r="FE56" s="3">
        <f t="shared" si="125"/>
        <v>2</v>
      </c>
      <c r="FF56" s="3">
        <f t="shared" si="132"/>
        <v>0</v>
      </c>
      <c r="FG56" s="3">
        <f t="shared" si="128"/>
        <v>3</v>
      </c>
      <c r="FH56" s="3">
        <f t="shared" si="129"/>
        <v>3</v>
      </c>
      <c r="FI56" s="3">
        <f t="shared" si="97"/>
        <v>0</v>
      </c>
      <c r="FJ56" s="3"/>
      <c r="FL56" s="1">
        <v>43976</v>
      </c>
      <c r="FM56" s="3">
        <f t="shared" si="133"/>
        <v>12</v>
      </c>
      <c r="FN56" s="3">
        <f t="shared" si="134"/>
        <v>0</v>
      </c>
      <c r="FO56" s="3">
        <f t="shared" si="135"/>
        <v>5</v>
      </c>
      <c r="FP56" s="3">
        <f t="shared" si="145"/>
        <v>1</v>
      </c>
      <c r="FQ56" s="3">
        <f t="shared" si="136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37"/>
        <v>5</v>
      </c>
      <c r="DZ57" s="3">
        <f t="shared" si="138"/>
        <v>9</v>
      </c>
      <c r="EA57" s="3">
        <f t="shared" si="139"/>
        <v>4</v>
      </c>
      <c r="EB57" s="3">
        <f t="shared" si="147"/>
        <v>6</v>
      </c>
      <c r="EC57" s="3">
        <f t="shared" si="140"/>
        <v>12</v>
      </c>
      <c r="EF57" s="1">
        <v>43977</v>
      </c>
      <c r="EG57" s="3">
        <f t="shared" si="150"/>
        <v>3</v>
      </c>
      <c r="EH57" s="3"/>
      <c r="EI57" s="3">
        <f t="shared" si="151"/>
        <v>10</v>
      </c>
      <c r="EJ57" s="3"/>
      <c r="EK57" s="3">
        <f t="shared" si="113"/>
        <v>1</v>
      </c>
      <c r="EN57" s="1">
        <v>43977</v>
      </c>
      <c r="EO57" s="3">
        <f t="shared" si="146"/>
        <v>6</v>
      </c>
      <c r="EP57" s="3">
        <f t="shared" si="141"/>
        <v>17</v>
      </c>
      <c r="EQ57" s="3">
        <f t="shared" si="142"/>
        <v>11</v>
      </c>
      <c r="ER57" s="3">
        <f t="shared" si="143"/>
        <v>9</v>
      </c>
      <c r="ES57" s="3">
        <f t="shared" si="148"/>
        <v>21</v>
      </c>
      <c r="EV57" s="1">
        <v>43977</v>
      </c>
      <c r="EW57" s="3">
        <f t="shared" ref="EW57:EW79" si="152">SUM(V323-V322)</f>
        <v>4</v>
      </c>
      <c r="EX57" s="3">
        <f t="shared" si="149"/>
        <v>3</v>
      </c>
      <c r="EY57" s="3">
        <f t="shared" si="144"/>
        <v>1</v>
      </c>
      <c r="EZ57" s="3">
        <f t="shared" si="144"/>
        <v>3</v>
      </c>
      <c r="FA57" s="3">
        <f t="shared" si="144"/>
        <v>0</v>
      </c>
      <c r="FD57" s="1">
        <v>43977</v>
      </c>
      <c r="FE57" s="3">
        <f t="shared" si="125"/>
        <v>8</v>
      </c>
      <c r="FF57" s="3">
        <f t="shared" si="132"/>
        <v>2</v>
      </c>
      <c r="FG57" s="3">
        <f t="shared" si="128"/>
        <v>0</v>
      </c>
      <c r="FH57" s="3">
        <f t="shared" si="129"/>
        <v>1</v>
      </c>
      <c r="FI57" s="3">
        <f t="shared" si="97"/>
        <v>0</v>
      </c>
      <c r="FJ57" s="3"/>
      <c r="FL57" s="1">
        <v>43977</v>
      </c>
      <c r="FM57" s="3">
        <f t="shared" si="133"/>
        <v>27</v>
      </c>
      <c r="FN57" s="3">
        <f t="shared" si="134"/>
        <v>15</v>
      </c>
      <c r="FO57" s="3">
        <f t="shared" si="135"/>
        <v>5</v>
      </c>
      <c r="FP57" s="3">
        <f t="shared" si="145"/>
        <v>0</v>
      </c>
      <c r="FQ57" s="3">
        <f t="shared" si="136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37"/>
        <v>4</v>
      </c>
      <c r="DZ58" s="3">
        <f t="shared" si="138"/>
        <v>8</v>
      </c>
      <c r="EA58" s="3">
        <f t="shared" si="139"/>
        <v>3</v>
      </c>
      <c r="EB58" s="3">
        <f t="shared" si="147"/>
        <v>5</v>
      </c>
      <c r="EC58" s="3">
        <f t="shared" si="140"/>
        <v>10</v>
      </c>
      <c r="EF58" s="1">
        <v>43978</v>
      </c>
      <c r="EG58" s="3">
        <f t="shared" si="150"/>
        <v>19</v>
      </c>
      <c r="EH58" s="3">
        <f>SUM(M324-M323)</f>
        <v>15</v>
      </c>
      <c r="EI58" s="3">
        <f t="shared" si="151"/>
        <v>19</v>
      </c>
      <c r="EJ58" s="3">
        <f>SUM(O324-O323)</f>
        <v>12</v>
      </c>
      <c r="EK58" s="3">
        <f t="shared" si="113"/>
        <v>7</v>
      </c>
      <c r="EN58" s="1">
        <v>43978</v>
      </c>
      <c r="EO58" s="3">
        <f t="shared" si="146"/>
        <v>6</v>
      </c>
      <c r="EP58" s="3">
        <f t="shared" si="141"/>
        <v>14</v>
      </c>
      <c r="EQ58" s="3">
        <f t="shared" si="142"/>
        <v>8</v>
      </c>
      <c r="ER58" s="3">
        <f t="shared" si="143"/>
        <v>3</v>
      </c>
      <c r="ES58" s="3">
        <f t="shared" si="148"/>
        <v>16</v>
      </c>
      <c r="EV58" s="1">
        <v>43978</v>
      </c>
      <c r="EW58" s="3">
        <f t="shared" si="152"/>
        <v>38</v>
      </c>
      <c r="EX58" s="3">
        <f t="shared" si="149"/>
        <v>3</v>
      </c>
      <c r="EY58" s="3">
        <f t="shared" si="144"/>
        <v>5</v>
      </c>
      <c r="EZ58" s="3">
        <f t="shared" si="144"/>
        <v>2</v>
      </c>
      <c r="FA58" s="3">
        <f t="shared" si="144"/>
        <v>1</v>
      </c>
      <c r="FD58" s="1">
        <v>43978</v>
      </c>
      <c r="FE58" s="3">
        <f t="shared" si="125"/>
        <v>19</v>
      </c>
      <c r="FF58" s="3">
        <f t="shared" si="132"/>
        <v>27</v>
      </c>
      <c r="FG58" s="3">
        <f t="shared" si="128"/>
        <v>12</v>
      </c>
      <c r="FH58" s="3">
        <f t="shared" si="129"/>
        <v>5</v>
      </c>
      <c r="FI58" s="3">
        <f t="shared" ref="FI58:FI79" si="153">SUM(AE324-AE323)</f>
        <v>5</v>
      </c>
      <c r="FJ58" s="3"/>
      <c r="FL58" s="1">
        <v>43978</v>
      </c>
      <c r="FM58" s="3">
        <f t="shared" si="133"/>
        <v>52</v>
      </c>
      <c r="FN58" s="3">
        <f t="shared" si="134"/>
        <v>7</v>
      </c>
      <c r="FO58" s="3">
        <f t="shared" si="135"/>
        <v>6</v>
      </c>
      <c r="FP58" s="3">
        <f t="shared" si="145"/>
        <v>1</v>
      </c>
      <c r="FQ58" s="3">
        <f t="shared" si="136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37"/>
        <v>9</v>
      </c>
      <c r="DZ59" s="3">
        <f t="shared" si="138"/>
        <v>6</v>
      </c>
      <c r="EA59" s="3">
        <f t="shared" si="139"/>
        <v>4</v>
      </c>
      <c r="EB59" s="3">
        <f t="shared" si="147"/>
        <v>4</v>
      </c>
      <c r="EC59" s="3">
        <f t="shared" si="140"/>
        <v>10</v>
      </c>
      <c r="EF59" s="1">
        <v>43979</v>
      </c>
      <c r="EG59" s="3">
        <f t="shared" si="150"/>
        <v>6</v>
      </c>
      <c r="EH59" s="3">
        <f>SUM(M325-M324)</f>
        <v>3</v>
      </c>
      <c r="EI59" s="3">
        <f t="shared" si="151"/>
        <v>4</v>
      </c>
      <c r="EJ59" s="3">
        <f>SUM(O325-O324)</f>
        <v>5</v>
      </c>
      <c r="EK59" s="3">
        <f t="shared" si="113"/>
        <v>4</v>
      </c>
      <c r="EN59" s="1">
        <v>43979</v>
      </c>
      <c r="EO59" s="3">
        <f t="shared" si="146"/>
        <v>9</v>
      </c>
      <c r="EP59" s="3">
        <f t="shared" si="141"/>
        <v>15</v>
      </c>
      <c r="EQ59" s="3">
        <f t="shared" si="142"/>
        <v>17</v>
      </c>
      <c r="ER59" s="3">
        <f t="shared" si="143"/>
        <v>5</v>
      </c>
      <c r="ES59" s="3">
        <f t="shared" si="148"/>
        <v>22</v>
      </c>
      <c r="EV59" s="1">
        <v>43979</v>
      </c>
      <c r="EW59" s="3">
        <f t="shared" si="152"/>
        <v>4</v>
      </c>
      <c r="EX59" s="3">
        <f t="shared" si="149"/>
        <v>10</v>
      </c>
      <c r="EY59" s="3">
        <f t="shared" si="144"/>
        <v>3</v>
      </c>
      <c r="EZ59" s="3">
        <f t="shared" si="144"/>
        <v>2</v>
      </c>
      <c r="FA59" s="3">
        <f t="shared" si="144"/>
        <v>3</v>
      </c>
      <c r="FD59" s="1">
        <v>43979</v>
      </c>
      <c r="FE59" s="3">
        <f t="shared" si="125"/>
        <v>20</v>
      </c>
      <c r="FF59" s="3">
        <f t="shared" si="132"/>
        <v>13</v>
      </c>
      <c r="FG59" s="3">
        <f t="shared" si="128"/>
        <v>8</v>
      </c>
      <c r="FH59" s="3">
        <f t="shared" si="129"/>
        <v>3</v>
      </c>
      <c r="FI59" s="3">
        <f t="shared" si="153"/>
        <v>7</v>
      </c>
      <c r="FJ59" s="3"/>
      <c r="FL59" s="1">
        <v>43979</v>
      </c>
      <c r="FM59" s="3">
        <f t="shared" si="133"/>
        <v>46</v>
      </c>
      <c r="FN59" s="3">
        <f t="shared" si="134"/>
        <v>10</v>
      </c>
      <c r="FO59" s="3">
        <f t="shared" si="135"/>
        <v>11</v>
      </c>
      <c r="FP59" s="3">
        <f t="shared" si="145"/>
        <v>0</v>
      </c>
      <c r="FQ59" s="3">
        <f t="shared" si="136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37"/>
        <v>0</v>
      </c>
      <c r="DZ60" s="3">
        <f t="shared" si="138"/>
        <v>7</v>
      </c>
      <c r="EA60" s="3">
        <f t="shared" si="139"/>
        <v>3</v>
      </c>
      <c r="EB60" s="3">
        <f t="shared" si="147"/>
        <v>5</v>
      </c>
      <c r="EC60" s="3">
        <f t="shared" si="140"/>
        <v>8</v>
      </c>
      <c r="EF60" s="1">
        <v>43980</v>
      </c>
      <c r="EG60" s="3">
        <f t="shared" si="150"/>
        <v>14</v>
      </c>
      <c r="EH60" s="3">
        <f>SUM(M326-M325)</f>
        <v>7</v>
      </c>
      <c r="EI60" s="3">
        <f t="shared" si="151"/>
        <v>19</v>
      </c>
      <c r="EJ60" s="3">
        <f>SUM(O326-O325)</f>
        <v>13</v>
      </c>
      <c r="EK60" s="3">
        <f t="shared" si="113"/>
        <v>14</v>
      </c>
      <c r="EN60" s="1">
        <v>43980</v>
      </c>
      <c r="EO60" s="3">
        <f t="shared" si="146"/>
        <v>2</v>
      </c>
      <c r="EP60" s="3">
        <f t="shared" si="141"/>
        <v>19</v>
      </c>
      <c r="EQ60" s="3">
        <f t="shared" si="142"/>
        <v>11</v>
      </c>
      <c r="ER60" s="3">
        <f t="shared" si="143"/>
        <v>12</v>
      </c>
      <c r="ES60" s="3">
        <f t="shared" si="148"/>
        <v>8</v>
      </c>
      <c r="EV60" s="1">
        <v>43980</v>
      </c>
      <c r="EW60" s="3">
        <f t="shared" si="152"/>
        <v>15</v>
      </c>
      <c r="EX60" s="3">
        <f t="shared" si="149"/>
        <v>4</v>
      </c>
      <c r="EY60" s="3">
        <f t="shared" si="144"/>
        <v>6</v>
      </c>
      <c r="EZ60" s="3">
        <f t="shared" si="144"/>
        <v>1</v>
      </c>
      <c r="FA60" s="3">
        <f t="shared" si="144"/>
        <v>0</v>
      </c>
      <c r="FD60" s="1">
        <v>43980</v>
      </c>
      <c r="FE60" s="3">
        <f t="shared" si="125"/>
        <v>18</v>
      </c>
      <c r="FF60" s="3">
        <f t="shared" si="132"/>
        <v>2</v>
      </c>
      <c r="FG60" s="3">
        <f t="shared" si="128"/>
        <v>6</v>
      </c>
      <c r="FH60" s="3">
        <f t="shared" si="129"/>
        <v>4</v>
      </c>
      <c r="FI60" s="3">
        <f t="shared" si="153"/>
        <v>3</v>
      </c>
      <c r="FJ60" s="3"/>
      <c r="FL60" s="1">
        <v>43980</v>
      </c>
      <c r="FM60" s="3">
        <f t="shared" si="133"/>
        <v>49</v>
      </c>
      <c r="FN60" s="3">
        <f t="shared" si="134"/>
        <v>5</v>
      </c>
      <c r="FO60" s="3">
        <f t="shared" si="135"/>
        <v>8</v>
      </c>
      <c r="FP60" s="3">
        <f t="shared" si="145"/>
        <v>0</v>
      </c>
      <c r="FQ60" s="3">
        <f t="shared" si="136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37"/>
        <v>2</v>
      </c>
      <c r="DZ61" s="3">
        <f t="shared" si="138"/>
        <v>8</v>
      </c>
      <c r="EA61" s="3">
        <f t="shared" si="139"/>
        <v>4</v>
      </c>
      <c r="EB61" s="3">
        <f t="shared" si="147"/>
        <v>4</v>
      </c>
      <c r="EC61" s="3">
        <f t="shared" si="140"/>
        <v>13</v>
      </c>
      <c r="EF61" s="1">
        <v>43981</v>
      </c>
      <c r="EG61" s="3">
        <f t="shared" si="150"/>
        <v>6</v>
      </c>
      <c r="EH61" s="3">
        <f>SUM(M327-M326)</f>
        <v>5</v>
      </c>
      <c r="EI61" s="3">
        <f t="shared" si="151"/>
        <v>10</v>
      </c>
      <c r="EJ61" s="3"/>
      <c r="EK61" s="3">
        <f t="shared" si="113"/>
        <v>8</v>
      </c>
      <c r="EN61" s="1">
        <v>43981</v>
      </c>
      <c r="EO61" s="3">
        <f t="shared" si="146"/>
        <v>7</v>
      </c>
      <c r="EP61" s="3">
        <f t="shared" si="141"/>
        <v>13</v>
      </c>
      <c r="EQ61" s="3">
        <f t="shared" si="142"/>
        <v>3</v>
      </c>
      <c r="ER61" s="3">
        <f t="shared" si="143"/>
        <v>4</v>
      </c>
      <c r="ES61" s="3">
        <f t="shared" si="148"/>
        <v>7</v>
      </c>
      <c r="EV61" s="1">
        <v>43981</v>
      </c>
      <c r="EW61" s="3">
        <f t="shared" si="152"/>
        <v>27</v>
      </c>
      <c r="EX61" s="3">
        <f t="shared" si="149"/>
        <v>8</v>
      </c>
      <c r="EY61" s="3">
        <f t="shared" ref="EY61:EY73" si="154">SUM(X327-X326)</f>
        <v>9</v>
      </c>
      <c r="EZ61" s="3">
        <f t="shared" ref="EZ61:EZ73" si="155">SUM(Y327-Y326)</f>
        <v>2</v>
      </c>
      <c r="FA61" s="3"/>
      <c r="FD61" s="1">
        <v>43981</v>
      </c>
      <c r="FE61" s="3">
        <f t="shared" si="125"/>
        <v>8</v>
      </c>
      <c r="FF61" s="3">
        <f t="shared" si="132"/>
        <v>5</v>
      </c>
      <c r="FG61" s="3">
        <f t="shared" si="128"/>
        <v>8</v>
      </c>
      <c r="FH61" s="3">
        <f t="shared" si="129"/>
        <v>6</v>
      </c>
      <c r="FI61" s="3">
        <f t="shared" si="153"/>
        <v>5</v>
      </c>
      <c r="FJ61" s="3"/>
      <c r="FL61" s="1">
        <v>43981</v>
      </c>
      <c r="FM61" s="3">
        <f t="shared" si="133"/>
        <v>48</v>
      </c>
      <c r="FN61" s="3">
        <f t="shared" si="134"/>
        <v>0</v>
      </c>
      <c r="FO61" s="3">
        <f t="shared" si="135"/>
        <v>0</v>
      </c>
      <c r="FP61" s="3">
        <f t="shared" si="145"/>
        <v>0</v>
      </c>
      <c r="FQ61" s="3">
        <f t="shared" si="136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37"/>
        <v>9</v>
      </c>
      <c r="DZ62" s="3">
        <f t="shared" si="138"/>
        <v>3</v>
      </c>
      <c r="EA62" s="3">
        <f t="shared" si="139"/>
        <v>0</v>
      </c>
      <c r="EB62" s="3">
        <f t="shared" si="147"/>
        <v>4</v>
      </c>
      <c r="EC62" s="3">
        <f t="shared" si="140"/>
        <v>8</v>
      </c>
      <c r="EF62" s="1">
        <v>43982</v>
      </c>
      <c r="EG62" s="3">
        <f t="shared" si="150"/>
        <v>6</v>
      </c>
      <c r="EH62" s="3">
        <f>SUM(M328-M327)</f>
        <v>10</v>
      </c>
      <c r="EI62" s="3">
        <f t="shared" si="151"/>
        <v>7</v>
      </c>
      <c r="EJ62" s="3"/>
      <c r="EK62" s="3">
        <f t="shared" si="113"/>
        <v>3</v>
      </c>
      <c r="EN62" s="1">
        <v>43982</v>
      </c>
      <c r="EO62" s="3">
        <f t="shared" si="146"/>
        <v>3</v>
      </c>
      <c r="EP62" s="3">
        <f t="shared" si="141"/>
        <v>19</v>
      </c>
      <c r="EQ62" s="3">
        <f t="shared" si="142"/>
        <v>16</v>
      </c>
      <c r="ER62" s="3">
        <f t="shared" si="143"/>
        <v>6</v>
      </c>
      <c r="ES62" s="3">
        <f t="shared" si="148"/>
        <v>14</v>
      </c>
      <c r="EV62" s="1">
        <v>43982</v>
      </c>
      <c r="EW62" s="3">
        <f t="shared" si="152"/>
        <v>9</v>
      </c>
      <c r="EX62" s="3">
        <f t="shared" si="149"/>
        <v>5</v>
      </c>
      <c r="EY62" s="3">
        <f t="shared" si="154"/>
        <v>8</v>
      </c>
      <c r="EZ62" s="3">
        <f t="shared" si="155"/>
        <v>0</v>
      </c>
      <c r="FA62" s="3">
        <f t="shared" ref="FA62:FA79" si="156">SUM(Z328-Z327)</f>
        <v>0</v>
      </c>
      <c r="FD62" s="1">
        <v>43982</v>
      </c>
      <c r="FE62" s="3">
        <f t="shared" si="125"/>
        <v>8</v>
      </c>
      <c r="FF62" s="3">
        <f t="shared" si="132"/>
        <v>2</v>
      </c>
      <c r="FG62" s="3">
        <f t="shared" si="128"/>
        <v>0</v>
      </c>
      <c r="FH62" s="3">
        <f t="shared" si="129"/>
        <v>0</v>
      </c>
      <c r="FI62" s="3">
        <f t="shared" si="153"/>
        <v>1</v>
      </c>
      <c r="FJ62" s="3"/>
      <c r="FL62" s="1">
        <v>43982</v>
      </c>
      <c r="FM62" s="3">
        <f t="shared" si="133"/>
        <v>24</v>
      </c>
      <c r="FN62" s="3">
        <f t="shared" si="134"/>
        <v>0</v>
      </c>
      <c r="FO62" s="3">
        <f t="shared" si="135"/>
        <v>5</v>
      </c>
      <c r="FP62" s="3">
        <f t="shared" si="145"/>
        <v>3</v>
      </c>
      <c r="FQ62" s="3">
        <f t="shared" si="136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37"/>
        <v>7</v>
      </c>
      <c r="DZ63" s="3">
        <f t="shared" si="138"/>
        <v>6</v>
      </c>
      <c r="EA63" s="3">
        <f t="shared" si="139"/>
        <v>4</v>
      </c>
      <c r="EB63" s="3">
        <f t="shared" si="147"/>
        <v>6</v>
      </c>
      <c r="EC63" s="3">
        <f t="shared" si="140"/>
        <v>5</v>
      </c>
      <c r="EF63" s="1">
        <v>43983</v>
      </c>
      <c r="EG63" s="3">
        <f t="shared" si="150"/>
        <v>1</v>
      </c>
      <c r="EH63" s="3"/>
      <c r="EI63" s="3">
        <f t="shared" si="151"/>
        <v>3</v>
      </c>
      <c r="EJ63" s="3">
        <f t="shared" ref="EJ63:EJ78" si="157">SUM(O329-O328)</f>
        <v>1</v>
      </c>
      <c r="EK63" s="3">
        <f t="shared" si="113"/>
        <v>1</v>
      </c>
      <c r="EN63" s="1">
        <v>43983</v>
      </c>
      <c r="EO63" s="3">
        <f t="shared" si="146"/>
        <v>25</v>
      </c>
      <c r="EP63" s="3">
        <f t="shared" si="141"/>
        <v>35</v>
      </c>
      <c r="EQ63" s="3">
        <f t="shared" si="142"/>
        <v>43</v>
      </c>
      <c r="ER63" s="3">
        <f t="shared" si="143"/>
        <v>20</v>
      </c>
      <c r="ES63" s="3">
        <f t="shared" si="148"/>
        <v>12</v>
      </c>
      <c r="EV63" s="1">
        <v>43983</v>
      </c>
      <c r="EW63" s="3">
        <f t="shared" si="152"/>
        <v>2</v>
      </c>
      <c r="EX63" s="3">
        <f t="shared" si="149"/>
        <v>4</v>
      </c>
      <c r="EY63" s="3">
        <f t="shared" si="154"/>
        <v>4</v>
      </c>
      <c r="EZ63" s="3">
        <f t="shared" si="155"/>
        <v>0</v>
      </c>
      <c r="FA63" s="3">
        <f t="shared" si="156"/>
        <v>0</v>
      </c>
      <c r="FD63" s="1">
        <v>43983</v>
      </c>
      <c r="FE63" s="3">
        <f t="shared" si="125"/>
        <v>4</v>
      </c>
      <c r="FF63" s="3">
        <f t="shared" si="132"/>
        <v>9</v>
      </c>
      <c r="FG63" s="3">
        <f t="shared" si="128"/>
        <v>1</v>
      </c>
      <c r="FH63" s="3">
        <f t="shared" si="129"/>
        <v>0</v>
      </c>
      <c r="FI63" s="3">
        <f t="shared" si="153"/>
        <v>0</v>
      </c>
      <c r="FJ63" s="3"/>
      <c r="FL63" s="1">
        <v>43983</v>
      </c>
      <c r="FM63" s="3">
        <f t="shared" si="133"/>
        <v>22</v>
      </c>
      <c r="FN63" s="3">
        <f t="shared" si="134"/>
        <v>0</v>
      </c>
      <c r="FO63" s="3">
        <f t="shared" si="135"/>
        <v>0</v>
      </c>
      <c r="FP63" s="3">
        <f t="shared" si="145"/>
        <v>0</v>
      </c>
      <c r="FQ63" s="3">
        <f t="shared" si="136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37"/>
        <v>6</v>
      </c>
      <c r="DZ64" s="3">
        <f t="shared" si="138"/>
        <v>5</v>
      </c>
      <c r="EA64" s="3">
        <f t="shared" si="139"/>
        <v>3</v>
      </c>
      <c r="EB64" s="3">
        <f t="shared" si="147"/>
        <v>4</v>
      </c>
      <c r="EC64" s="3">
        <f t="shared" si="140"/>
        <v>3</v>
      </c>
      <c r="EF64" s="1">
        <v>43984</v>
      </c>
      <c r="EG64" s="3">
        <f t="shared" si="150"/>
        <v>4</v>
      </c>
      <c r="EH64" s="3"/>
      <c r="EI64" s="3">
        <f t="shared" si="151"/>
        <v>5</v>
      </c>
      <c r="EJ64" s="3">
        <f t="shared" si="157"/>
        <v>4</v>
      </c>
      <c r="EK64" s="3">
        <f t="shared" si="113"/>
        <v>2</v>
      </c>
      <c r="EN64" s="1">
        <v>43984</v>
      </c>
      <c r="EO64" s="3">
        <f t="shared" si="146"/>
        <v>6</v>
      </c>
      <c r="EP64" s="3">
        <f t="shared" si="141"/>
        <v>13</v>
      </c>
      <c r="EQ64" s="3">
        <f t="shared" si="142"/>
        <v>3</v>
      </c>
      <c r="ER64" s="3">
        <f t="shared" si="143"/>
        <v>4</v>
      </c>
      <c r="ES64" s="3">
        <f t="shared" si="148"/>
        <v>11</v>
      </c>
      <c r="EV64" s="1">
        <v>43984</v>
      </c>
      <c r="EW64" s="3">
        <f t="shared" si="152"/>
        <v>12</v>
      </c>
      <c r="EX64" s="3">
        <f t="shared" si="149"/>
        <v>7</v>
      </c>
      <c r="EY64" s="3">
        <f t="shared" si="154"/>
        <v>4</v>
      </c>
      <c r="EZ64" s="3">
        <f t="shared" si="155"/>
        <v>0</v>
      </c>
      <c r="FA64" s="3">
        <f t="shared" si="156"/>
        <v>0</v>
      </c>
      <c r="FD64" s="1">
        <v>43984</v>
      </c>
      <c r="FE64" s="3">
        <f t="shared" si="125"/>
        <v>26</v>
      </c>
      <c r="FF64" s="3">
        <f t="shared" si="132"/>
        <v>6</v>
      </c>
      <c r="FG64" s="3">
        <f t="shared" si="128"/>
        <v>8</v>
      </c>
      <c r="FH64" s="3">
        <f t="shared" si="129"/>
        <v>7</v>
      </c>
      <c r="FI64" s="3">
        <f t="shared" si="153"/>
        <v>4</v>
      </c>
      <c r="FJ64" s="3"/>
      <c r="FL64" s="1">
        <v>43984</v>
      </c>
      <c r="FM64" s="3">
        <f t="shared" si="133"/>
        <v>59</v>
      </c>
      <c r="FN64" s="3">
        <f t="shared" si="134"/>
        <v>0</v>
      </c>
      <c r="FO64" s="3">
        <f t="shared" si="135"/>
        <v>0</v>
      </c>
      <c r="FP64" s="3">
        <f t="shared" si="145"/>
        <v>0</v>
      </c>
      <c r="FQ64" s="3">
        <f t="shared" si="136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37"/>
        <v>4</v>
      </c>
      <c r="DZ65" s="3">
        <f t="shared" si="138"/>
        <v>9</v>
      </c>
      <c r="EA65" s="3">
        <f t="shared" si="139"/>
        <v>4</v>
      </c>
      <c r="EB65" s="3">
        <f t="shared" si="147"/>
        <v>3</v>
      </c>
      <c r="EC65" s="3">
        <f t="shared" si="140"/>
        <v>6</v>
      </c>
      <c r="EF65" s="1">
        <v>43985</v>
      </c>
      <c r="EG65" s="3">
        <f t="shared" si="150"/>
        <v>11</v>
      </c>
      <c r="EH65" s="3">
        <f t="shared" ref="EH65:EH77" si="158">SUM(M331-M330)</f>
        <v>4</v>
      </c>
      <c r="EI65" s="3">
        <f t="shared" si="151"/>
        <v>15</v>
      </c>
      <c r="EJ65" s="3">
        <f t="shared" si="157"/>
        <v>8</v>
      </c>
      <c r="EK65" s="3">
        <f t="shared" si="113"/>
        <v>9</v>
      </c>
      <c r="EN65" s="1">
        <v>43985</v>
      </c>
      <c r="EO65" s="3">
        <f t="shared" si="146"/>
        <v>6</v>
      </c>
      <c r="EP65" s="3">
        <f t="shared" si="141"/>
        <v>13</v>
      </c>
      <c r="EQ65" s="3">
        <f t="shared" si="142"/>
        <v>8</v>
      </c>
      <c r="ER65" s="3">
        <f t="shared" si="143"/>
        <v>5</v>
      </c>
      <c r="ES65" s="3">
        <f t="shared" si="148"/>
        <v>14</v>
      </c>
      <c r="EV65" s="1">
        <v>43985</v>
      </c>
      <c r="EW65" s="3">
        <f t="shared" si="152"/>
        <v>4</v>
      </c>
      <c r="EX65" s="3">
        <f t="shared" si="149"/>
        <v>4</v>
      </c>
      <c r="EY65" s="3">
        <f t="shared" si="154"/>
        <v>8</v>
      </c>
      <c r="EZ65" s="3">
        <f t="shared" si="155"/>
        <v>0</v>
      </c>
      <c r="FA65" s="3">
        <f t="shared" si="156"/>
        <v>1</v>
      </c>
      <c r="FD65" s="1">
        <v>43985</v>
      </c>
      <c r="FE65" s="3">
        <f t="shared" si="125"/>
        <v>13</v>
      </c>
      <c r="FF65" s="3">
        <f t="shared" si="132"/>
        <v>3</v>
      </c>
      <c r="FG65" s="3">
        <f t="shared" si="128"/>
        <v>9</v>
      </c>
      <c r="FH65" s="3">
        <f t="shared" si="129"/>
        <v>4</v>
      </c>
      <c r="FI65" s="3">
        <f t="shared" si="153"/>
        <v>1</v>
      </c>
      <c r="FJ65" s="3"/>
      <c r="FL65" s="1">
        <v>43985</v>
      </c>
      <c r="FM65" s="3">
        <f t="shared" si="133"/>
        <v>46</v>
      </c>
      <c r="FN65" s="3">
        <f t="shared" si="134"/>
        <v>0</v>
      </c>
      <c r="FO65" s="3">
        <f t="shared" si="135"/>
        <v>1</v>
      </c>
      <c r="FP65" s="3">
        <f t="shared" si="145"/>
        <v>0</v>
      </c>
      <c r="FQ65" s="3">
        <f t="shared" si="136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37"/>
        <v>6</v>
      </c>
      <c r="DZ66" s="3">
        <f t="shared" si="138"/>
        <v>6</v>
      </c>
      <c r="EA66" s="3">
        <f t="shared" si="139"/>
        <v>3</v>
      </c>
      <c r="EB66" s="3">
        <f t="shared" si="147"/>
        <v>9</v>
      </c>
      <c r="EC66" s="3">
        <f t="shared" si="140"/>
        <v>0</v>
      </c>
      <c r="EF66" s="1">
        <v>43986</v>
      </c>
      <c r="EG66" s="3">
        <f t="shared" si="150"/>
        <v>8</v>
      </c>
      <c r="EH66" s="3">
        <f t="shared" si="158"/>
        <v>7</v>
      </c>
      <c r="EI66" s="3">
        <f t="shared" si="151"/>
        <v>7</v>
      </c>
      <c r="EJ66" s="3">
        <f t="shared" si="157"/>
        <v>2</v>
      </c>
      <c r="EK66" s="3">
        <f t="shared" si="113"/>
        <v>14</v>
      </c>
      <c r="EN66" s="1">
        <v>43986</v>
      </c>
      <c r="EO66" s="3">
        <f t="shared" si="146"/>
        <v>5</v>
      </c>
      <c r="EP66" s="3">
        <f t="shared" si="141"/>
        <v>13</v>
      </c>
      <c r="EQ66" s="3">
        <f t="shared" si="142"/>
        <v>7</v>
      </c>
      <c r="ER66" s="3">
        <f t="shared" si="143"/>
        <v>4</v>
      </c>
      <c r="ES66" s="3">
        <f t="shared" si="148"/>
        <v>4</v>
      </c>
      <c r="EV66" s="1">
        <v>43986</v>
      </c>
      <c r="EW66" s="3">
        <f t="shared" si="152"/>
        <v>13</v>
      </c>
      <c r="EX66" s="3">
        <f t="shared" si="149"/>
        <v>3</v>
      </c>
      <c r="EY66" s="3">
        <f t="shared" si="154"/>
        <v>2</v>
      </c>
      <c r="EZ66" s="3">
        <f t="shared" si="155"/>
        <v>1</v>
      </c>
      <c r="FA66" s="3">
        <f t="shared" si="156"/>
        <v>0</v>
      </c>
      <c r="FD66" s="1">
        <v>43986</v>
      </c>
      <c r="FE66" s="3">
        <f t="shared" si="125"/>
        <v>35</v>
      </c>
      <c r="FF66" s="3">
        <f t="shared" si="132"/>
        <v>11</v>
      </c>
      <c r="FG66" s="3">
        <f t="shared" si="128"/>
        <v>38</v>
      </c>
      <c r="FH66" s="3">
        <f t="shared" si="129"/>
        <v>3</v>
      </c>
      <c r="FI66" s="3">
        <f t="shared" si="153"/>
        <v>1</v>
      </c>
      <c r="FJ66" s="3"/>
      <c r="FL66" s="1">
        <v>43986</v>
      </c>
      <c r="FM66" s="3">
        <f t="shared" si="133"/>
        <v>42</v>
      </c>
      <c r="FN66" s="3">
        <f t="shared" si="134"/>
        <v>0</v>
      </c>
      <c r="FO66" s="3">
        <f t="shared" si="135"/>
        <v>0</v>
      </c>
      <c r="FP66" s="3">
        <f t="shared" si="145"/>
        <v>0</v>
      </c>
      <c r="FQ66" s="3">
        <f t="shared" si="136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37"/>
        <v>1</v>
      </c>
      <c r="DZ67" s="3">
        <f t="shared" si="138"/>
        <v>5</v>
      </c>
      <c r="EA67" s="3">
        <f t="shared" si="139"/>
        <v>2</v>
      </c>
      <c r="EB67" s="3">
        <f t="shared" si="147"/>
        <v>1</v>
      </c>
      <c r="EC67" s="3">
        <f t="shared" si="140"/>
        <v>2</v>
      </c>
      <c r="EF67" s="1">
        <v>43987</v>
      </c>
      <c r="EG67" s="3">
        <f t="shared" si="150"/>
        <v>8</v>
      </c>
      <c r="EH67" s="3">
        <f t="shared" si="158"/>
        <v>6</v>
      </c>
      <c r="EI67" s="3">
        <f t="shared" si="151"/>
        <v>8</v>
      </c>
      <c r="EJ67" s="3">
        <f t="shared" si="157"/>
        <v>4</v>
      </c>
      <c r="EK67" s="3">
        <f t="shared" si="113"/>
        <v>3</v>
      </c>
      <c r="EN67" s="1">
        <v>43987</v>
      </c>
      <c r="EO67" s="3">
        <f t="shared" si="146"/>
        <v>9</v>
      </c>
      <c r="EP67" s="3">
        <f t="shared" si="141"/>
        <v>6</v>
      </c>
      <c r="EQ67" s="3">
        <f t="shared" si="142"/>
        <v>4</v>
      </c>
      <c r="ER67" s="3">
        <f t="shared" si="143"/>
        <v>1</v>
      </c>
      <c r="ES67" s="3">
        <f t="shared" si="148"/>
        <v>5</v>
      </c>
      <c r="EV67" s="1">
        <v>43987</v>
      </c>
      <c r="EW67" s="3">
        <f t="shared" si="152"/>
        <v>6</v>
      </c>
      <c r="EX67" s="3">
        <f t="shared" si="149"/>
        <v>1</v>
      </c>
      <c r="EY67" s="3">
        <f t="shared" si="154"/>
        <v>0</v>
      </c>
      <c r="EZ67" s="3">
        <f t="shared" si="155"/>
        <v>1</v>
      </c>
      <c r="FA67" s="3">
        <f t="shared" si="156"/>
        <v>0</v>
      </c>
      <c r="FD67" s="1">
        <v>43987</v>
      </c>
      <c r="FE67" s="3">
        <f t="shared" si="125"/>
        <v>17</v>
      </c>
      <c r="FF67" s="3">
        <f t="shared" si="132"/>
        <v>8</v>
      </c>
      <c r="FG67" s="3">
        <f t="shared" si="128"/>
        <v>31</v>
      </c>
      <c r="FH67" s="3">
        <f t="shared" si="129"/>
        <v>3</v>
      </c>
      <c r="FI67" s="3">
        <f t="shared" si="153"/>
        <v>6</v>
      </c>
      <c r="FJ67" s="3"/>
      <c r="FL67" s="1">
        <v>43987</v>
      </c>
      <c r="FM67" s="3">
        <f t="shared" si="133"/>
        <v>34</v>
      </c>
      <c r="FN67" s="3">
        <f t="shared" si="134"/>
        <v>0</v>
      </c>
      <c r="FO67" s="3">
        <f t="shared" si="135"/>
        <v>10</v>
      </c>
      <c r="FP67" s="3">
        <f t="shared" si="145"/>
        <v>0</v>
      </c>
      <c r="FQ67" s="3">
        <f t="shared" si="136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37"/>
        <v>4</v>
      </c>
      <c r="DZ68" s="3">
        <f t="shared" si="138"/>
        <v>2</v>
      </c>
      <c r="EA68" s="3">
        <f t="shared" si="139"/>
        <v>4</v>
      </c>
      <c r="EB68" s="3">
        <f t="shared" si="147"/>
        <v>1</v>
      </c>
      <c r="EC68" s="3">
        <f t="shared" si="140"/>
        <v>5</v>
      </c>
      <c r="EF68" s="1">
        <v>43988</v>
      </c>
      <c r="EG68" s="3">
        <f t="shared" si="150"/>
        <v>1</v>
      </c>
      <c r="EH68" s="3">
        <f t="shared" si="158"/>
        <v>5</v>
      </c>
      <c r="EI68" s="3"/>
      <c r="EJ68" s="3">
        <f t="shared" si="157"/>
        <v>3</v>
      </c>
      <c r="EK68" s="3">
        <f t="shared" si="113"/>
        <v>12</v>
      </c>
      <c r="EN68" s="1">
        <v>43988</v>
      </c>
      <c r="EO68" s="3">
        <f t="shared" si="146"/>
        <v>1</v>
      </c>
      <c r="EP68" s="3">
        <f t="shared" si="141"/>
        <v>6</v>
      </c>
      <c r="EQ68" s="3">
        <f t="shared" si="142"/>
        <v>8</v>
      </c>
      <c r="ER68" s="3">
        <f t="shared" si="143"/>
        <v>4</v>
      </c>
      <c r="ES68" s="3">
        <f t="shared" si="148"/>
        <v>7</v>
      </c>
      <c r="EV68" s="1">
        <v>43988</v>
      </c>
      <c r="EW68" s="3">
        <f t="shared" si="152"/>
        <v>15</v>
      </c>
      <c r="EX68" s="3">
        <f t="shared" si="149"/>
        <v>7</v>
      </c>
      <c r="EY68" s="3">
        <f t="shared" si="154"/>
        <v>5</v>
      </c>
      <c r="EZ68" s="3">
        <f t="shared" si="155"/>
        <v>1</v>
      </c>
      <c r="FA68" s="3">
        <f t="shared" si="156"/>
        <v>0</v>
      </c>
      <c r="FD68" s="1">
        <v>43988</v>
      </c>
      <c r="FE68" s="3">
        <f t="shared" si="125"/>
        <v>3</v>
      </c>
      <c r="FF68" s="3">
        <f t="shared" si="132"/>
        <v>3</v>
      </c>
      <c r="FG68" s="3">
        <f t="shared" si="128"/>
        <v>6</v>
      </c>
      <c r="FH68" s="3">
        <f t="shared" si="129"/>
        <v>3</v>
      </c>
      <c r="FI68" s="3">
        <f t="shared" si="153"/>
        <v>4</v>
      </c>
      <c r="FJ68" s="3"/>
      <c r="FL68" s="1">
        <v>43988</v>
      </c>
      <c r="FM68" s="3">
        <f t="shared" si="133"/>
        <v>55</v>
      </c>
      <c r="FN68" s="3">
        <f t="shared" si="134"/>
        <v>0</v>
      </c>
      <c r="FO68" s="3">
        <f t="shared" si="135"/>
        <v>0</v>
      </c>
      <c r="FP68" s="3">
        <f t="shared" si="145"/>
        <v>0</v>
      </c>
      <c r="FQ68" s="3">
        <f t="shared" si="136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37"/>
        <v>1</v>
      </c>
      <c r="DZ69" s="3">
        <f t="shared" si="138"/>
        <v>3</v>
      </c>
      <c r="EA69" s="3">
        <f t="shared" si="139"/>
        <v>7</v>
      </c>
      <c r="EB69" s="3">
        <f t="shared" si="147"/>
        <v>6</v>
      </c>
      <c r="EC69" s="3">
        <f t="shared" si="140"/>
        <v>8</v>
      </c>
      <c r="EF69" s="1">
        <v>43989</v>
      </c>
      <c r="EG69" s="3">
        <f t="shared" si="150"/>
        <v>6</v>
      </c>
      <c r="EH69" s="3">
        <f t="shared" si="158"/>
        <v>8</v>
      </c>
      <c r="EI69" s="3"/>
      <c r="EJ69" s="3">
        <f t="shared" si="157"/>
        <v>3</v>
      </c>
      <c r="EK69" s="3">
        <f t="shared" si="113"/>
        <v>3</v>
      </c>
      <c r="EN69" s="1">
        <v>43989</v>
      </c>
      <c r="EO69" s="3">
        <f t="shared" si="146"/>
        <v>1</v>
      </c>
      <c r="EP69" s="3">
        <f t="shared" si="141"/>
        <v>4</v>
      </c>
      <c r="EQ69" s="3">
        <f t="shared" si="142"/>
        <v>5</v>
      </c>
      <c r="ER69" s="3">
        <f t="shared" si="143"/>
        <v>4</v>
      </c>
      <c r="ES69" s="3">
        <f t="shared" si="148"/>
        <v>3</v>
      </c>
      <c r="EV69" s="1">
        <v>43989</v>
      </c>
      <c r="EW69" s="3">
        <f t="shared" si="152"/>
        <v>1</v>
      </c>
      <c r="EX69" s="3">
        <f t="shared" si="149"/>
        <v>0</v>
      </c>
      <c r="EY69" s="3">
        <f t="shared" si="154"/>
        <v>0</v>
      </c>
      <c r="EZ69" s="3">
        <f t="shared" si="155"/>
        <v>0</v>
      </c>
      <c r="FA69" s="3">
        <f t="shared" si="156"/>
        <v>0</v>
      </c>
      <c r="FD69" s="1">
        <v>43989</v>
      </c>
      <c r="FE69" s="3">
        <f t="shared" si="125"/>
        <v>6</v>
      </c>
      <c r="FF69" s="3">
        <f t="shared" si="132"/>
        <v>1</v>
      </c>
      <c r="FG69" s="3">
        <f t="shared" si="128"/>
        <v>0</v>
      </c>
      <c r="FH69" s="3">
        <f t="shared" si="129"/>
        <v>0</v>
      </c>
      <c r="FI69" s="3">
        <f t="shared" si="153"/>
        <v>0</v>
      </c>
      <c r="FJ69" s="3"/>
      <c r="FL69" s="1">
        <v>43989</v>
      </c>
      <c r="FM69" s="3">
        <f t="shared" si="133"/>
        <v>25</v>
      </c>
      <c r="FN69" s="3">
        <f t="shared" si="134"/>
        <v>0</v>
      </c>
      <c r="FO69" s="3">
        <f t="shared" si="135"/>
        <v>0</v>
      </c>
      <c r="FP69" s="3">
        <f t="shared" si="145"/>
        <v>0</v>
      </c>
      <c r="FQ69" s="3">
        <f t="shared" si="136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37"/>
        <v>5</v>
      </c>
      <c r="DZ70" s="3">
        <f t="shared" si="138"/>
        <v>6</v>
      </c>
      <c r="EA70" s="3">
        <f t="shared" si="139"/>
        <v>3</v>
      </c>
      <c r="EB70" s="3">
        <f t="shared" si="147"/>
        <v>4</v>
      </c>
      <c r="EC70" s="3">
        <f t="shared" si="140"/>
        <v>5</v>
      </c>
      <c r="EF70" s="1">
        <v>43990</v>
      </c>
      <c r="EG70" s="3">
        <f t="shared" si="150"/>
        <v>3</v>
      </c>
      <c r="EH70" s="3">
        <f t="shared" si="158"/>
        <v>8</v>
      </c>
      <c r="EI70" s="3">
        <f t="shared" ref="EI70:EI79" si="159">SUM(N336-N335)</f>
        <v>3</v>
      </c>
      <c r="EJ70" s="3">
        <f t="shared" si="157"/>
        <v>2</v>
      </c>
      <c r="EK70" s="3">
        <f t="shared" si="113"/>
        <v>3</v>
      </c>
      <c r="EN70" s="1">
        <v>43990</v>
      </c>
      <c r="EO70" s="3">
        <f t="shared" si="146"/>
        <v>7</v>
      </c>
      <c r="EP70" s="3">
        <f t="shared" si="141"/>
        <v>6</v>
      </c>
      <c r="EQ70" s="3">
        <f t="shared" si="142"/>
        <v>3</v>
      </c>
      <c r="ER70" s="3">
        <f t="shared" si="143"/>
        <v>3</v>
      </c>
      <c r="ES70" s="3">
        <f t="shared" si="148"/>
        <v>4</v>
      </c>
      <c r="EV70" s="1">
        <v>43990</v>
      </c>
      <c r="EW70" s="3">
        <f t="shared" si="152"/>
        <v>5</v>
      </c>
      <c r="EX70" s="3">
        <f t="shared" si="149"/>
        <v>1</v>
      </c>
      <c r="EY70" s="3">
        <f t="shared" si="154"/>
        <v>0</v>
      </c>
      <c r="EZ70" s="3">
        <f t="shared" si="155"/>
        <v>0</v>
      </c>
      <c r="FA70" s="3">
        <f t="shared" si="156"/>
        <v>1</v>
      </c>
      <c r="FD70" s="1">
        <v>43990</v>
      </c>
      <c r="FE70" s="3">
        <f t="shared" si="125"/>
        <v>1</v>
      </c>
      <c r="FF70" s="3">
        <f t="shared" si="132"/>
        <v>2</v>
      </c>
      <c r="FG70" s="3">
        <f t="shared" si="128"/>
        <v>0</v>
      </c>
      <c r="FH70" s="3">
        <f t="shared" si="129"/>
        <v>1</v>
      </c>
      <c r="FI70" s="3">
        <f t="shared" si="153"/>
        <v>1</v>
      </c>
      <c r="FJ70" s="3"/>
      <c r="FL70" s="1">
        <v>43990</v>
      </c>
      <c r="FM70" s="3">
        <f t="shared" si="133"/>
        <v>10</v>
      </c>
      <c r="FN70" s="3">
        <f t="shared" si="134"/>
        <v>0</v>
      </c>
      <c r="FO70" s="3">
        <f t="shared" si="135"/>
        <v>9</v>
      </c>
      <c r="FP70" s="3">
        <f t="shared" si="145"/>
        <v>5</v>
      </c>
      <c r="FQ70" s="3">
        <f t="shared" si="136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37"/>
        <v>7</v>
      </c>
      <c r="DZ71" s="3">
        <f t="shared" si="138"/>
        <v>5</v>
      </c>
      <c r="EA71" s="3">
        <f t="shared" si="139"/>
        <v>5</v>
      </c>
      <c r="EB71" s="3">
        <f t="shared" si="147"/>
        <v>3</v>
      </c>
      <c r="EC71" s="3">
        <f t="shared" si="140"/>
        <v>5</v>
      </c>
      <c r="EF71" s="1">
        <v>43991</v>
      </c>
      <c r="EG71" s="3">
        <f t="shared" si="150"/>
        <v>7</v>
      </c>
      <c r="EH71" s="3">
        <f t="shared" si="158"/>
        <v>9</v>
      </c>
      <c r="EI71" s="3">
        <f t="shared" si="159"/>
        <v>12</v>
      </c>
      <c r="EJ71" s="3">
        <f t="shared" si="157"/>
        <v>0</v>
      </c>
      <c r="EK71" s="3">
        <f t="shared" si="113"/>
        <v>2</v>
      </c>
      <c r="EN71" s="1">
        <v>43991</v>
      </c>
      <c r="EO71" s="3">
        <f t="shared" si="146"/>
        <v>4</v>
      </c>
      <c r="EP71" s="3">
        <f t="shared" si="141"/>
        <v>9</v>
      </c>
      <c r="EQ71" s="3">
        <f t="shared" si="142"/>
        <v>10</v>
      </c>
      <c r="ER71" s="3">
        <f t="shared" si="143"/>
        <v>4</v>
      </c>
      <c r="ES71" s="3">
        <f t="shared" si="148"/>
        <v>7</v>
      </c>
      <c r="EV71" s="1">
        <v>43991</v>
      </c>
      <c r="EW71" s="3">
        <f t="shared" si="152"/>
        <v>13</v>
      </c>
      <c r="EX71" s="3">
        <f t="shared" si="149"/>
        <v>0</v>
      </c>
      <c r="EY71" s="3">
        <f t="shared" si="154"/>
        <v>2</v>
      </c>
      <c r="EZ71" s="3">
        <f t="shared" si="155"/>
        <v>1</v>
      </c>
      <c r="FA71" s="3">
        <f t="shared" si="156"/>
        <v>0</v>
      </c>
      <c r="FD71" s="1">
        <v>43991</v>
      </c>
      <c r="FE71" s="3">
        <f t="shared" si="125"/>
        <v>15</v>
      </c>
      <c r="FF71" s="3">
        <f t="shared" si="132"/>
        <v>13</v>
      </c>
      <c r="FG71" s="3">
        <f t="shared" si="128"/>
        <v>1</v>
      </c>
      <c r="FH71" s="3">
        <f t="shared" si="129"/>
        <v>4</v>
      </c>
      <c r="FI71" s="3">
        <f t="shared" si="153"/>
        <v>0</v>
      </c>
      <c r="FJ71" s="3"/>
      <c r="FL71" s="1">
        <v>43991</v>
      </c>
      <c r="FM71" s="3">
        <f t="shared" si="133"/>
        <v>52</v>
      </c>
      <c r="FN71" s="3">
        <f t="shared" si="134"/>
        <v>0</v>
      </c>
      <c r="FO71" s="3">
        <f t="shared" si="135"/>
        <v>1</v>
      </c>
      <c r="FP71" s="3">
        <f t="shared" si="145"/>
        <v>0</v>
      </c>
      <c r="FQ71" s="3">
        <f t="shared" si="136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37"/>
        <v>9</v>
      </c>
      <c r="DZ72" s="3">
        <f t="shared" si="138"/>
        <v>9</v>
      </c>
      <c r="EA72" s="3">
        <f t="shared" si="139"/>
        <v>3</v>
      </c>
      <c r="EB72" s="3">
        <f t="shared" si="147"/>
        <v>6</v>
      </c>
      <c r="EC72" s="3">
        <f t="shared" si="140"/>
        <v>2</v>
      </c>
      <c r="EF72" s="1">
        <v>43992</v>
      </c>
      <c r="EG72" s="3">
        <f t="shared" si="150"/>
        <v>7</v>
      </c>
      <c r="EH72" s="3">
        <f t="shared" si="158"/>
        <v>7</v>
      </c>
      <c r="EI72" s="3">
        <f t="shared" si="159"/>
        <v>1</v>
      </c>
      <c r="EJ72" s="3">
        <f t="shared" si="157"/>
        <v>3</v>
      </c>
      <c r="EK72" s="3">
        <f t="shared" si="113"/>
        <v>5</v>
      </c>
      <c r="EN72" s="1">
        <v>43992</v>
      </c>
      <c r="EO72" s="3">
        <f t="shared" si="146"/>
        <v>1</v>
      </c>
      <c r="EP72" s="3">
        <f t="shared" si="141"/>
        <v>5</v>
      </c>
      <c r="EQ72" s="3">
        <f t="shared" si="142"/>
        <v>8</v>
      </c>
      <c r="ER72" s="3">
        <f t="shared" si="143"/>
        <v>3</v>
      </c>
      <c r="ES72" s="3">
        <f t="shared" si="148"/>
        <v>10</v>
      </c>
      <c r="EV72" s="1">
        <v>43992</v>
      </c>
      <c r="EW72" s="3">
        <f t="shared" si="152"/>
        <v>3</v>
      </c>
      <c r="EX72" s="3">
        <f t="shared" si="149"/>
        <v>2</v>
      </c>
      <c r="EY72" s="3">
        <f t="shared" si="154"/>
        <v>3</v>
      </c>
      <c r="EZ72" s="3">
        <f t="shared" si="155"/>
        <v>1</v>
      </c>
      <c r="FA72" s="3">
        <f t="shared" si="156"/>
        <v>0</v>
      </c>
      <c r="FD72" s="1">
        <v>43992</v>
      </c>
      <c r="FE72" s="3">
        <f t="shared" si="125"/>
        <v>18</v>
      </c>
      <c r="FF72" s="3">
        <f t="shared" si="132"/>
        <v>22</v>
      </c>
      <c r="FG72" s="3">
        <f t="shared" si="128"/>
        <v>10</v>
      </c>
      <c r="FH72" s="3">
        <f t="shared" si="129"/>
        <v>6</v>
      </c>
      <c r="FI72" s="3">
        <f t="shared" si="153"/>
        <v>0</v>
      </c>
      <c r="FJ72" s="3"/>
      <c r="FL72" s="1">
        <v>43992</v>
      </c>
      <c r="FM72" s="3">
        <f t="shared" si="133"/>
        <v>61</v>
      </c>
      <c r="FN72" s="3">
        <f t="shared" si="134"/>
        <v>0</v>
      </c>
      <c r="FO72" s="3">
        <f t="shared" si="135"/>
        <v>15</v>
      </c>
      <c r="FP72" s="3">
        <f t="shared" si="145"/>
        <v>0</v>
      </c>
      <c r="FQ72" s="3">
        <f t="shared" si="136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37"/>
        <v>4</v>
      </c>
      <c r="DZ73" s="3">
        <f t="shared" si="138"/>
        <v>4</v>
      </c>
      <c r="EA73" s="3">
        <f t="shared" si="139"/>
        <v>1</v>
      </c>
      <c r="EB73" s="3">
        <f t="shared" si="147"/>
        <v>3</v>
      </c>
      <c r="EC73" s="3">
        <f t="shared" si="140"/>
        <v>4</v>
      </c>
      <c r="EF73" s="1">
        <v>43993</v>
      </c>
      <c r="EG73" s="3">
        <f t="shared" si="150"/>
        <v>11</v>
      </c>
      <c r="EH73" s="3">
        <f t="shared" si="158"/>
        <v>0</v>
      </c>
      <c r="EI73" s="3">
        <f t="shared" si="159"/>
        <v>0</v>
      </c>
      <c r="EJ73" s="3">
        <f t="shared" si="157"/>
        <v>1</v>
      </c>
      <c r="EK73" s="3">
        <f t="shared" si="113"/>
        <v>2</v>
      </c>
      <c r="EN73" s="1">
        <v>43993</v>
      </c>
      <c r="EO73" s="3">
        <f t="shared" si="146"/>
        <v>2</v>
      </c>
      <c r="EP73" s="3">
        <f t="shared" si="141"/>
        <v>8</v>
      </c>
      <c r="EQ73" s="3">
        <f t="shared" si="142"/>
        <v>7</v>
      </c>
      <c r="ER73" s="3">
        <f t="shared" si="143"/>
        <v>3</v>
      </c>
      <c r="ES73" s="3">
        <f t="shared" si="148"/>
        <v>5</v>
      </c>
      <c r="EV73" s="1">
        <v>43993</v>
      </c>
      <c r="EW73" s="3">
        <f t="shared" si="152"/>
        <v>8</v>
      </c>
      <c r="EX73" s="3">
        <f t="shared" si="149"/>
        <v>3</v>
      </c>
      <c r="EY73" s="3">
        <f t="shared" si="154"/>
        <v>4</v>
      </c>
      <c r="EZ73" s="3">
        <f t="shared" si="155"/>
        <v>1</v>
      </c>
      <c r="FA73" s="3">
        <f t="shared" si="156"/>
        <v>0</v>
      </c>
      <c r="FD73" s="1">
        <v>43993</v>
      </c>
      <c r="FE73" s="3">
        <f t="shared" si="125"/>
        <v>17</v>
      </c>
      <c r="FF73" s="3">
        <f t="shared" si="132"/>
        <v>3</v>
      </c>
      <c r="FG73" s="3">
        <f t="shared" si="128"/>
        <v>0</v>
      </c>
      <c r="FH73" s="3">
        <f t="shared" si="129"/>
        <v>4</v>
      </c>
      <c r="FI73" s="3">
        <f t="shared" si="153"/>
        <v>1</v>
      </c>
      <c r="FJ73" s="3"/>
      <c r="FL73" s="1">
        <v>43993</v>
      </c>
      <c r="FM73" s="3">
        <f t="shared" si="133"/>
        <v>45</v>
      </c>
      <c r="FN73" s="3">
        <f t="shared" si="134"/>
        <v>0</v>
      </c>
      <c r="FO73" s="3">
        <f t="shared" si="135"/>
        <v>0</v>
      </c>
      <c r="FP73" s="3">
        <f t="shared" si="145"/>
        <v>0</v>
      </c>
      <c r="FQ73" s="3">
        <f t="shared" si="136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37"/>
        <v>5</v>
      </c>
      <c r="DZ74" s="3">
        <f t="shared" si="138"/>
        <v>8</v>
      </c>
      <c r="EA74" s="3">
        <f t="shared" si="139"/>
        <v>13</v>
      </c>
      <c r="EB74" s="3">
        <f t="shared" si="147"/>
        <v>7</v>
      </c>
      <c r="EC74" s="3">
        <f t="shared" si="140"/>
        <v>0</v>
      </c>
      <c r="EF74" s="1">
        <v>43994</v>
      </c>
      <c r="EG74" s="3">
        <f t="shared" si="150"/>
        <v>3</v>
      </c>
      <c r="EH74" s="3">
        <f t="shared" si="158"/>
        <v>4</v>
      </c>
      <c r="EI74" s="3">
        <f t="shared" si="159"/>
        <v>5</v>
      </c>
      <c r="EJ74" s="3">
        <f t="shared" si="157"/>
        <v>8</v>
      </c>
      <c r="EK74" s="3">
        <f t="shared" si="113"/>
        <v>4</v>
      </c>
      <c r="EN74" s="1">
        <v>43994</v>
      </c>
      <c r="EO74" s="3">
        <f t="shared" si="146"/>
        <v>3</v>
      </c>
      <c r="EP74" s="3">
        <f t="shared" si="141"/>
        <v>11</v>
      </c>
      <c r="EQ74" s="3">
        <f t="shared" si="142"/>
        <v>4</v>
      </c>
      <c r="ER74" s="3">
        <f t="shared" si="143"/>
        <v>6</v>
      </c>
      <c r="ES74" s="3">
        <f t="shared" si="148"/>
        <v>7</v>
      </c>
      <c r="EV74" s="1">
        <v>43994</v>
      </c>
      <c r="EW74" s="3">
        <f t="shared" si="152"/>
        <v>4</v>
      </c>
      <c r="EX74" s="3">
        <f t="shared" si="149"/>
        <v>1</v>
      </c>
      <c r="EY74" s="3">
        <f t="shared" ref="EY74:EY79" si="160">SUM(X340-X339)</f>
        <v>2</v>
      </c>
      <c r="EZ74" s="3"/>
      <c r="FA74" s="3">
        <f t="shared" si="156"/>
        <v>0</v>
      </c>
      <c r="FD74" s="1">
        <v>43994</v>
      </c>
      <c r="FE74" s="3">
        <f t="shared" si="125"/>
        <v>16</v>
      </c>
      <c r="FF74" s="3">
        <f t="shared" si="132"/>
        <v>3</v>
      </c>
      <c r="FG74" s="3">
        <f t="shared" si="128"/>
        <v>2</v>
      </c>
      <c r="FH74" s="3">
        <f t="shared" si="129"/>
        <v>1</v>
      </c>
      <c r="FI74" s="3">
        <f t="shared" si="153"/>
        <v>3</v>
      </c>
      <c r="FJ74" s="3"/>
      <c r="FL74" s="1">
        <v>43994</v>
      </c>
      <c r="FM74" s="3">
        <f t="shared" si="133"/>
        <v>21</v>
      </c>
      <c r="FN74" s="3">
        <f t="shared" si="134"/>
        <v>0</v>
      </c>
      <c r="FO74" s="3">
        <f t="shared" si="135"/>
        <v>3</v>
      </c>
      <c r="FP74" s="3">
        <f t="shared" si="145"/>
        <v>1</v>
      </c>
      <c r="FQ74" s="3">
        <f t="shared" si="136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37"/>
        <v>1</v>
      </c>
      <c r="DZ75" s="3">
        <f t="shared" si="138"/>
        <v>6</v>
      </c>
      <c r="EA75" s="3">
        <f t="shared" si="139"/>
        <v>1</v>
      </c>
      <c r="EB75" s="3">
        <f t="shared" si="147"/>
        <v>0</v>
      </c>
      <c r="EC75" s="3">
        <f t="shared" si="140"/>
        <v>2</v>
      </c>
      <c r="EF75" s="1">
        <v>43995</v>
      </c>
      <c r="EG75" s="3">
        <f t="shared" si="150"/>
        <v>15</v>
      </c>
      <c r="EH75" s="3">
        <f t="shared" si="158"/>
        <v>7</v>
      </c>
      <c r="EI75" s="3">
        <f t="shared" si="159"/>
        <v>13</v>
      </c>
      <c r="EJ75" s="3">
        <f t="shared" si="157"/>
        <v>9</v>
      </c>
      <c r="EK75" s="3">
        <f t="shared" si="113"/>
        <v>9</v>
      </c>
      <c r="EN75" s="1">
        <v>43995</v>
      </c>
      <c r="EO75" s="3">
        <f t="shared" si="146"/>
        <v>2</v>
      </c>
      <c r="EP75" s="3">
        <f t="shared" si="141"/>
        <v>4</v>
      </c>
      <c r="EQ75" s="3">
        <f t="shared" si="142"/>
        <v>6</v>
      </c>
      <c r="ER75" s="3">
        <f t="shared" si="143"/>
        <v>0</v>
      </c>
      <c r="ES75" s="3">
        <f t="shared" si="148"/>
        <v>7</v>
      </c>
      <c r="EV75" s="1">
        <v>43995</v>
      </c>
      <c r="EW75" s="3">
        <f t="shared" si="152"/>
        <v>4</v>
      </c>
      <c r="EX75" s="3">
        <f t="shared" si="149"/>
        <v>4</v>
      </c>
      <c r="EY75" s="3">
        <f t="shared" si="160"/>
        <v>8</v>
      </c>
      <c r="EZ75" s="3">
        <f>SUM(Y341-Y340)</f>
        <v>2</v>
      </c>
      <c r="FA75" s="3">
        <f t="shared" si="156"/>
        <v>0</v>
      </c>
      <c r="FD75" s="1">
        <v>43995</v>
      </c>
      <c r="FE75" s="3">
        <f t="shared" si="125"/>
        <v>15</v>
      </c>
      <c r="FF75" s="3">
        <f t="shared" si="132"/>
        <v>0</v>
      </c>
      <c r="FG75" s="3">
        <f t="shared" si="128"/>
        <v>0</v>
      </c>
      <c r="FH75" s="3">
        <f t="shared" si="129"/>
        <v>3</v>
      </c>
      <c r="FI75" s="3">
        <f t="shared" si="153"/>
        <v>0</v>
      </c>
      <c r="FJ75" s="3"/>
      <c r="FL75" s="1">
        <v>43995</v>
      </c>
      <c r="FM75" s="3">
        <f t="shared" si="133"/>
        <v>56</v>
      </c>
      <c r="FN75" s="3">
        <f t="shared" si="134"/>
        <v>8</v>
      </c>
      <c r="FO75" s="3">
        <f t="shared" si="135"/>
        <v>0</v>
      </c>
      <c r="FP75" s="3">
        <f t="shared" si="145"/>
        <v>0</v>
      </c>
      <c r="FQ75" s="3">
        <f t="shared" si="136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37"/>
        <v>2</v>
      </c>
      <c r="DZ76" s="3">
        <f t="shared" si="138"/>
        <v>3</v>
      </c>
      <c r="EA76" s="3">
        <f t="shared" si="139"/>
        <v>2</v>
      </c>
      <c r="EB76" s="3">
        <f t="shared" si="147"/>
        <v>2</v>
      </c>
      <c r="EC76" s="3">
        <f t="shared" si="140"/>
        <v>1</v>
      </c>
      <c r="EF76" s="1">
        <v>43996</v>
      </c>
      <c r="EG76" s="3">
        <f t="shared" si="150"/>
        <v>-2</v>
      </c>
      <c r="EH76" s="3">
        <f t="shared" si="158"/>
        <v>1</v>
      </c>
      <c r="EI76" s="3">
        <f t="shared" si="159"/>
        <v>4</v>
      </c>
      <c r="EJ76" s="3">
        <f t="shared" si="157"/>
        <v>5</v>
      </c>
      <c r="EK76" s="3">
        <f t="shared" si="113"/>
        <v>2</v>
      </c>
      <c r="EN76" s="1">
        <v>43996</v>
      </c>
      <c r="EO76" s="3">
        <f t="shared" si="146"/>
        <v>7</v>
      </c>
      <c r="EP76" s="3">
        <f t="shared" si="141"/>
        <v>8</v>
      </c>
      <c r="EQ76" s="3">
        <f t="shared" si="142"/>
        <v>5</v>
      </c>
      <c r="ER76" s="3">
        <f t="shared" si="143"/>
        <v>6</v>
      </c>
      <c r="ES76" s="3">
        <f t="shared" si="148"/>
        <v>7</v>
      </c>
      <c r="EV76" s="1">
        <v>43996</v>
      </c>
      <c r="EW76" s="3">
        <f t="shared" si="152"/>
        <v>1</v>
      </c>
      <c r="EX76" s="3">
        <f t="shared" si="149"/>
        <v>0</v>
      </c>
      <c r="EY76" s="3">
        <f t="shared" si="160"/>
        <v>0</v>
      </c>
      <c r="EZ76" s="3"/>
      <c r="FA76" s="3">
        <f t="shared" si="156"/>
        <v>0</v>
      </c>
      <c r="FD76" s="1">
        <v>43996</v>
      </c>
      <c r="FE76" s="3">
        <f t="shared" si="125"/>
        <v>3</v>
      </c>
      <c r="FF76" s="3">
        <f t="shared" si="132"/>
        <v>0</v>
      </c>
      <c r="FG76" s="3">
        <f t="shared" si="128"/>
        <v>7</v>
      </c>
      <c r="FH76" s="3">
        <f t="shared" si="129"/>
        <v>0</v>
      </c>
      <c r="FI76" s="3">
        <f t="shared" si="153"/>
        <v>0</v>
      </c>
      <c r="FJ76" s="3"/>
      <c r="FL76" s="1">
        <v>43996</v>
      </c>
      <c r="FM76" s="3">
        <f t="shared" si="133"/>
        <v>17</v>
      </c>
      <c r="FN76" s="3">
        <f t="shared" si="134"/>
        <v>0</v>
      </c>
      <c r="FO76" s="3">
        <f t="shared" si="135"/>
        <v>0</v>
      </c>
      <c r="FP76" s="3">
        <f t="shared" si="145"/>
        <v>1</v>
      </c>
      <c r="FQ76" s="3">
        <f t="shared" si="136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37"/>
        <v>1</v>
      </c>
      <c r="DZ77" s="3">
        <f t="shared" si="138"/>
        <v>5</v>
      </c>
      <c r="EA77" s="3">
        <f t="shared" si="139"/>
        <v>2</v>
      </c>
      <c r="EB77" s="3">
        <f t="shared" si="147"/>
        <v>3</v>
      </c>
      <c r="EC77" s="3">
        <f t="shared" si="140"/>
        <v>7</v>
      </c>
      <c r="EF77" s="1">
        <v>43997</v>
      </c>
      <c r="EG77" s="3">
        <f t="shared" si="150"/>
        <v>2</v>
      </c>
      <c r="EH77" s="3">
        <f t="shared" si="158"/>
        <v>2</v>
      </c>
      <c r="EI77" s="3">
        <f t="shared" si="159"/>
        <v>6</v>
      </c>
      <c r="EJ77" s="3">
        <f t="shared" si="157"/>
        <v>2</v>
      </c>
      <c r="EK77" s="3">
        <f t="shared" si="113"/>
        <v>2</v>
      </c>
      <c r="EN77" s="1">
        <v>43997</v>
      </c>
      <c r="EO77" s="3">
        <f t="shared" si="146"/>
        <v>1</v>
      </c>
      <c r="EP77" s="3">
        <f t="shared" si="141"/>
        <v>7</v>
      </c>
      <c r="EQ77" s="3">
        <f t="shared" si="142"/>
        <v>5</v>
      </c>
      <c r="ER77" s="3">
        <f t="shared" si="143"/>
        <v>2</v>
      </c>
      <c r="ES77" s="3">
        <f t="shared" si="148"/>
        <v>1</v>
      </c>
      <c r="EV77" s="1">
        <v>43997</v>
      </c>
      <c r="EW77" s="3">
        <f t="shared" si="152"/>
        <v>0</v>
      </c>
      <c r="EX77" s="3">
        <f t="shared" si="149"/>
        <v>0</v>
      </c>
      <c r="EY77" s="3">
        <f t="shared" si="160"/>
        <v>0</v>
      </c>
      <c r="EZ77" s="3">
        <f>SUM(Y343-Y342)</f>
        <v>0</v>
      </c>
      <c r="FA77" s="3">
        <f t="shared" si="156"/>
        <v>0</v>
      </c>
      <c r="FD77" s="1">
        <v>43997</v>
      </c>
      <c r="FE77" s="3">
        <f t="shared" si="125"/>
        <v>4</v>
      </c>
      <c r="FF77" s="3">
        <f t="shared" si="132"/>
        <v>9</v>
      </c>
      <c r="FG77" s="3">
        <f t="shared" si="128"/>
        <v>0</v>
      </c>
      <c r="FH77" s="3">
        <f t="shared" si="129"/>
        <v>2</v>
      </c>
      <c r="FI77" s="3">
        <f t="shared" si="153"/>
        <v>0</v>
      </c>
      <c r="FJ77" s="3"/>
      <c r="FL77" s="1">
        <v>43997</v>
      </c>
      <c r="FM77" s="3">
        <f t="shared" si="133"/>
        <v>19</v>
      </c>
      <c r="FN77" s="3">
        <f t="shared" si="134"/>
        <v>0</v>
      </c>
      <c r="FO77" s="3">
        <f t="shared" si="135"/>
        <v>1</v>
      </c>
      <c r="FP77" s="3">
        <f t="shared" si="145"/>
        <v>1</v>
      </c>
      <c r="FQ77" s="3">
        <f t="shared" si="136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37"/>
        <v>0</v>
      </c>
      <c r="DZ78" s="3">
        <f t="shared" si="138"/>
        <v>2</v>
      </c>
      <c r="EA78" s="3">
        <f t="shared" si="139"/>
        <v>4</v>
      </c>
      <c r="EB78" s="3">
        <f t="shared" si="147"/>
        <v>4</v>
      </c>
      <c r="EC78" s="3">
        <f t="shared" si="140"/>
        <v>1</v>
      </c>
      <c r="EF78" s="1">
        <v>43998</v>
      </c>
      <c r="EG78" s="3">
        <f t="shared" si="150"/>
        <v>9</v>
      </c>
      <c r="EH78" s="3"/>
      <c r="EI78" s="3">
        <f t="shared" si="159"/>
        <v>0</v>
      </c>
      <c r="EJ78" s="3">
        <f t="shared" si="157"/>
        <v>2</v>
      </c>
      <c r="EK78" s="3">
        <f t="shared" si="113"/>
        <v>5</v>
      </c>
      <c r="EN78" s="1">
        <v>43998</v>
      </c>
      <c r="EO78" s="3">
        <f t="shared" si="146"/>
        <v>1</v>
      </c>
      <c r="EP78" s="3">
        <f t="shared" si="141"/>
        <v>2</v>
      </c>
      <c r="EQ78" s="3">
        <f t="shared" si="142"/>
        <v>1</v>
      </c>
      <c r="ER78" s="3">
        <f t="shared" si="143"/>
        <v>1</v>
      </c>
      <c r="ES78" s="3">
        <f t="shared" si="148"/>
        <v>6</v>
      </c>
      <c r="EV78" s="1">
        <v>43998</v>
      </c>
      <c r="EW78" s="3">
        <f t="shared" si="152"/>
        <v>6</v>
      </c>
      <c r="EX78" s="3">
        <f t="shared" si="149"/>
        <v>3</v>
      </c>
      <c r="EY78" s="3">
        <f t="shared" si="160"/>
        <v>2</v>
      </c>
      <c r="EZ78" s="3">
        <f>SUM(Y344-Y343)</f>
        <v>1</v>
      </c>
      <c r="FA78" s="3">
        <f t="shared" si="156"/>
        <v>0</v>
      </c>
      <c r="FD78" s="1">
        <v>43998</v>
      </c>
      <c r="FE78" s="3">
        <f t="shared" si="125"/>
        <v>9</v>
      </c>
      <c r="FF78" s="3">
        <f t="shared" si="132"/>
        <v>1</v>
      </c>
      <c r="FG78" s="3">
        <f t="shared" si="128"/>
        <v>3</v>
      </c>
      <c r="FH78" s="3">
        <f t="shared" si="129"/>
        <v>2</v>
      </c>
      <c r="FI78" s="3">
        <f t="shared" si="153"/>
        <v>0</v>
      </c>
      <c r="FJ78" s="3"/>
      <c r="FL78" s="1">
        <v>43998</v>
      </c>
      <c r="FM78" s="3">
        <f t="shared" si="133"/>
        <v>33</v>
      </c>
      <c r="FN78" s="3">
        <f t="shared" si="134"/>
        <v>3</v>
      </c>
      <c r="FO78" s="3">
        <f t="shared" si="135"/>
        <v>11</v>
      </c>
      <c r="FP78" s="3">
        <f t="shared" si="145"/>
        <v>0</v>
      </c>
      <c r="FQ78" s="3">
        <f t="shared" si="136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37"/>
        <v>1</v>
      </c>
      <c r="DZ79" s="3">
        <f t="shared" si="138"/>
        <v>2</v>
      </c>
      <c r="EA79" s="3">
        <f t="shared" si="139"/>
        <v>1</v>
      </c>
      <c r="EB79" s="3">
        <f t="shared" si="147"/>
        <v>2</v>
      </c>
      <c r="EC79" s="3">
        <f t="shared" si="140"/>
        <v>1</v>
      </c>
      <c r="EF79" s="1">
        <v>43999</v>
      </c>
      <c r="EG79" s="3">
        <f t="shared" si="150"/>
        <v>8</v>
      </c>
      <c r="EH79" s="3">
        <f>SUM(M345-M344)</f>
        <v>2</v>
      </c>
      <c r="EI79" s="3">
        <f t="shared" si="159"/>
        <v>4</v>
      </c>
      <c r="EJ79" s="3"/>
      <c r="EK79" s="3">
        <f t="shared" si="113"/>
        <v>1</v>
      </c>
      <c r="EN79" s="1">
        <v>43999</v>
      </c>
      <c r="EO79" s="3">
        <f t="shared" si="146"/>
        <v>7</v>
      </c>
      <c r="EP79" s="3">
        <f t="shared" si="141"/>
        <v>16</v>
      </c>
      <c r="EQ79" s="3">
        <f t="shared" si="142"/>
        <v>5</v>
      </c>
      <c r="ER79" s="3">
        <f t="shared" si="143"/>
        <v>12</v>
      </c>
      <c r="ES79" s="3">
        <f t="shared" si="148"/>
        <v>11</v>
      </c>
      <c r="EV79" s="1">
        <v>43999</v>
      </c>
      <c r="EW79" s="3">
        <f t="shared" si="152"/>
        <v>1</v>
      </c>
      <c r="EX79" s="3">
        <f t="shared" si="149"/>
        <v>0</v>
      </c>
      <c r="EY79" s="3">
        <f t="shared" si="160"/>
        <v>1</v>
      </c>
      <c r="EZ79" s="3">
        <f>SUM(Y345-Y344)</f>
        <v>0</v>
      </c>
      <c r="FA79" s="3">
        <f t="shared" si="156"/>
        <v>0</v>
      </c>
      <c r="FD79" s="1">
        <v>43999</v>
      </c>
      <c r="FE79" s="3">
        <f t="shared" si="125"/>
        <v>10</v>
      </c>
      <c r="FF79" s="3">
        <f t="shared" si="132"/>
        <v>0</v>
      </c>
      <c r="FG79" s="3">
        <f t="shared" si="128"/>
        <v>4</v>
      </c>
      <c r="FH79" s="3">
        <f t="shared" si="129"/>
        <v>2</v>
      </c>
      <c r="FI79" s="3">
        <f t="shared" si="153"/>
        <v>2</v>
      </c>
      <c r="FJ79" s="3"/>
      <c r="FL79" s="1">
        <v>43999</v>
      </c>
      <c r="FM79" s="3">
        <f t="shared" si="133"/>
        <v>32</v>
      </c>
      <c r="FN79" s="3">
        <f t="shared" si="134"/>
        <v>4</v>
      </c>
      <c r="FO79" s="3">
        <f t="shared" si="135"/>
        <v>4</v>
      </c>
      <c r="FP79" s="3">
        <f t="shared" si="145"/>
        <v>0</v>
      </c>
      <c r="FQ79" s="3">
        <f t="shared" si="136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/>
      <c r="D89" s="3"/>
      <c r="E89" s="3"/>
      <c r="F89" s="3"/>
      <c r="G89" s="3"/>
      <c r="H89" s="3"/>
      <c r="M89" s="1"/>
      <c r="W89" s="1"/>
      <c r="AA89" s="3"/>
      <c r="AG89" s="1"/>
      <c r="AQ89" s="1"/>
      <c r="BA89" s="1"/>
      <c r="DA89" s="3"/>
    </row>
    <row r="90" spans="3:173" x14ac:dyDescent="0.2">
      <c r="C90" s="1"/>
      <c r="D90" s="3"/>
      <c r="E90" s="3"/>
      <c r="F90" s="3"/>
      <c r="G90" s="3"/>
      <c r="H90" s="3"/>
      <c r="M90" s="1"/>
      <c r="W90" s="1"/>
      <c r="AA90" s="3"/>
      <c r="AG90" s="1"/>
      <c r="AQ90" s="1"/>
      <c r="BA90" s="1"/>
      <c r="DA90" s="3"/>
    </row>
    <row r="91" spans="3:173" x14ac:dyDescent="0.2">
      <c r="C91" s="1"/>
      <c r="D91" s="3"/>
      <c r="E91" s="3"/>
      <c r="F91" s="3"/>
      <c r="G91" s="3"/>
      <c r="H91" s="3"/>
      <c r="M91" s="1"/>
      <c r="W91" s="1"/>
      <c r="AA91" s="3"/>
      <c r="AG91" s="1"/>
      <c r="AQ91" s="1"/>
      <c r="BA91" s="1"/>
      <c r="DA91" s="3"/>
    </row>
    <row r="92" spans="3:173" x14ac:dyDescent="0.2">
      <c r="C92" s="1"/>
      <c r="D92" s="3"/>
      <c r="E92" s="3"/>
      <c r="F92" s="3"/>
      <c r="G92" s="3"/>
      <c r="H92" s="3"/>
      <c r="M92" s="1"/>
      <c r="W92" s="1"/>
      <c r="AA92" s="3"/>
      <c r="AG92" s="1"/>
      <c r="AQ92" s="1"/>
      <c r="BA92" s="1"/>
      <c r="DA92" s="3"/>
    </row>
    <row r="93" spans="3:173" x14ac:dyDescent="0.2">
      <c r="C93" s="1"/>
      <c r="D93" s="3"/>
      <c r="E93" s="3"/>
      <c r="F93" s="3"/>
      <c r="G93" s="3"/>
      <c r="H93" s="3"/>
      <c r="M93" s="1"/>
      <c r="W93" s="1"/>
      <c r="AA93" s="3"/>
      <c r="AG93" s="1"/>
      <c r="AQ93" s="1"/>
      <c r="BA93" s="1"/>
      <c r="DA93" s="3"/>
    </row>
    <row r="94" spans="3:173" x14ac:dyDescent="0.2">
      <c r="C94" s="1"/>
      <c r="DA94" s="3"/>
    </row>
    <row r="95" spans="3:173" x14ac:dyDescent="0.2">
      <c r="DA95" s="3"/>
    </row>
    <row r="96" spans="3:173" x14ac:dyDescent="0.2">
      <c r="DA96" s="3"/>
    </row>
    <row r="97" spans="105:105" x14ac:dyDescent="0.2">
      <c r="DA97" s="3"/>
    </row>
    <row r="98" spans="105:105" x14ac:dyDescent="0.2">
      <c r="DA98" s="3"/>
    </row>
    <row r="135" spans="43:46" x14ac:dyDescent="0.2">
      <c r="AQ135" s="3"/>
      <c r="AR135" s="3"/>
      <c r="AS135" s="3"/>
      <c r="AT135" s="3"/>
    </row>
    <row r="136" spans="43:46" x14ac:dyDescent="0.2">
      <c r="AQ136" s="3"/>
      <c r="AR136" s="3"/>
      <c r="AS136" s="3"/>
      <c r="AT136" s="3"/>
    </row>
    <row r="137" spans="43:46" x14ac:dyDescent="0.2">
      <c r="AQ137" s="3"/>
      <c r="AR137" s="3"/>
      <c r="AS137" s="3"/>
      <c r="AT137" s="3"/>
    </row>
    <row r="138" spans="43:46" x14ac:dyDescent="0.2">
      <c r="AQ138" s="3"/>
      <c r="AR138" s="3"/>
      <c r="AS138" s="3"/>
      <c r="AT138" s="3"/>
    </row>
    <row r="139" spans="43:46" x14ac:dyDescent="0.2">
      <c r="AQ139" s="3"/>
      <c r="AR139" s="3"/>
      <c r="AS139" s="3"/>
      <c r="AT139" s="3"/>
    </row>
    <row r="140" spans="43:46" x14ac:dyDescent="0.2">
      <c r="AQ140" s="3"/>
      <c r="AR140" s="3"/>
      <c r="AS140" s="3"/>
      <c r="AT140" s="3"/>
    </row>
    <row r="141" spans="43:46" x14ac:dyDescent="0.2">
      <c r="AQ141" s="3"/>
      <c r="AR141" s="3"/>
      <c r="AS141" s="3"/>
      <c r="AT141" s="3"/>
    </row>
    <row r="142" spans="43:46" x14ac:dyDescent="0.2">
      <c r="AQ142" s="3"/>
      <c r="AR142" s="3"/>
      <c r="AS142" s="3"/>
      <c r="AT142" s="3"/>
    </row>
    <row r="143" spans="43:46" x14ac:dyDescent="0.2">
      <c r="AQ143" s="3"/>
      <c r="AR143" s="3"/>
      <c r="AS143" s="3"/>
      <c r="AT143" s="3"/>
    </row>
    <row r="144" spans="43:46" ht="16" customHeight="1" x14ac:dyDescent="0.2">
      <c r="AQ144" s="3"/>
      <c r="AR144" s="3"/>
      <c r="AS144" s="3"/>
      <c r="AT144" s="3"/>
    </row>
    <row r="145" spans="6:65" x14ac:dyDescent="0.2">
      <c r="AQ145" s="3"/>
      <c r="AR145" s="3"/>
      <c r="AS145" s="3"/>
      <c r="AT145" s="3"/>
    </row>
    <row r="146" spans="6:65" x14ac:dyDescent="0.2">
      <c r="AQ146" s="3"/>
      <c r="AR146" s="3"/>
      <c r="AS146" s="3"/>
      <c r="AT146" s="3"/>
    </row>
    <row r="147" spans="6:65" x14ac:dyDescent="0.2">
      <c r="AQ147" s="3"/>
      <c r="AR147" s="3"/>
      <c r="AS147" s="3"/>
      <c r="AT147" s="3"/>
    </row>
    <row r="148" spans="6:65" x14ac:dyDescent="0.2">
      <c r="K148" s="3">
        <v>2262</v>
      </c>
      <c r="AQ148" s="3"/>
      <c r="AR148" s="3"/>
      <c r="AS148" s="3"/>
      <c r="AT148" s="3"/>
    </row>
    <row r="149" spans="6:65" x14ac:dyDescent="0.2">
      <c r="K149" s="3">
        <v>2617</v>
      </c>
      <c r="AQ149" s="3"/>
      <c r="AR149" s="3"/>
      <c r="AS149" s="3"/>
      <c r="AT149" s="3"/>
    </row>
    <row r="150" spans="6:65" x14ac:dyDescent="0.2">
      <c r="K150" s="3">
        <v>3067</v>
      </c>
      <c r="AQ150" s="3"/>
      <c r="AR150" s="3"/>
      <c r="AS150" s="3"/>
      <c r="AT150" s="3"/>
    </row>
    <row r="151" spans="6:65" x14ac:dyDescent="0.2">
      <c r="K151" s="3">
        <v>3584</v>
      </c>
      <c r="AR151" s="3"/>
      <c r="AS151" s="3"/>
      <c r="AT151" s="3"/>
    </row>
    <row r="152" spans="6:65" x14ac:dyDescent="0.2">
      <c r="H152" s="3">
        <v>1910</v>
      </c>
      <c r="I152" s="3"/>
      <c r="J152" s="3"/>
      <c r="K152" s="3">
        <v>4082</v>
      </c>
      <c r="N152" s="3">
        <v>1624</v>
      </c>
      <c r="AR152" s="3"/>
      <c r="AS152" s="3"/>
      <c r="AT152" s="3"/>
    </row>
    <row r="153" spans="6:65" x14ac:dyDescent="0.2">
      <c r="H153" s="3">
        <v>2270</v>
      </c>
      <c r="I153" s="3"/>
      <c r="J153" s="3"/>
      <c r="K153" s="3">
        <v>4493</v>
      </c>
      <c r="L153" s="3">
        <v>1661</v>
      </c>
      <c r="N153" s="3">
        <v>1896</v>
      </c>
      <c r="AR153" s="3"/>
      <c r="AS153" s="3"/>
      <c r="AT153" s="3"/>
    </row>
    <row r="154" spans="6:65" x14ac:dyDescent="0.2">
      <c r="G154" s="3">
        <v>3494</v>
      </c>
      <c r="H154" s="3">
        <v>2835</v>
      </c>
      <c r="I154" s="3"/>
      <c r="J154" s="3"/>
      <c r="K154" s="3">
        <v>5078</v>
      </c>
      <c r="L154" s="3">
        <v>2010</v>
      </c>
      <c r="M154" s="3">
        <v>1494</v>
      </c>
      <c r="N154" s="3">
        <v>2183</v>
      </c>
      <c r="AR154" s="3"/>
      <c r="AS154" s="3"/>
      <c r="AT154" s="3"/>
    </row>
    <row r="155" spans="6:65" x14ac:dyDescent="0.2">
      <c r="G155" s="3">
        <v>4099</v>
      </c>
      <c r="H155" s="3">
        <v>3491</v>
      </c>
      <c r="I155" s="3"/>
      <c r="J155" s="3"/>
      <c r="K155" s="3">
        <v>5598</v>
      </c>
      <c r="L155" s="3">
        <v>2487</v>
      </c>
      <c r="M155" s="3">
        <v>1750</v>
      </c>
      <c r="N155" s="3">
        <v>2429</v>
      </c>
      <c r="R155" s="3">
        <v>563</v>
      </c>
      <c r="S155" s="3"/>
      <c r="T155" s="3"/>
      <c r="AR155" s="3"/>
      <c r="AS155" s="3"/>
      <c r="AT155" s="3"/>
      <c r="AU155" s="3"/>
      <c r="AV155" s="3"/>
      <c r="AW155" s="3"/>
      <c r="AX155" s="3"/>
      <c r="AZ155" s="3"/>
      <c r="BA155" s="3"/>
      <c r="BB155" s="3"/>
      <c r="BC155" s="3"/>
      <c r="BJ155" s="3"/>
      <c r="BK155" s="3"/>
      <c r="BL155" s="3"/>
      <c r="BM155" s="3"/>
    </row>
    <row r="156" spans="6:65" x14ac:dyDescent="0.2">
      <c r="G156" s="3">
        <v>4866</v>
      </c>
      <c r="H156" s="3">
        <v>3924</v>
      </c>
      <c r="I156" s="3"/>
      <c r="J156" s="3"/>
      <c r="K156" s="3">
        <v>6069</v>
      </c>
      <c r="L156" s="3">
        <v>2916</v>
      </c>
      <c r="M156" s="3">
        <v>2216</v>
      </c>
      <c r="N156" s="3">
        <v>2658</v>
      </c>
      <c r="R156" s="3">
        <v>667</v>
      </c>
      <c r="S156" s="3"/>
      <c r="T156" s="3"/>
      <c r="AR156" s="3"/>
      <c r="AT156" s="3"/>
      <c r="AU156" s="3"/>
      <c r="AV156" s="3"/>
      <c r="AW156" s="3"/>
      <c r="AZ156" s="3"/>
      <c r="BA156" s="3"/>
      <c r="BB156" s="3"/>
      <c r="BJ156" s="3"/>
      <c r="BK156" s="3"/>
      <c r="BL156" s="3"/>
    </row>
    <row r="157" spans="6:65" x14ac:dyDescent="0.2">
      <c r="G157" s="3">
        <v>5760</v>
      </c>
      <c r="H157" s="3">
        <v>4395</v>
      </c>
      <c r="I157" s="3"/>
      <c r="J157" s="3"/>
      <c r="K157" s="3">
        <v>6580</v>
      </c>
      <c r="L157" s="3">
        <v>3216</v>
      </c>
      <c r="M157" s="3">
        <v>2856</v>
      </c>
      <c r="N157" s="3">
        <v>2929</v>
      </c>
      <c r="R157" s="3">
        <v>825</v>
      </c>
      <c r="S157" s="3"/>
      <c r="T157" s="3"/>
      <c r="AO157" s="3"/>
      <c r="AP157" s="3"/>
      <c r="AQ157" s="3"/>
      <c r="AR157" s="3"/>
      <c r="AT157" s="3"/>
      <c r="AU157" s="3"/>
      <c r="AV157" s="3"/>
      <c r="AW157" s="3"/>
      <c r="AZ157" s="3"/>
      <c r="BA157" s="3"/>
      <c r="BB157" s="3"/>
      <c r="BJ157" s="3"/>
      <c r="BK157" s="3"/>
      <c r="BL157" s="3"/>
    </row>
    <row r="158" spans="6:65" x14ac:dyDescent="0.2">
      <c r="G158" s="3">
        <v>6187</v>
      </c>
      <c r="H158" s="3">
        <v>4949</v>
      </c>
      <c r="I158" s="3"/>
      <c r="J158" s="3"/>
      <c r="K158" s="3">
        <v>6851</v>
      </c>
      <c r="L158" s="3">
        <v>3685</v>
      </c>
      <c r="M158" s="3">
        <v>3227</v>
      </c>
      <c r="N158" s="3">
        <v>3245</v>
      </c>
      <c r="R158" s="3">
        <v>915</v>
      </c>
      <c r="S158" s="3"/>
      <c r="T158" s="3"/>
      <c r="AO158" s="3"/>
      <c r="AP158" s="3"/>
      <c r="AQ158" s="3"/>
      <c r="AR158" s="3"/>
      <c r="AT158" s="3"/>
      <c r="AU158" s="3"/>
      <c r="AV158" s="3"/>
      <c r="AW158" s="3"/>
      <c r="AZ158" s="3"/>
      <c r="BA158" s="3"/>
      <c r="BB158" s="3"/>
      <c r="BJ158" s="3"/>
      <c r="BK158" s="3"/>
      <c r="BL158" s="3"/>
    </row>
    <row r="159" spans="6:65" x14ac:dyDescent="0.2">
      <c r="F159" s="3">
        <v>7605</v>
      </c>
      <c r="G159" s="3">
        <v>6862</v>
      </c>
      <c r="H159" s="3">
        <v>5437</v>
      </c>
      <c r="I159" s="3"/>
      <c r="J159" s="3"/>
      <c r="K159" s="3">
        <v>7410</v>
      </c>
      <c r="L159" s="3">
        <v>4358</v>
      </c>
      <c r="M159" s="3">
        <v>3756</v>
      </c>
      <c r="N159" s="3">
        <v>3600</v>
      </c>
      <c r="R159" s="3">
        <v>978</v>
      </c>
      <c r="S159" s="3"/>
      <c r="T159" s="3"/>
      <c r="AO159" s="3"/>
      <c r="AP159" s="3"/>
      <c r="AQ159" s="3"/>
      <c r="AR159" s="3"/>
      <c r="AT159" s="3"/>
      <c r="AU159" s="3"/>
      <c r="AV159" s="3"/>
      <c r="AW159" s="3"/>
      <c r="AZ159" s="3"/>
      <c r="BA159" s="3"/>
      <c r="BB159" s="3"/>
      <c r="BJ159" s="3"/>
      <c r="BK159" s="3"/>
      <c r="BL159" s="3"/>
    </row>
    <row r="160" spans="6:65" x14ac:dyDescent="0.2">
      <c r="F160" s="3">
        <v>8746</v>
      </c>
      <c r="G160" s="3">
        <v>7533</v>
      </c>
      <c r="H160" s="3">
        <v>5879</v>
      </c>
      <c r="I160" s="3"/>
      <c r="J160" s="3"/>
      <c r="K160" s="3">
        <v>7634</v>
      </c>
      <c r="L160" s="3">
        <v>4831</v>
      </c>
      <c r="M160" s="3">
        <v>4101</v>
      </c>
      <c r="N160" s="3">
        <v>4041</v>
      </c>
      <c r="R160" s="3">
        <v>1077</v>
      </c>
      <c r="S160" s="3"/>
      <c r="T160" s="3"/>
      <c r="AO160" s="3"/>
      <c r="AP160" s="3"/>
      <c r="AQ160" s="3"/>
      <c r="AR160" s="3"/>
      <c r="AT160" s="3"/>
      <c r="AU160" s="3"/>
      <c r="AV160" s="3"/>
      <c r="AW160" s="3"/>
      <c r="AZ160" s="3"/>
      <c r="BA160" s="3"/>
      <c r="BB160" s="3"/>
      <c r="BJ160" s="3"/>
      <c r="BK160" s="3"/>
      <c r="BL160" s="3"/>
    </row>
    <row r="161" spans="2:64" x14ac:dyDescent="0.2">
      <c r="D161" s="3">
        <v>8544</v>
      </c>
      <c r="F161" s="3">
        <v>10154</v>
      </c>
      <c r="G161" s="3">
        <v>7874</v>
      </c>
      <c r="H161" s="3">
        <v>6411</v>
      </c>
      <c r="I161" s="3"/>
      <c r="J161" s="3"/>
      <c r="K161" s="3">
        <v>8212</v>
      </c>
      <c r="L161" s="3">
        <v>5203</v>
      </c>
      <c r="M161" s="3">
        <v>4372</v>
      </c>
      <c r="N161" s="3">
        <v>4534</v>
      </c>
      <c r="R161" s="3">
        <v>1172</v>
      </c>
      <c r="S161" s="3"/>
      <c r="T161" s="3"/>
      <c r="U161" s="3">
        <v>4470</v>
      </c>
      <c r="V161" s="3">
        <v>1591</v>
      </c>
      <c r="W161" s="3">
        <v>853</v>
      </c>
      <c r="X161" s="3">
        <v>249</v>
      </c>
      <c r="Y161" s="3">
        <v>401</v>
      </c>
      <c r="AO161" s="3"/>
      <c r="AP161" s="3"/>
      <c r="AQ161" s="3"/>
      <c r="AR161" s="3"/>
      <c r="AT161" s="3"/>
      <c r="AU161" s="3"/>
      <c r="AV161" s="3"/>
      <c r="AW161" s="3"/>
      <c r="AZ161" s="3"/>
      <c r="BA161" s="3"/>
      <c r="BB161" s="3"/>
      <c r="BJ161" s="3"/>
      <c r="BK161" s="3"/>
      <c r="BL161" s="3"/>
    </row>
    <row r="162" spans="2:64" x14ac:dyDescent="0.2">
      <c r="D162" s="3">
        <v>9555</v>
      </c>
      <c r="F162" s="3">
        <v>12328</v>
      </c>
      <c r="G162" s="3">
        <v>8343</v>
      </c>
      <c r="H162" s="3">
        <v>7007</v>
      </c>
      <c r="I162" s="3"/>
      <c r="J162" s="3"/>
      <c r="K162" s="3">
        <v>8579</v>
      </c>
      <c r="L162" s="3">
        <v>5575</v>
      </c>
      <c r="M162" s="3">
        <v>4690</v>
      </c>
      <c r="N162" s="3">
        <v>4926</v>
      </c>
      <c r="R162" s="3">
        <v>1296</v>
      </c>
      <c r="S162" s="3"/>
      <c r="T162" s="3"/>
      <c r="U162" s="3">
        <v>5069</v>
      </c>
      <c r="V162" s="3">
        <v>2183</v>
      </c>
      <c r="W162" s="3">
        <v>1332</v>
      </c>
      <c r="X162" s="3">
        <v>349</v>
      </c>
      <c r="Y162" s="3">
        <v>438</v>
      </c>
      <c r="AO162" s="3"/>
      <c r="AP162" s="3"/>
      <c r="AQ162" s="3"/>
      <c r="AR162" s="3"/>
      <c r="AT162" s="3"/>
      <c r="AU162" s="3"/>
      <c r="AV162" s="3"/>
      <c r="AW162" s="3"/>
      <c r="AZ162" s="3"/>
      <c r="BA162" s="3"/>
      <c r="BB162" s="3"/>
      <c r="BJ162" s="3"/>
      <c r="BK162" s="3"/>
      <c r="BL162" s="3"/>
    </row>
    <row r="163" spans="2:64" x14ac:dyDescent="0.2">
      <c r="D163" s="3">
        <v>10587</v>
      </c>
      <c r="E163" s="3">
        <v>8607</v>
      </c>
      <c r="F163" s="3">
        <v>12933</v>
      </c>
      <c r="G163" s="3">
        <v>8928</v>
      </c>
      <c r="H163" s="3">
        <v>7469</v>
      </c>
      <c r="I163" s="3"/>
      <c r="J163" s="3"/>
      <c r="K163" s="3"/>
      <c r="L163" s="3">
        <v>5865</v>
      </c>
      <c r="M163" s="3">
        <v>5017</v>
      </c>
      <c r="N163" s="3">
        <v>5359</v>
      </c>
      <c r="R163" s="3">
        <v>1461</v>
      </c>
      <c r="S163" s="3"/>
      <c r="T163" s="3"/>
      <c r="U163" s="3">
        <v>6096</v>
      </c>
      <c r="V163" s="3">
        <v>2540</v>
      </c>
      <c r="W163" s="3">
        <v>1560</v>
      </c>
      <c r="X163" s="3">
        <v>422</v>
      </c>
      <c r="Y163" s="3">
        <v>477</v>
      </c>
      <c r="AO163" s="3"/>
      <c r="AP163" s="3"/>
      <c r="AQ163" s="3"/>
      <c r="AR163" s="3"/>
      <c r="AT163" s="3"/>
      <c r="AU163" s="3"/>
      <c r="AV163" s="3"/>
      <c r="AW163" s="3"/>
      <c r="AZ163" s="3"/>
      <c r="BA163" s="3"/>
      <c r="BB163" s="3"/>
      <c r="BJ163" s="3"/>
      <c r="BK163" s="3"/>
      <c r="BL163" s="3"/>
    </row>
    <row r="164" spans="2:64" x14ac:dyDescent="0.2">
      <c r="D164" s="3">
        <v>13346</v>
      </c>
      <c r="E164" s="3">
        <v>9343</v>
      </c>
      <c r="F164" s="3">
        <v>14473</v>
      </c>
      <c r="G164" s="3">
        <v>9362</v>
      </c>
      <c r="H164" s="3">
        <v>7879</v>
      </c>
      <c r="I164" s="3"/>
      <c r="J164" s="3"/>
      <c r="K164" s="3">
        <v>7409</v>
      </c>
      <c r="L164" s="3">
        <v>6180</v>
      </c>
      <c r="M164" s="3">
        <v>5295</v>
      </c>
      <c r="N164" s="3">
        <v>5579</v>
      </c>
      <c r="R164" s="3">
        <v>1678</v>
      </c>
      <c r="S164" s="3"/>
      <c r="T164" s="3"/>
      <c r="U164" s="3">
        <v>6762</v>
      </c>
      <c r="V164" s="3">
        <v>3035</v>
      </c>
      <c r="W164" s="3">
        <v>2003</v>
      </c>
      <c r="X164" s="3">
        <v>464</v>
      </c>
      <c r="Y164" s="3">
        <v>501</v>
      </c>
      <c r="AO164" s="3"/>
      <c r="AP164" s="3"/>
      <c r="AQ164" s="3"/>
      <c r="AR164" s="3"/>
      <c r="AT164" s="3"/>
      <c r="AU164" s="3"/>
      <c r="AV164" s="3"/>
      <c r="AW164" s="3"/>
      <c r="AZ164" s="3"/>
      <c r="BA164" s="3"/>
      <c r="BB164" s="3"/>
      <c r="BJ164" s="3"/>
      <c r="BK164" s="3"/>
      <c r="BL164" s="3"/>
    </row>
    <row r="165" spans="2:64" x14ac:dyDescent="0.2">
      <c r="D165" s="3">
        <v>14398</v>
      </c>
      <c r="E165" s="3">
        <v>10765</v>
      </c>
      <c r="F165" s="3">
        <v>15561</v>
      </c>
      <c r="G165" s="3">
        <v>9784</v>
      </c>
      <c r="H165" s="3">
        <v>8242</v>
      </c>
      <c r="I165" s="3"/>
      <c r="J165" s="3"/>
      <c r="K165" s="3">
        <v>7749</v>
      </c>
      <c r="L165" s="3">
        <v>6636</v>
      </c>
      <c r="M165" s="3">
        <v>5590</v>
      </c>
      <c r="N165" s="3">
        <v>5872</v>
      </c>
      <c r="R165" s="3">
        <v>1822</v>
      </c>
      <c r="S165" s="3"/>
      <c r="T165" s="3"/>
      <c r="U165" s="3">
        <v>7518</v>
      </c>
      <c r="V165" s="3">
        <v>3074</v>
      </c>
      <c r="W165" s="3">
        <v>2003</v>
      </c>
      <c r="X165" s="3">
        <v>504</v>
      </c>
      <c r="Y165" s="3">
        <v>521</v>
      </c>
      <c r="AO165" s="3"/>
      <c r="AP165" s="3"/>
      <c r="AQ165" s="3"/>
      <c r="AR165" s="3"/>
      <c r="AT165" s="3"/>
      <c r="AU165" s="3"/>
      <c r="AV165" s="3"/>
      <c r="AW165" s="3"/>
      <c r="AZ165" s="3"/>
      <c r="BA165" s="3"/>
      <c r="BB165" s="3"/>
      <c r="BJ165" s="3"/>
      <c r="BK165" s="3"/>
      <c r="BL165" s="3"/>
    </row>
    <row r="166" spans="2:64" x14ac:dyDescent="0.2">
      <c r="C166" s="3">
        <v>12274</v>
      </c>
      <c r="D166" s="3">
        <v>14398</v>
      </c>
      <c r="E166" s="3">
        <v>11820</v>
      </c>
      <c r="F166" s="3">
        <v>15844</v>
      </c>
      <c r="G166" s="3">
        <v>10092</v>
      </c>
      <c r="H166" s="3">
        <v>8511</v>
      </c>
      <c r="I166" s="3"/>
      <c r="J166" s="3"/>
      <c r="K166" s="3">
        <v>8333</v>
      </c>
      <c r="L166" s="3">
        <v>7265</v>
      </c>
      <c r="M166" s="3">
        <v>5950</v>
      </c>
      <c r="N166" s="3">
        <v>6279</v>
      </c>
      <c r="O166" s="3">
        <v>1582</v>
      </c>
      <c r="P166" s="3">
        <v>885</v>
      </c>
      <c r="R166" s="3">
        <v>2032</v>
      </c>
      <c r="S166" s="3"/>
      <c r="T166" s="3"/>
      <c r="U166" s="3">
        <v>8270</v>
      </c>
      <c r="V166" s="3">
        <v>3380</v>
      </c>
      <c r="W166" s="3">
        <v>2159</v>
      </c>
      <c r="X166" s="3">
        <v>568</v>
      </c>
      <c r="Y166" s="3">
        <v>543</v>
      </c>
      <c r="AO166" s="3"/>
      <c r="AP166" s="3"/>
      <c r="AQ166" s="3"/>
      <c r="AR166" s="3"/>
      <c r="AT166" s="3"/>
      <c r="AU166" s="3"/>
      <c r="AV166" s="3"/>
      <c r="AW166" s="3"/>
      <c r="AZ166" s="3"/>
      <c r="BA166" s="3"/>
      <c r="BB166" s="3"/>
      <c r="BJ166" s="3"/>
      <c r="BK166" s="3"/>
      <c r="BL166" s="3"/>
    </row>
    <row r="167" spans="2:64" x14ac:dyDescent="0.2">
      <c r="C167" s="3">
        <v>12390</v>
      </c>
      <c r="D167" s="3">
        <v>16610</v>
      </c>
      <c r="E167" s="3">
        <v>12738</v>
      </c>
      <c r="F167" s="3">
        <v>17413</v>
      </c>
      <c r="G167" s="3">
        <v>10426</v>
      </c>
      <c r="H167" s="3">
        <v>9165</v>
      </c>
      <c r="I167" s="3"/>
      <c r="J167" s="3"/>
      <c r="K167" s="3">
        <v>10729</v>
      </c>
      <c r="L167" s="3">
        <v>7438</v>
      </c>
      <c r="M167" s="3">
        <v>6438</v>
      </c>
      <c r="N167" s="3">
        <v>6820</v>
      </c>
      <c r="O167" s="3">
        <v>1870</v>
      </c>
      <c r="P167" s="3">
        <v>1039</v>
      </c>
      <c r="Q167" s="3">
        <v>829</v>
      </c>
      <c r="R167" s="3">
        <v>2128</v>
      </c>
      <c r="S167" s="3"/>
      <c r="T167" s="3"/>
      <c r="U167" s="3">
        <f>SUM(9045)</f>
        <v>9045</v>
      </c>
      <c r="V167" s="3">
        <v>3736</v>
      </c>
      <c r="W167" s="3">
        <v>2414</v>
      </c>
      <c r="X167" s="3">
        <v>638</v>
      </c>
      <c r="Y167" s="3">
        <v>561</v>
      </c>
      <c r="AO167" s="3"/>
      <c r="AP167" s="3"/>
      <c r="AQ167" s="3"/>
      <c r="AR167" s="3"/>
      <c r="AT167" s="3"/>
      <c r="AU167" s="3"/>
      <c r="AV167" s="3"/>
      <c r="AW167" s="3"/>
      <c r="AZ167" s="3"/>
      <c r="BA167" s="3"/>
      <c r="BB167" s="3"/>
      <c r="BJ167" s="3"/>
      <c r="BK167" s="3"/>
      <c r="BL167" s="3"/>
    </row>
    <row r="168" spans="2:64" x14ac:dyDescent="0.2">
      <c r="C168" s="3">
        <v>15327</v>
      </c>
      <c r="D168" s="3">
        <v>18548</v>
      </c>
      <c r="E168" s="3">
        <v>13680</v>
      </c>
      <c r="F168" s="3">
        <v>18692</v>
      </c>
      <c r="G168" s="3">
        <v>10848</v>
      </c>
      <c r="H168" s="3">
        <v>9636</v>
      </c>
      <c r="I168" s="3"/>
      <c r="J168" s="3"/>
      <c r="K168" s="3">
        <v>11128</v>
      </c>
      <c r="L168" s="3">
        <v>7904</v>
      </c>
      <c r="M168" s="3">
        <v>6750</v>
      </c>
      <c r="N168" s="3">
        <v>7272</v>
      </c>
      <c r="O168" s="3">
        <v>2202</v>
      </c>
      <c r="P168" s="3">
        <v>1238</v>
      </c>
      <c r="Q168" s="3">
        <v>938</v>
      </c>
      <c r="R168" s="3">
        <v>2246</v>
      </c>
      <c r="S168" s="3"/>
      <c r="T168" s="3"/>
      <c r="U168" s="3">
        <v>9626</v>
      </c>
      <c r="V168" s="3">
        <v>4007</v>
      </c>
      <c r="W168" s="3">
        <v>2626</v>
      </c>
      <c r="X168" s="3">
        <v>713</v>
      </c>
      <c r="Y168" s="3">
        <v>610</v>
      </c>
      <c r="AO168" s="3"/>
      <c r="AP168" s="3"/>
      <c r="AQ168" s="3"/>
      <c r="AR168" s="3"/>
      <c r="AT168" s="3"/>
      <c r="AU168" s="3"/>
      <c r="AV168" s="3"/>
      <c r="AW168" s="3"/>
      <c r="AZ168" s="3"/>
      <c r="BA168" s="3"/>
      <c r="BB168" s="3"/>
      <c r="BJ168" s="3"/>
      <c r="BK168" s="3"/>
      <c r="BL168" s="3"/>
    </row>
    <row r="169" spans="2:64" x14ac:dyDescent="0.2">
      <c r="C169" s="3">
        <v>16488</v>
      </c>
      <c r="D169" s="3">
        <v>20140</v>
      </c>
      <c r="E169" s="3">
        <v>14941</v>
      </c>
      <c r="F169" s="3">
        <v>19883</v>
      </c>
      <c r="G169" s="3">
        <v>11409</v>
      </c>
      <c r="H169" s="3">
        <v>9956</v>
      </c>
      <c r="I169" s="3"/>
      <c r="J169" s="3"/>
      <c r="K169" s="3">
        <v>11387</v>
      </c>
      <c r="L169" s="3">
        <v>8429</v>
      </c>
      <c r="M169" s="3">
        <v>7317</v>
      </c>
      <c r="N169" s="3">
        <v>7696</v>
      </c>
      <c r="O169" s="3">
        <v>2468</v>
      </c>
      <c r="P169" s="3">
        <v>1400</v>
      </c>
      <c r="Q169" s="3">
        <v>1045</v>
      </c>
      <c r="R169" s="3">
        <v>2350</v>
      </c>
      <c r="S169" s="3"/>
      <c r="T169" s="3"/>
      <c r="U169" s="3">
        <v>10093</v>
      </c>
      <c r="V169" s="3">
        <v>4247</v>
      </c>
      <c r="W169" s="3">
        <v>2783</v>
      </c>
      <c r="X169" s="3">
        <v>755</v>
      </c>
      <c r="Y169" s="3">
        <v>637</v>
      </c>
      <c r="AO169" s="3"/>
      <c r="AP169" s="3"/>
      <c r="AQ169" s="3"/>
      <c r="AR169" s="3"/>
      <c r="AT169" s="3"/>
      <c r="AU169" s="3"/>
      <c r="AV169" s="3"/>
      <c r="AW169" s="3"/>
      <c r="AZ169" s="3"/>
      <c r="BA169" s="3"/>
      <c r="BB169" s="3"/>
      <c r="BJ169" s="3"/>
      <c r="BK169" s="3"/>
      <c r="BL169" s="3"/>
    </row>
    <row r="170" spans="2:64" x14ac:dyDescent="0.2">
      <c r="C170" s="3">
        <v>17520</v>
      </c>
      <c r="D170" s="3">
        <v>21512</v>
      </c>
      <c r="E170" s="3">
        <v>16419</v>
      </c>
      <c r="F170" s="3">
        <v>20816</v>
      </c>
      <c r="G170" s="3">
        <v>11863</v>
      </c>
      <c r="H170" s="3">
        <v>10486</v>
      </c>
      <c r="I170" s="3"/>
      <c r="J170" s="3"/>
      <c r="K170" s="3">
        <v>11811</v>
      </c>
      <c r="L170" s="3">
        <v>8959</v>
      </c>
      <c r="M170" s="3">
        <v>7604</v>
      </c>
      <c r="N170" s="3">
        <v>8074</v>
      </c>
      <c r="O170" s="3">
        <v>2632</v>
      </c>
      <c r="P170" s="3">
        <v>1506</v>
      </c>
      <c r="Q170" s="3">
        <v>1199</v>
      </c>
      <c r="R170" s="4">
        <v>2503</v>
      </c>
      <c r="S170" s="4"/>
      <c r="T170" s="4"/>
      <c r="U170" s="3">
        <v>10539</v>
      </c>
      <c r="V170" s="3">
        <v>4511</v>
      </c>
      <c r="W170" s="3">
        <v>2973</v>
      </c>
      <c r="X170" s="3">
        <v>828</v>
      </c>
      <c r="Y170" s="3">
        <v>659</v>
      </c>
      <c r="AG170" s="3">
        <v>3502</v>
      </c>
      <c r="AH170" s="3">
        <v>851</v>
      </c>
      <c r="AI170" s="3">
        <v>306</v>
      </c>
      <c r="AJ170" s="3">
        <v>956</v>
      </c>
      <c r="AK170" s="3">
        <v>606</v>
      </c>
      <c r="AO170" s="3"/>
      <c r="AP170" s="3"/>
      <c r="AQ170" s="3"/>
      <c r="AR170" s="3"/>
      <c r="AT170" s="3"/>
      <c r="AU170" s="3"/>
      <c r="AV170" s="3"/>
      <c r="AW170" s="3"/>
      <c r="AZ170" s="3"/>
      <c r="BA170" s="3"/>
      <c r="BB170" s="3"/>
      <c r="BJ170" s="3"/>
      <c r="BK170" s="3"/>
      <c r="BL170" s="3"/>
    </row>
    <row r="171" spans="2:64" x14ac:dyDescent="0.2">
      <c r="C171" s="3">
        <v>18434</v>
      </c>
      <c r="D171" s="3"/>
      <c r="E171" s="3">
        <v>18736</v>
      </c>
      <c r="F171" s="3">
        <v>21643</v>
      </c>
      <c r="G171" s="3">
        <v>12163</v>
      </c>
      <c r="H171" s="3">
        <v>11150</v>
      </c>
      <c r="I171" s="3"/>
      <c r="J171" s="3"/>
      <c r="K171">
        <v>12110</v>
      </c>
      <c r="L171" s="3">
        <v>9609</v>
      </c>
      <c r="M171" s="3">
        <v>7936</v>
      </c>
      <c r="N171" s="3">
        <v>8314</v>
      </c>
      <c r="O171" s="3">
        <v>2950</v>
      </c>
      <c r="P171" s="3">
        <v>1653</v>
      </c>
      <c r="Q171" s="3">
        <v>1271</v>
      </c>
      <c r="R171" s="4">
        <v>2765</v>
      </c>
      <c r="S171" s="4"/>
      <c r="T171" s="4"/>
      <c r="U171" s="3">
        <v>10951</v>
      </c>
      <c r="V171" s="3">
        <v>4802</v>
      </c>
      <c r="W171" s="3">
        <v>3164</v>
      </c>
      <c r="X171" s="3">
        <v>919</v>
      </c>
      <c r="Y171" s="3">
        <v>685</v>
      </c>
      <c r="AG171" s="3">
        <v>4040</v>
      </c>
      <c r="AH171" s="3">
        <v>968</v>
      </c>
      <c r="AI171" s="3">
        <v>438</v>
      </c>
      <c r="AJ171" s="3">
        <v>1019</v>
      </c>
      <c r="AK171" s="3">
        <v>656</v>
      </c>
      <c r="AO171" s="3"/>
      <c r="AP171" s="3"/>
      <c r="AQ171" s="3"/>
      <c r="AR171" s="3"/>
      <c r="AT171" s="3"/>
      <c r="AU171" s="3"/>
      <c r="AV171" s="3"/>
      <c r="AW171" s="3"/>
      <c r="AZ171" s="3"/>
      <c r="BA171" s="3"/>
      <c r="BB171" s="3"/>
      <c r="BJ171" s="3"/>
      <c r="BK171" s="3"/>
      <c r="BL171" s="3"/>
    </row>
    <row r="172" spans="2:64" x14ac:dyDescent="0.2">
      <c r="C172" s="3">
        <v>20235</v>
      </c>
      <c r="D172" s="3">
        <v>22584</v>
      </c>
      <c r="E172" s="3">
        <v>20543</v>
      </c>
      <c r="F172" s="3">
        <v>22462</v>
      </c>
      <c r="G172" s="3">
        <v>12639</v>
      </c>
      <c r="H172" s="3">
        <v>11636</v>
      </c>
      <c r="I172" s="3"/>
      <c r="J172" s="3"/>
      <c r="K172" s="3">
        <v>12520</v>
      </c>
      <c r="L172" s="3">
        <v>9972</v>
      </c>
      <c r="M172" s="3">
        <v>8288</v>
      </c>
      <c r="N172" s="3">
        <v>8669</v>
      </c>
      <c r="O172" s="3">
        <v>3187</v>
      </c>
      <c r="P172" s="3">
        <v>1841</v>
      </c>
      <c r="Q172" s="3">
        <v>1382</v>
      </c>
      <c r="R172" s="4">
        <v>2952</v>
      </c>
      <c r="S172" s="4"/>
      <c r="T172" s="4"/>
      <c r="U172" s="3">
        <v>11164</v>
      </c>
      <c r="V172" s="3">
        <v>4915</v>
      </c>
      <c r="W172" s="3">
        <v>3254</v>
      </c>
      <c r="X172" s="3">
        <v>955</v>
      </c>
      <c r="Y172" s="3">
        <v>716</v>
      </c>
      <c r="AG172" s="3">
        <v>4566</v>
      </c>
      <c r="AH172" s="3">
        <v>1114</v>
      </c>
      <c r="AI172" s="3">
        <v>540</v>
      </c>
      <c r="AJ172" s="3">
        <v>1094</v>
      </c>
      <c r="AK172" s="3">
        <v>711</v>
      </c>
      <c r="AO172" s="3"/>
      <c r="AP172" s="3"/>
      <c r="AQ172" s="3"/>
      <c r="AR172" s="3"/>
      <c r="AT172" s="3"/>
      <c r="AU172" s="3"/>
      <c r="AV172" s="3"/>
      <c r="AW172" s="3"/>
      <c r="AZ172" s="3"/>
      <c r="BA172" s="3"/>
      <c r="BB172" s="3"/>
      <c r="BJ172" s="3"/>
      <c r="BK172" s="3"/>
      <c r="BL172" s="3"/>
    </row>
    <row r="173" spans="2:64" x14ac:dyDescent="0.2">
      <c r="B173" s="3">
        <v>15217</v>
      </c>
      <c r="C173" s="3">
        <v>21580</v>
      </c>
      <c r="D173" s="3">
        <v>24358</v>
      </c>
      <c r="E173" s="3">
        <v>21523</v>
      </c>
      <c r="F173" s="3">
        <v>23278</v>
      </c>
      <c r="G173" s="3">
        <v>13011</v>
      </c>
      <c r="H173" s="3">
        <v>12039</v>
      </c>
      <c r="I173" s="3"/>
      <c r="J173" s="3"/>
      <c r="K173" s="3">
        <v>12863</v>
      </c>
      <c r="L173" s="3">
        <v>10289</v>
      </c>
      <c r="M173" s="3">
        <v>8479</v>
      </c>
      <c r="N173">
        <v>9060</v>
      </c>
      <c r="O173" s="3">
        <v>3545</v>
      </c>
      <c r="P173" s="3">
        <v>2103</v>
      </c>
      <c r="Q173" s="3">
        <v>1592</v>
      </c>
      <c r="R173" s="4">
        <v>3069</v>
      </c>
      <c r="S173" s="4"/>
      <c r="T173" s="4"/>
      <c r="U173" s="3">
        <v>11648</v>
      </c>
      <c r="V173" s="3">
        <v>5073</v>
      </c>
      <c r="W173" s="3">
        <v>3418</v>
      </c>
      <c r="X173" s="3">
        <v>988</v>
      </c>
      <c r="Y173" s="3">
        <v>736</v>
      </c>
      <c r="Z173" s="3">
        <v>1478</v>
      </c>
      <c r="AA173" s="3">
        <v>649</v>
      </c>
      <c r="AB173" s="3">
        <v>390</v>
      </c>
      <c r="AC173" s="3"/>
      <c r="AD173" s="3"/>
      <c r="AE173" s="3">
        <v>374</v>
      </c>
      <c r="AF173" s="3">
        <v>151</v>
      </c>
      <c r="AG173" s="3">
        <v>5275</v>
      </c>
      <c r="AH173" s="3">
        <v>1211</v>
      </c>
      <c r="AI173" s="3">
        <v>652</v>
      </c>
      <c r="AJ173" s="3">
        <v>1148</v>
      </c>
      <c r="AK173" s="3">
        <v>786</v>
      </c>
      <c r="AO173" s="3"/>
      <c r="AP173" s="3"/>
      <c r="AQ173" s="3"/>
      <c r="AR173" s="3"/>
      <c r="AT173" s="3"/>
      <c r="AU173" s="3"/>
      <c r="AV173" s="3"/>
      <c r="AW173" s="3"/>
      <c r="AZ173" s="3"/>
      <c r="BA173" s="3"/>
      <c r="BB173" s="3"/>
      <c r="BJ173" s="3"/>
      <c r="BK173" s="3"/>
      <c r="BL173" s="3"/>
    </row>
    <row r="174" spans="2:64" x14ac:dyDescent="0.2">
      <c r="B174" s="3">
        <v>16819</v>
      </c>
      <c r="C174" s="3">
        <v>23408</v>
      </c>
      <c r="D174" s="3">
        <v>25250</v>
      </c>
      <c r="E174" s="3">
        <v>22709</v>
      </c>
      <c r="F174" s="3">
        <v>24182</v>
      </c>
      <c r="G174" s="3">
        <v>13356</v>
      </c>
      <c r="H174" s="3">
        <v>12645</v>
      </c>
      <c r="I174" s="3"/>
      <c r="J174" s="3"/>
      <c r="K174" s="3">
        <v>13047</v>
      </c>
      <c r="L174" s="3">
        <v>10484</v>
      </c>
      <c r="M174" s="3">
        <v>8941</v>
      </c>
      <c r="N174" s="3">
        <v>9739</v>
      </c>
      <c r="O174" s="3">
        <v>4045</v>
      </c>
      <c r="P174" s="3">
        <v>2336</v>
      </c>
      <c r="Q174" s="3">
        <v>1778</v>
      </c>
      <c r="R174" s="3">
        <v>3179</v>
      </c>
      <c r="S174" s="3"/>
      <c r="T174" s="3"/>
      <c r="U174" s="3">
        <v>12209</v>
      </c>
      <c r="V174" s="3">
        <v>5364</v>
      </c>
      <c r="W174" s="3">
        <v>3620</v>
      </c>
      <c r="X174" s="3">
        <v>1030</v>
      </c>
      <c r="Y174" s="3">
        <v>772</v>
      </c>
      <c r="Z174" s="3">
        <v>1852</v>
      </c>
      <c r="AA174" s="3">
        <v>735</v>
      </c>
      <c r="AB174" s="3">
        <v>470</v>
      </c>
      <c r="AC174" s="3"/>
      <c r="AD174" s="3"/>
      <c r="AE174" s="3">
        <v>479</v>
      </c>
      <c r="AF174" s="3">
        <v>168</v>
      </c>
      <c r="AG174" s="3">
        <v>5892</v>
      </c>
      <c r="AH174" s="3">
        <v>1328</v>
      </c>
      <c r="AI174" s="3">
        <v>669</v>
      </c>
      <c r="AJ174" s="3">
        <v>1207</v>
      </c>
      <c r="AK174" s="3">
        <v>834</v>
      </c>
      <c r="AO174" s="3"/>
      <c r="AP174" s="3"/>
      <c r="AQ174" s="3"/>
      <c r="AR174" s="3"/>
      <c r="AT174" s="3"/>
      <c r="AU174" s="3"/>
      <c r="AV174" s="3"/>
      <c r="AW174" s="3"/>
      <c r="AZ174" s="3"/>
      <c r="BA174" s="3"/>
      <c r="BB174" s="3"/>
      <c r="BJ174" s="3"/>
      <c r="BK174" s="3"/>
      <c r="BL174" s="3"/>
    </row>
    <row r="175" spans="2:64" x14ac:dyDescent="0.2">
      <c r="B175" s="3">
        <v>18823</v>
      </c>
      <c r="C175" s="3">
        <v>24846</v>
      </c>
      <c r="D175" s="3">
        <v>26715</v>
      </c>
      <c r="E175" s="3">
        <v>23352</v>
      </c>
      <c r="F175" s="3">
        <v>25035</v>
      </c>
      <c r="G175" s="3">
        <v>13686</v>
      </c>
      <c r="H175">
        <v>13011</v>
      </c>
      <c r="K175" s="3">
        <v>13190</v>
      </c>
      <c r="L175" s="3">
        <v>10935</v>
      </c>
      <c r="M175" s="3">
        <v>9392</v>
      </c>
      <c r="N175" s="3">
        <v>10724</v>
      </c>
      <c r="O175" s="3">
        <v>4447</v>
      </c>
      <c r="P175" s="3">
        <v>2670</v>
      </c>
      <c r="Q175" s="3">
        <v>2007</v>
      </c>
      <c r="R175" s="3">
        <v>3341</v>
      </c>
      <c r="S175" s="3"/>
      <c r="T175" s="3"/>
      <c r="U175" s="3">
        <v>12544</v>
      </c>
      <c r="V175" s="3">
        <v>5576</v>
      </c>
      <c r="W175" s="3">
        <v>3792</v>
      </c>
      <c r="X175" s="3">
        <v>1084</v>
      </c>
      <c r="Y175" s="3">
        <v>798</v>
      </c>
      <c r="Z175" s="3">
        <v>2284</v>
      </c>
      <c r="AA175" s="3">
        <v>875</v>
      </c>
      <c r="AB175" s="3">
        <v>542</v>
      </c>
      <c r="AC175" s="3"/>
      <c r="AD175" s="3"/>
      <c r="AE175" s="3">
        <v>584</v>
      </c>
      <c r="AF175" s="3">
        <v>201</v>
      </c>
      <c r="AG175" s="3">
        <v>6346</v>
      </c>
      <c r="AH175" s="3">
        <v>1406</v>
      </c>
      <c r="AI175" s="3">
        <v>854</v>
      </c>
      <c r="AJ175" s="3">
        <v>1224</v>
      </c>
      <c r="AK175" s="3">
        <v>882</v>
      </c>
      <c r="AO175" s="3"/>
      <c r="AP175" s="3"/>
      <c r="AQ175" s="3"/>
      <c r="AR175" s="3"/>
      <c r="AT175" s="3"/>
      <c r="AU175" s="3"/>
      <c r="AV175" s="3"/>
      <c r="AW175" s="3"/>
      <c r="AZ175" s="3"/>
      <c r="BA175" s="3"/>
      <c r="BB175" s="3"/>
      <c r="BJ175" s="3"/>
      <c r="BK175" s="3"/>
      <c r="BL175" s="3"/>
    </row>
    <row r="176" spans="2:64" x14ac:dyDescent="0.2">
      <c r="B176" s="3">
        <v>20371</v>
      </c>
      <c r="C176" s="3">
        <v>26042</v>
      </c>
      <c r="D176" s="3">
        <v>27772</v>
      </c>
      <c r="E176" s="3">
        <v>23426</v>
      </c>
      <c r="F176" s="3">
        <v>26143</v>
      </c>
      <c r="G176" s="3">
        <v>14049</v>
      </c>
      <c r="H176" s="3">
        <v>13367</v>
      </c>
      <c r="I176" s="3"/>
      <c r="J176" s="3"/>
      <c r="K176" s="3">
        <v>13445</v>
      </c>
      <c r="L176">
        <v>11208</v>
      </c>
      <c r="M176" s="3">
        <v>9874</v>
      </c>
      <c r="N176" s="3">
        <v>11218</v>
      </c>
      <c r="O176" s="3">
        <v>4872</v>
      </c>
      <c r="P176" s="3">
        <v>2896</v>
      </c>
      <c r="Q176" s="3">
        <v>2216</v>
      </c>
      <c r="R176">
        <v>3456</v>
      </c>
      <c r="U176" s="3">
        <v>13002</v>
      </c>
      <c r="V176" s="3">
        <v>5778</v>
      </c>
      <c r="W176" s="3">
        <v>3992</v>
      </c>
      <c r="X176" s="3">
        <v>1147</v>
      </c>
      <c r="Y176" s="3">
        <v>826</v>
      </c>
      <c r="Z176" s="3">
        <v>2610</v>
      </c>
      <c r="AA176" s="3">
        <v>982</v>
      </c>
      <c r="AB176" s="3">
        <v>616</v>
      </c>
      <c r="AC176" s="3"/>
      <c r="AD176" s="3"/>
      <c r="AE176" s="3">
        <v>804</v>
      </c>
      <c r="AF176" s="3">
        <v>235</v>
      </c>
      <c r="AG176" s="3">
        <v>6885</v>
      </c>
      <c r="AH176" s="3">
        <v>1456</v>
      </c>
      <c r="AI176" s="3">
        <v>905</v>
      </c>
      <c r="AJ176" s="3">
        <v>1285</v>
      </c>
      <c r="AK176" s="3">
        <v>931</v>
      </c>
      <c r="AO176" s="3"/>
      <c r="AP176" s="3"/>
      <c r="AQ176" s="3"/>
      <c r="AR176" s="3"/>
      <c r="AT176" s="3"/>
      <c r="AU176" s="3"/>
      <c r="AV176" s="3"/>
      <c r="AW176" s="3"/>
      <c r="AZ176" s="3"/>
      <c r="BA176" s="3"/>
      <c r="BB176" s="3"/>
      <c r="BJ176" s="3"/>
      <c r="BK176" s="3"/>
      <c r="BL176" s="3"/>
    </row>
    <row r="177" spans="2:143" x14ac:dyDescent="0.2">
      <c r="B177" s="3">
        <v>21781</v>
      </c>
      <c r="C177" s="3">
        <v>27462</v>
      </c>
      <c r="D177" s="3">
        <v>28539</v>
      </c>
      <c r="E177" s="3">
        <v>24587</v>
      </c>
      <c r="F177" s="3">
        <v>26888</v>
      </c>
      <c r="G177">
        <v>14363</v>
      </c>
      <c r="H177" s="3">
        <v>13708</v>
      </c>
      <c r="I177" s="3"/>
      <c r="J177" s="3"/>
      <c r="K177" s="3">
        <v>13682</v>
      </c>
      <c r="L177" s="3">
        <v>11523</v>
      </c>
      <c r="M177">
        <v>10291</v>
      </c>
      <c r="N177" s="3">
        <v>11543</v>
      </c>
      <c r="O177" s="3">
        <v>5660</v>
      </c>
      <c r="P177" s="3">
        <v>3170</v>
      </c>
      <c r="Q177" s="3">
        <v>2395</v>
      </c>
      <c r="R177" s="3">
        <v>3798</v>
      </c>
      <c r="S177" s="3"/>
      <c r="T177" s="3"/>
      <c r="U177" s="3">
        <v>13233</v>
      </c>
      <c r="V177" s="3">
        <v>5901</v>
      </c>
      <c r="W177" s="3">
        <v>4145</v>
      </c>
      <c r="X177" s="3">
        <v>1197</v>
      </c>
      <c r="Y177" s="3">
        <v>855</v>
      </c>
      <c r="Z177" s="3">
        <v>3135</v>
      </c>
      <c r="AA177" s="3">
        <v>1111</v>
      </c>
      <c r="AB177" s="3">
        <v>708</v>
      </c>
      <c r="AC177" s="3"/>
      <c r="AD177" s="3"/>
      <c r="AE177" s="3">
        <v>877</v>
      </c>
      <c r="AF177" s="3">
        <v>276</v>
      </c>
      <c r="AG177" s="3">
        <v>7505</v>
      </c>
      <c r="AH177" s="3">
        <v>1532</v>
      </c>
      <c r="AI177" s="3">
        <v>974</v>
      </c>
      <c r="AJ177" s="3">
        <v>1380</v>
      </c>
      <c r="AK177" s="3">
        <v>1016</v>
      </c>
      <c r="AO177" s="3"/>
      <c r="AP177" s="3"/>
      <c r="AQ177" s="3"/>
      <c r="AR177" s="3"/>
      <c r="AT177" s="3"/>
      <c r="AU177" s="3"/>
      <c r="AV177" s="3"/>
      <c r="AW177" s="3"/>
      <c r="AZ177" s="3"/>
      <c r="BA177" s="3"/>
      <c r="BB177" s="3"/>
      <c r="BJ177" s="3"/>
      <c r="BK177" s="3"/>
      <c r="BL177" s="3"/>
    </row>
    <row r="178" spans="2:143" x14ac:dyDescent="0.2">
      <c r="B178" s="3">
        <v>23083</v>
      </c>
      <c r="C178" s="3">
        <v>28035</v>
      </c>
      <c r="D178" s="3">
        <v>29180</v>
      </c>
      <c r="E178" s="3">
        <v>25638</v>
      </c>
      <c r="F178" s="3">
        <v>27662</v>
      </c>
      <c r="G178" s="3">
        <v>14738</v>
      </c>
      <c r="H178" s="3">
        <v>13925</v>
      </c>
      <c r="I178" s="3"/>
      <c r="J178" s="3"/>
      <c r="K178" s="3">
        <v>13994</v>
      </c>
      <c r="L178" s="3">
        <v>11853</v>
      </c>
      <c r="M178" s="3">
        <v>10738</v>
      </c>
      <c r="N178" s="3">
        <v>11883</v>
      </c>
      <c r="O178" s="3">
        <v>5983</v>
      </c>
      <c r="P178" s="3">
        <v>3413</v>
      </c>
      <c r="Q178" s="3">
        <v>2649</v>
      </c>
      <c r="R178" s="3">
        <v>4227</v>
      </c>
      <c r="S178" s="3"/>
      <c r="T178" s="3"/>
      <c r="U178" s="3">
        <v>13471</v>
      </c>
      <c r="V178" s="3">
        <v>6021</v>
      </c>
      <c r="W178" s="3">
        <v>4251</v>
      </c>
      <c r="X178" s="3">
        <v>1228</v>
      </c>
      <c r="Y178" s="3">
        <v>870</v>
      </c>
      <c r="Z178" s="3">
        <v>3611</v>
      </c>
      <c r="AA178" s="3">
        <v>1230</v>
      </c>
      <c r="AB178" s="3">
        <v>822</v>
      </c>
      <c r="AC178" s="3"/>
      <c r="AD178" s="3"/>
      <c r="AE178" s="3">
        <v>1006</v>
      </c>
      <c r="AF178" s="3">
        <v>326</v>
      </c>
      <c r="AG178" s="3">
        <v>7919</v>
      </c>
      <c r="AH178" s="3">
        <v>1630</v>
      </c>
      <c r="AI178" s="3">
        <v>1083</v>
      </c>
      <c r="AJ178" s="3">
        <v>1442</v>
      </c>
      <c r="AK178" s="3">
        <v>1079</v>
      </c>
      <c r="AO178" s="3"/>
      <c r="AP178" s="3"/>
      <c r="AQ178" s="3"/>
      <c r="AR178" s="3"/>
      <c r="AT178" s="3"/>
      <c r="AU178" s="3"/>
      <c r="AV178" s="3"/>
      <c r="AW178" s="3"/>
      <c r="AY178" s="3"/>
      <c r="AZ178" s="3"/>
      <c r="BA178" s="3"/>
      <c r="BB178" s="3"/>
      <c r="BJ178" s="3"/>
      <c r="BK178" s="3"/>
      <c r="BL178" s="3"/>
    </row>
    <row r="179" spans="2:143" x14ac:dyDescent="0.2">
      <c r="B179" s="3">
        <v>24809</v>
      </c>
      <c r="C179" s="3">
        <v>28138</v>
      </c>
      <c r="D179" s="3">
        <v>30013</v>
      </c>
      <c r="E179" s="3">
        <v>27014</v>
      </c>
      <c r="F179" s="3">
        <v>28154</v>
      </c>
      <c r="G179" s="3">
        <v>14965</v>
      </c>
      <c r="H179" s="3">
        <v>14309</v>
      </c>
      <c r="I179" s="3"/>
      <c r="J179" s="3"/>
      <c r="K179" s="3">
        <v>14248</v>
      </c>
      <c r="L179" s="3">
        <v>12011</v>
      </c>
      <c r="M179" s="3">
        <v>11137</v>
      </c>
      <c r="N179" s="3">
        <v>12140</v>
      </c>
      <c r="O179" s="3">
        <v>6254</v>
      </c>
      <c r="P179" s="3">
        <v>3594</v>
      </c>
      <c r="Q179" s="3">
        <v>2838</v>
      </c>
      <c r="R179" s="3">
        <v>4460</v>
      </c>
      <c r="S179" s="3"/>
      <c r="T179" s="3"/>
      <c r="U179" s="3">
        <v>13692</v>
      </c>
      <c r="V179" s="3">
        <v>6109</v>
      </c>
      <c r="W179" s="3">
        <v>4360</v>
      </c>
      <c r="X179" s="3">
        <v>1240</v>
      </c>
      <c r="Y179" s="3">
        <v>870</v>
      </c>
      <c r="Z179" s="3">
        <v>4012</v>
      </c>
      <c r="AA179" s="3">
        <v>1359</v>
      </c>
      <c r="AB179" s="3">
        <v>898</v>
      </c>
      <c r="AC179" s="3"/>
      <c r="AD179" s="3"/>
      <c r="AE179" s="3">
        <v>1146</v>
      </c>
      <c r="AF179" s="3">
        <v>369</v>
      </c>
      <c r="AG179" s="3">
        <v>8384</v>
      </c>
      <c r="AH179" s="3">
        <v>1695</v>
      </c>
      <c r="AI179" s="3">
        <v>1162</v>
      </c>
      <c r="AJ179" s="3">
        <v>1484</v>
      </c>
      <c r="AK179" s="3">
        <v>1138</v>
      </c>
      <c r="AO179" s="3"/>
      <c r="AP179" s="3"/>
      <c r="AQ179" s="3"/>
      <c r="AR179" s="3"/>
      <c r="AT179" s="3"/>
      <c r="BA179" s="3"/>
      <c r="BB179" s="3"/>
      <c r="BJ179" s="3"/>
      <c r="BK179" s="3"/>
      <c r="BL179" s="3"/>
    </row>
    <row r="180" spans="2:143" x14ac:dyDescent="0.2">
      <c r="B180" s="3">
        <v>26204</v>
      </c>
      <c r="C180" s="3">
        <v>31969</v>
      </c>
      <c r="D180" s="3">
        <v>30677</v>
      </c>
      <c r="E180" s="3">
        <v>28016</v>
      </c>
      <c r="F180" s="3">
        <v>28854</v>
      </c>
      <c r="G180" s="3">
        <v>15104</v>
      </c>
      <c r="H180" s="3">
        <v>14596</v>
      </c>
      <c r="I180" s="3"/>
      <c r="J180" s="3"/>
      <c r="K180" s="3">
        <v>14521</v>
      </c>
      <c r="L180" s="3">
        <v>12188</v>
      </c>
      <c r="M180" s="3">
        <v>11349</v>
      </c>
      <c r="N180" s="3">
        <v>12539</v>
      </c>
      <c r="O180" s="3">
        <v>6681</v>
      </c>
      <c r="P180" s="3">
        <v>3894</v>
      </c>
      <c r="Q180" s="3">
        <v>2969</v>
      </c>
      <c r="R180" s="3">
        <v>4572</v>
      </c>
      <c r="S180" s="3"/>
      <c r="T180" s="3"/>
      <c r="U180" s="3">
        <v>13912</v>
      </c>
      <c r="V180" s="3">
        <v>6178</v>
      </c>
      <c r="W180" s="3">
        <v>4425</v>
      </c>
      <c r="X180" s="3">
        <v>1256</v>
      </c>
      <c r="Y180" s="3">
        <v>878</v>
      </c>
      <c r="Z180" s="3">
        <v>4456</v>
      </c>
      <c r="AA180" s="3">
        <v>1521</v>
      </c>
      <c r="AB180" s="3">
        <v>1034</v>
      </c>
      <c r="AC180" s="3"/>
      <c r="AD180" s="3"/>
      <c r="AE180" s="3">
        <v>1319</v>
      </c>
      <c r="AF180" s="3">
        <v>416</v>
      </c>
      <c r="AG180" s="3">
        <v>8823</v>
      </c>
      <c r="AH180" s="3">
        <v>1763</v>
      </c>
      <c r="AI180" s="3">
        <v>1260</v>
      </c>
      <c r="AJ180" s="3">
        <v>1566</v>
      </c>
      <c r="AK180" s="3">
        <v>1221</v>
      </c>
      <c r="AO180" s="3"/>
      <c r="AP180" s="3"/>
      <c r="AQ180" s="3"/>
      <c r="AR180" s="3"/>
      <c r="AT180" s="3"/>
      <c r="BA180" s="3"/>
      <c r="BB180" s="3"/>
      <c r="BJ180" s="3"/>
      <c r="BK180" s="3"/>
      <c r="BL180" s="3"/>
    </row>
    <row r="181" spans="2:143" x14ac:dyDescent="0.2">
      <c r="B181" s="3">
        <v>27759</v>
      </c>
      <c r="C181" s="3">
        <v>33521</v>
      </c>
      <c r="D181" s="3">
        <v>31079</v>
      </c>
      <c r="E181" s="3">
        <v>28875</v>
      </c>
      <c r="F181" s="3">
        <v>29567</v>
      </c>
      <c r="G181" s="3">
        <v>15251</v>
      </c>
      <c r="H181" s="3">
        <v>14916</v>
      </c>
      <c r="I181" s="3"/>
      <c r="J181" s="3"/>
      <c r="K181" s="3">
        <v>14621</v>
      </c>
      <c r="L181" s="3">
        <v>12380</v>
      </c>
      <c r="M181" s="3">
        <v>11755</v>
      </c>
      <c r="N181" s="3">
        <v>12890</v>
      </c>
      <c r="O181" s="4">
        <v>7206</v>
      </c>
      <c r="P181" s="4">
        <v>4245</v>
      </c>
      <c r="Q181" s="3">
        <v>3122</v>
      </c>
      <c r="R181" s="3">
        <v>4744</v>
      </c>
      <c r="S181" s="3"/>
      <c r="T181" s="3"/>
      <c r="U181" s="3">
        <v>14255</v>
      </c>
      <c r="V181" s="3">
        <v>6306</v>
      </c>
      <c r="W181" s="3">
        <v>4544</v>
      </c>
      <c r="X181" s="3">
        <v>1298</v>
      </c>
      <c r="Y181" s="3">
        <v>900</v>
      </c>
      <c r="Z181" s="3">
        <v>5029</v>
      </c>
      <c r="AA181" s="3">
        <v>1693</v>
      </c>
      <c r="AB181" s="3">
        <v>1222</v>
      </c>
      <c r="AC181" s="3"/>
      <c r="AD181" s="3"/>
      <c r="AE181" s="3">
        <v>1466</v>
      </c>
      <c r="AF181" s="3">
        <v>616</v>
      </c>
      <c r="AG181" s="3">
        <v>9133</v>
      </c>
      <c r="AH181" s="3">
        <v>1806</v>
      </c>
      <c r="AI181" s="3">
        <v>1330</v>
      </c>
      <c r="AJ181" s="3">
        <v>1621</v>
      </c>
      <c r="AK181" s="3">
        <v>1277</v>
      </c>
      <c r="AO181" s="3"/>
      <c r="AP181" s="3"/>
      <c r="AQ181" s="3"/>
      <c r="AR181" s="3"/>
      <c r="AT181" s="3"/>
      <c r="BA181" s="3"/>
      <c r="BB181" s="3"/>
      <c r="BJ181" s="3"/>
      <c r="BK181" s="3"/>
      <c r="BL181" s="3"/>
    </row>
    <row r="182" spans="2:143" x14ac:dyDescent="0.2">
      <c r="B182" s="3">
        <v>29754</v>
      </c>
      <c r="C182" s="3">
        <v>34705</v>
      </c>
      <c r="D182" s="3">
        <v>31555</v>
      </c>
      <c r="E182" s="3">
        <v>29372</v>
      </c>
      <c r="F182" s="3">
        <v>30606</v>
      </c>
      <c r="G182" s="3">
        <v>15446</v>
      </c>
      <c r="H182" s="3">
        <v>15148</v>
      </c>
      <c r="I182" s="3"/>
      <c r="J182" s="3"/>
      <c r="K182" s="3">
        <v>14840</v>
      </c>
      <c r="L182" s="3">
        <v>12578</v>
      </c>
      <c r="M182" s="3">
        <v>12185</v>
      </c>
      <c r="N182" s="3">
        <v>13295</v>
      </c>
      <c r="O182" s="4">
        <v>7744</v>
      </c>
      <c r="P182" s="4">
        <v>4584</v>
      </c>
      <c r="Q182" s="4">
        <v>3342</v>
      </c>
      <c r="R182" s="3">
        <v>4999</v>
      </c>
      <c r="S182" s="3"/>
      <c r="T182" s="3"/>
      <c r="V182">
        <v>6463</v>
      </c>
      <c r="W182">
        <v>4628</v>
      </c>
      <c r="X182" s="4">
        <v>1362</v>
      </c>
      <c r="Y182">
        <v>912</v>
      </c>
      <c r="Z182" s="3">
        <v>5521</v>
      </c>
      <c r="AA182" s="3">
        <v>1889</v>
      </c>
      <c r="AB182" s="3">
        <v>1377</v>
      </c>
      <c r="AC182" s="3"/>
      <c r="AD182" s="3"/>
      <c r="AE182" s="3">
        <v>1562</v>
      </c>
      <c r="AF182" s="3">
        <v>720</v>
      </c>
      <c r="AG182" s="3">
        <v>9367</v>
      </c>
      <c r="AH182" s="3">
        <v>1849</v>
      </c>
      <c r="AI182" s="3">
        <v>1460</v>
      </c>
      <c r="AJ182" s="3">
        <v>1666</v>
      </c>
      <c r="AK182" s="3">
        <v>1283</v>
      </c>
      <c r="AO182" s="3"/>
      <c r="AP182" s="3"/>
      <c r="AQ182" s="3"/>
      <c r="AR182" s="3"/>
      <c r="AT182" s="3"/>
      <c r="BA182" s="3"/>
      <c r="BB182" s="3"/>
      <c r="BJ182" s="3"/>
      <c r="BK182" s="3"/>
      <c r="BL182" s="3"/>
    </row>
    <row r="183" spans="2:143" x14ac:dyDescent="0.2">
      <c r="B183" s="3">
        <v>31044</v>
      </c>
      <c r="C183" s="3">
        <v>35763</v>
      </c>
      <c r="D183" s="3">
        <v>32124</v>
      </c>
      <c r="E183" s="3">
        <v>29989</v>
      </c>
      <c r="F183" s="3">
        <v>31368</v>
      </c>
      <c r="G183" s="3">
        <v>15610</v>
      </c>
      <c r="H183" s="3">
        <v>15401</v>
      </c>
      <c r="I183" s="3"/>
      <c r="J183" s="3"/>
      <c r="K183" s="3">
        <v>14951</v>
      </c>
      <c r="L183" s="3">
        <v>12779</v>
      </c>
      <c r="M183" s="3">
        <v>12449</v>
      </c>
      <c r="N183" s="3">
        <v>13606</v>
      </c>
      <c r="O183" s="4">
        <v>8297</v>
      </c>
      <c r="P183" s="4">
        <v>4914</v>
      </c>
      <c r="Q183" s="4">
        <v>3499</v>
      </c>
      <c r="R183" s="3">
        <v>5300</v>
      </c>
      <c r="S183" s="3"/>
      <c r="T183" s="3"/>
      <c r="U183">
        <v>14561</v>
      </c>
      <c r="V183">
        <v>6634</v>
      </c>
      <c r="W183">
        <v>4862</v>
      </c>
      <c r="X183" s="3">
        <v>1387</v>
      </c>
      <c r="Y183">
        <v>960</v>
      </c>
      <c r="Z183" s="3">
        <v>6022</v>
      </c>
      <c r="AA183" s="3">
        <v>2053</v>
      </c>
      <c r="AB183" s="3">
        <v>1510</v>
      </c>
      <c r="AC183" s="3"/>
      <c r="AD183" s="3"/>
      <c r="AE183" s="3">
        <v>1620</v>
      </c>
      <c r="AF183" s="3">
        <v>930</v>
      </c>
      <c r="AG183" s="3">
        <v>9948</v>
      </c>
      <c r="AH183" s="3">
        <v>1932</v>
      </c>
      <c r="AI183" s="3">
        <v>1467</v>
      </c>
      <c r="AJ183" s="3">
        <v>1666</v>
      </c>
      <c r="AK183" s="3">
        <v>1299</v>
      </c>
      <c r="AO183" s="3"/>
      <c r="AP183" s="3"/>
      <c r="AQ183" s="3"/>
      <c r="AR183" s="3"/>
      <c r="AT183" s="3"/>
      <c r="BA183" s="3"/>
      <c r="BB183" s="3"/>
      <c r="BJ183" s="3"/>
      <c r="BK183" s="3"/>
      <c r="BL183" s="3"/>
    </row>
    <row r="184" spans="2:143" x14ac:dyDescent="0.2">
      <c r="B184" s="3">
        <v>32749</v>
      </c>
      <c r="C184" s="3"/>
      <c r="D184" s="3">
        <v>32765</v>
      </c>
      <c r="E184" s="3">
        <v>30868</v>
      </c>
      <c r="F184" s="3">
        <v>32059</v>
      </c>
      <c r="G184" s="3">
        <v>15830</v>
      </c>
      <c r="H184" s="3">
        <v>15769</v>
      </c>
      <c r="I184" s="3"/>
      <c r="J184" s="3"/>
      <c r="K184" s="3">
        <v>15095</v>
      </c>
      <c r="L184" s="3">
        <v>12996</v>
      </c>
      <c r="M184" s="3">
        <v>12814</v>
      </c>
      <c r="N184" s="3">
        <v>13777</v>
      </c>
      <c r="O184" s="4">
        <v>8737</v>
      </c>
      <c r="P184" s="4">
        <v>5153</v>
      </c>
      <c r="Q184" s="4">
        <v>3659</v>
      </c>
      <c r="R184" s="3">
        <v>5550</v>
      </c>
      <c r="S184" s="3"/>
      <c r="T184" s="3"/>
      <c r="U184" s="3">
        <v>15407</v>
      </c>
      <c r="V184" s="3">
        <v>6804</v>
      </c>
      <c r="W184" s="3">
        <v>5022</v>
      </c>
      <c r="X184" s="3">
        <v>1434</v>
      </c>
      <c r="Y184" s="3">
        <v>974</v>
      </c>
      <c r="Z184" s="3">
        <v>6352</v>
      </c>
      <c r="AA184" s="3">
        <v>2164</v>
      </c>
      <c r="AB184" s="3">
        <v>1594</v>
      </c>
      <c r="AC184" s="3"/>
      <c r="AD184" s="3"/>
      <c r="AE184" s="3">
        <v>1684</v>
      </c>
      <c r="AF184" s="3">
        <v>1035</v>
      </c>
      <c r="AG184" s="3">
        <v>10416</v>
      </c>
      <c r="AH184" s="3">
        <v>2014</v>
      </c>
      <c r="AI184" s="3">
        <v>1723</v>
      </c>
      <c r="AJ184" s="3">
        <v>1793</v>
      </c>
      <c r="AK184" s="3">
        <v>1376</v>
      </c>
      <c r="AO184" s="3"/>
      <c r="AP184" s="3"/>
      <c r="AQ184" s="3"/>
      <c r="AR184" s="3"/>
      <c r="AT184" s="3"/>
      <c r="AU184" s="3"/>
      <c r="AV184" s="3"/>
      <c r="AW184" s="3"/>
      <c r="AY184" s="3"/>
      <c r="AZ184" s="3"/>
      <c r="BA184" s="3"/>
      <c r="BB184" s="3"/>
      <c r="BJ184" s="3"/>
      <c r="BK184" s="3"/>
      <c r="BL184" s="3"/>
    </row>
    <row r="185" spans="2:143" x14ac:dyDescent="0.2">
      <c r="B185" s="3">
        <v>33468</v>
      </c>
      <c r="C185" s="3">
        <v>37030</v>
      </c>
      <c r="D185" s="3">
        <v>33798</v>
      </c>
      <c r="E185" s="3">
        <v>31659</v>
      </c>
      <c r="F185" s="3">
        <v>32470</v>
      </c>
      <c r="G185" s="3">
        <v>15974</v>
      </c>
      <c r="H185" s="3">
        <v>15881</v>
      </c>
      <c r="I185" s="3"/>
      <c r="J185" s="3"/>
      <c r="K185" s="3">
        <v>15256</v>
      </c>
      <c r="L185" s="3">
        <v>13225</v>
      </c>
      <c r="M185" s="3">
        <v>13082</v>
      </c>
      <c r="N185" s="3">
        <v>13941</v>
      </c>
      <c r="O185" s="3">
        <v>9253</v>
      </c>
      <c r="P185" s="3">
        <v>5296</v>
      </c>
      <c r="Q185" s="4">
        <v>3789</v>
      </c>
      <c r="R185" s="3">
        <v>5787</v>
      </c>
      <c r="S185" s="3"/>
      <c r="T185" s="3"/>
      <c r="U185" s="3">
        <v>15548</v>
      </c>
      <c r="V185" s="3">
        <v>6881</v>
      </c>
      <c r="W185" s="3">
        <v>5139</v>
      </c>
      <c r="X185" s="3">
        <v>1452</v>
      </c>
      <c r="Y185" s="3">
        <v>1002</v>
      </c>
      <c r="Z185" s="3">
        <v>6810</v>
      </c>
      <c r="AA185" s="3">
        <v>2285</v>
      </c>
      <c r="AB185" s="3">
        <v>1712</v>
      </c>
      <c r="AC185" s="3"/>
      <c r="AD185" s="3"/>
      <c r="AE185" s="3">
        <v>1747</v>
      </c>
      <c r="AF185" s="3">
        <v>1150</v>
      </c>
      <c r="AG185" s="4">
        <v>10786</v>
      </c>
      <c r="AH185" s="4">
        <v>2089</v>
      </c>
      <c r="AI185" s="3">
        <v>1913</v>
      </c>
      <c r="AJ185" s="3">
        <v>1833</v>
      </c>
      <c r="AK185" s="3">
        <v>1425</v>
      </c>
      <c r="AO185" s="3"/>
      <c r="AP185" s="3"/>
      <c r="AQ185" s="3"/>
      <c r="AR185" s="3"/>
      <c r="AT185" s="3"/>
      <c r="AU185" s="3"/>
      <c r="AV185" s="3"/>
      <c r="AW185" s="3"/>
      <c r="AY185" s="3"/>
      <c r="AZ185" s="3"/>
      <c r="BA185" s="3"/>
      <c r="BB185" s="3"/>
      <c r="BJ185" s="3"/>
      <c r="BK185" s="3"/>
      <c r="BL185" s="3"/>
    </row>
    <row r="186" spans="2:143" x14ac:dyDescent="0.2">
      <c r="B186" s="3">
        <v>33616</v>
      </c>
      <c r="C186" s="3">
        <v>37694</v>
      </c>
      <c r="D186" s="3">
        <v>34522</v>
      </c>
      <c r="E186" s="3">
        <v>32701</v>
      </c>
      <c r="F186" s="3">
        <v>32724</v>
      </c>
      <c r="G186" s="3">
        <v>16185</v>
      </c>
      <c r="H186" s="3">
        <v>16099</v>
      </c>
      <c r="I186" s="3"/>
      <c r="J186" s="3"/>
      <c r="K186" s="3">
        <v>15365</v>
      </c>
      <c r="L186" s="3">
        <v>13357</v>
      </c>
      <c r="M186" s="3">
        <v>13364</v>
      </c>
      <c r="N186" s="3">
        <v>14173</v>
      </c>
      <c r="O186" s="3">
        <v>9621</v>
      </c>
      <c r="P186" s="3">
        <v>5521</v>
      </c>
      <c r="Q186" s="3">
        <v>3960</v>
      </c>
      <c r="R186" s="3">
        <v>6129</v>
      </c>
      <c r="S186" s="3"/>
      <c r="T186" s="3"/>
      <c r="U186" s="3">
        <v>15748</v>
      </c>
      <c r="V186" s="3">
        <v>6928</v>
      </c>
      <c r="W186" s="3">
        <v>5203</v>
      </c>
      <c r="X186" s="3">
        <v>1467</v>
      </c>
      <c r="Y186" s="3"/>
      <c r="Z186" s="3">
        <v>7121</v>
      </c>
      <c r="AA186" s="3">
        <v>2354</v>
      </c>
      <c r="AB186" s="3">
        <v>1806</v>
      </c>
      <c r="AC186" s="3"/>
      <c r="AD186" s="3"/>
      <c r="AE186" s="3">
        <v>1803</v>
      </c>
      <c r="AF186" s="3">
        <v>1247</v>
      </c>
      <c r="AG186" s="4">
        <v>11354</v>
      </c>
      <c r="AH186" s="4">
        <v>2160</v>
      </c>
      <c r="AI186" s="4">
        <v>2080</v>
      </c>
      <c r="AJ186" s="4">
        <v>1870</v>
      </c>
      <c r="AK186" s="4">
        <v>1501</v>
      </c>
      <c r="AO186" s="3"/>
      <c r="AP186" s="3"/>
      <c r="AQ186" s="3"/>
      <c r="AR186" s="3"/>
      <c r="AT186" s="3"/>
      <c r="AU186" s="3"/>
      <c r="AV186" s="3"/>
      <c r="AW186" s="3"/>
      <c r="AY186" s="3"/>
      <c r="AZ186" s="3"/>
      <c r="BA186" s="3"/>
      <c r="BB186" s="3"/>
      <c r="BJ186" s="3"/>
      <c r="BK186" s="3"/>
      <c r="BL186" s="3"/>
    </row>
    <row r="187" spans="2:143" x14ac:dyDescent="0.2">
      <c r="B187" s="3">
        <v>36765</v>
      </c>
      <c r="C187" s="3">
        <v>38481</v>
      </c>
      <c r="D187" s="3">
        <v>34865</v>
      </c>
      <c r="E187" s="3">
        <v>34183</v>
      </c>
      <c r="F187" s="3">
        <v>33265</v>
      </c>
      <c r="G187" s="3">
        <v>16282</v>
      </c>
      <c r="H187" s="3">
        <v>16197</v>
      </c>
      <c r="I187" s="3"/>
      <c r="J187" s="3"/>
      <c r="K187" s="3">
        <v>15524</v>
      </c>
      <c r="L187" s="3">
        <v>13503</v>
      </c>
      <c r="M187" s="3">
        <v>13496</v>
      </c>
      <c r="N187" s="3">
        <v>14476</v>
      </c>
      <c r="O187" s="5">
        <v>10094</v>
      </c>
      <c r="P187" s="5">
        <v>5783</v>
      </c>
      <c r="Q187" s="3">
        <v>4062</v>
      </c>
      <c r="R187" s="3">
        <v>6288</v>
      </c>
      <c r="S187" s="3"/>
      <c r="T187" s="3"/>
      <c r="U187" s="3">
        <v>15872</v>
      </c>
      <c r="V187" s="3"/>
      <c r="W187" s="3">
        <v>5245</v>
      </c>
      <c r="X187" s="3">
        <v>1483</v>
      </c>
      <c r="Y187" s="3">
        <v>1004</v>
      </c>
      <c r="Z187" s="3">
        <v>7441</v>
      </c>
      <c r="AA187" s="3">
        <v>2475</v>
      </c>
      <c r="AB187" s="3">
        <v>1935</v>
      </c>
      <c r="AC187" s="3"/>
      <c r="AD187" s="3"/>
      <c r="AE187" s="3">
        <v>1922</v>
      </c>
      <c r="AF187" s="3">
        <v>1335</v>
      </c>
      <c r="AG187" s="4">
        <v>11984</v>
      </c>
      <c r="AH187" s="4">
        <v>2215</v>
      </c>
      <c r="AI187" s="4">
        <v>2257</v>
      </c>
      <c r="AJ187" s="4"/>
      <c r="AK187" s="4">
        <v>1636</v>
      </c>
      <c r="AO187" s="3"/>
      <c r="AP187" s="3"/>
      <c r="AQ187" s="3"/>
      <c r="AR187" s="3"/>
      <c r="AT187" s="3"/>
      <c r="AU187" s="3"/>
      <c r="AV187" s="3"/>
      <c r="AW187" s="3"/>
      <c r="AY187" s="3"/>
      <c r="AZ187" s="3"/>
      <c r="BA187" s="3"/>
      <c r="BB187" s="3"/>
      <c r="BJ187" s="3"/>
      <c r="BK187" s="3"/>
      <c r="BL187" s="3"/>
    </row>
    <row r="188" spans="2:143" x14ac:dyDescent="0.2">
      <c r="B188" s="3">
        <v>37918</v>
      </c>
      <c r="C188" s="3">
        <v>39354</v>
      </c>
      <c r="D188" s="3">
        <v>35085</v>
      </c>
      <c r="E188" s="3">
        <v>34970</v>
      </c>
      <c r="F188" s="3">
        <v>33664</v>
      </c>
      <c r="G188" s="3">
        <v>16460</v>
      </c>
      <c r="H188" s="3">
        <v>16354</v>
      </c>
      <c r="I188" s="3"/>
      <c r="J188" s="3"/>
      <c r="K188" s="3">
        <v>15602</v>
      </c>
      <c r="L188" s="3">
        <v>13604</v>
      </c>
      <c r="M188" s="3">
        <v>13797</v>
      </c>
      <c r="N188" s="3">
        <v>14732</v>
      </c>
      <c r="O188" s="3">
        <v>10724</v>
      </c>
      <c r="P188" s="3">
        <v>6219</v>
      </c>
      <c r="Q188">
        <v>4212</v>
      </c>
      <c r="R188" s="3">
        <v>6471</v>
      </c>
      <c r="S188" s="3"/>
      <c r="T188" s="3"/>
      <c r="U188" s="3">
        <v>16173</v>
      </c>
      <c r="V188" s="3">
        <v>7012</v>
      </c>
      <c r="W188" s="3">
        <v>5339</v>
      </c>
      <c r="X188" s="3">
        <v>1533</v>
      </c>
      <c r="Y188" s="3">
        <v>1033</v>
      </c>
      <c r="Z188" s="4">
        <v>7684</v>
      </c>
      <c r="AA188" s="3">
        <v>2544</v>
      </c>
      <c r="AB188" s="4">
        <v>1999</v>
      </c>
      <c r="AC188" s="4"/>
      <c r="AD188" s="4"/>
      <c r="AE188" s="4">
        <v>1999</v>
      </c>
      <c r="AF188" s="4">
        <v>1419</v>
      </c>
      <c r="AG188" s="4">
        <v>12299</v>
      </c>
      <c r="AH188" s="4">
        <v>2270</v>
      </c>
      <c r="AI188" s="4">
        <v>2316</v>
      </c>
      <c r="AJ188" s="3">
        <v>1878</v>
      </c>
      <c r="AK188" s="3"/>
      <c r="AO188" s="3"/>
      <c r="AP188" s="3"/>
      <c r="AQ188" s="3"/>
      <c r="AR188" s="3"/>
      <c r="AT188" s="3"/>
      <c r="AU188" s="3"/>
      <c r="AV188" s="3"/>
      <c r="AW188" s="3"/>
      <c r="AY188" s="3"/>
      <c r="AZ188" s="3"/>
      <c r="BA188" s="3"/>
      <c r="BB188" s="3"/>
      <c r="BJ188" s="3"/>
      <c r="BK188" s="3"/>
      <c r="BL188" s="3"/>
    </row>
    <row r="189" spans="2:143" x14ac:dyDescent="0.2">
      <c r="B189" s="3">
        <v>39091</v>
      </c>
      <c r="C189" s="3">
        <v>40648</v>
      </c>
      <c r="D189" s="3">
        <v>35505</v>
      </c>
      <c r="E189" s="3">
        <v>35556</v>
      </c>
      <c r="F189" s="3">
        <v>34037</v>
      </c>
      <c r="G189" s="3">
        <v>16520</v>
      </c>
      <c r="H189" s="3">
        <v>16520</v>
      </c>
      <c r="I189" s="3"/>
      <c r="J189" s="3"/>
      <c r="K189" s="3">
        <v>15685</v>
      </c>
      <c r="L189" s="3">
        <v>13781</v>
      </c>
      <c r="M189" s="3">
        <v>13971</v>
      </c>
      <c r="N189" s="3">
        <v>14944</v>
      </c>
      <c r="O189" s="3">
        <v>11681</v>
      </c>
      <c r="P189" s="3">
        <v>6841</v>
      </c>
      <c r="Q189" s="3">
        <v>4541</v>
      </c>
      <c r="R189" s="3">
        <v>6597</v>
      </c>
      <c r="S189" s="3"/>
      <c r="T189" s="3"/>
      <c r="U189" s="3">
        <v>16494</v>
      </c>
      <c r="V189" s="3">
        <v>7159</v>
      </c>
      <c r="W189" s="3">
        <v>5430</v>
      </c>
      <c r="X189" s="3">
        <v>1564</v>
      </c>
      <c r="Y189" s="3">
        <v>1049</v>
      </c>
      <c r="Z189" s="3">
        <v>8563</v>
      </c>
      <c r="AA189" s="3">
        <v>2684</v>
      </c>
      <c r="AB189" s="4">
        <v>2281</v>
      </c>
      <c r="AC189" s="4"/>
      <c r="AD189" s="4"/>
      <c r="AE189" s="4">
        <v>2092</v>
      </c>
      <c r="AF189" s="4">
        <v>1537</v>
      </c>
      <c r="AG189" s="3">
        <v>13787</v>
      </c>
      <c r="AH189" s="3">
        <v>2327</v>
      </c>
      <c r="AI189" s="3">
        <v>2477</v>
      </c>
      <c r="AJ189" s="3">
        <v>1920</v>
      </c>
      <c r="AK189" s="3">
        <v>1679</v>
      </c>
      <c r="AO189" s="3"/>
      <c r="AP189" s="3"/>
      <c r="AQ189" s="3"/>
      <c r="AR189" s="3"/>
      <c r="AT189" s="3"/>
      <c r="AU189" s="3"/>
      <c r="AV189" s="3"/>
      <c r="AW189" s="3"/>
      <c r="AY189" s="3"/>
    </row>
    <row r="190" spans="2:143" x14ac:dyDescent="0.2">
      <c r="B190" s="3">
        <v>40216</v>
      </c>
      <c r="C190" s="3">
        <v>41660</v>
      </c>
      <c r="D190" s="3">
        <v>35854</v>
      </c>
      <c r="E190" s="3">
        <v>35994</v>
      </c>
      <c r="F190" s="3">
        <v>34478</v>
      </c>
      <c r="G190" s="3">
        <v>16609</v>
      </c>
      <c r="H190" s="3">
        <v>16675</v>
      </c>
      <c r="I190" s="3"/>
      <c r="J190" s="3"/>
      <c r="K190" s="3">
        <v>15749</v>
      </c>
      <c r="L190" s="3">
        <v>13917</v>
      </c>
      <c r="M190" s="3">
        <v>14133</v>
      </c>
      <c r="N190" s="3">
        <v>15119</v>
      </c>
      <c r="O190" s="3">
        <v>12253</v>
      </c>
      <c r="P190" s="3">
        <v>7212</v>
      </c>
      <c r="Q190" s="3">
        <v>4979</v>
      </c>
      <c r="R190" s="3">
        <v>6992</v>
      </c>
      <c r="S190" s="3"/>
      <c r="T190" s="3"/>
      <c r="U190" s="3">
        <v>16729</v>
      </c>
      <c r="V190" s="3">
        <v>7267</v>
      </c>
      <c r="W190" s="3">
        <v>5513</v>
      </c>
      <c r="X190" s="3">
        <v>1581</v>
      </c>
      <c r="Y190" s="3">
        <v>1075</v>
      </c>
      <c r="Z190" s="3"/>
      <c r="AA190" s="3">
        <v>2781</v>
      </c>
      <c r="AB190" s="4">
        <v>2372</v>
      </c>
      <c r="AC190" s="4"/>
      <c r="AD190" s="4"/>
      <c r="AE190" s="4">
        <v>2141</v>
      </c>
      <c r="AF190" s="4">
        <v>1748</v>
      </c>
      <c r="AG190" s="5">
        <v>15096</v>
      </c>
      <c r="AH190" s="5">
        <v>2436</v>
      </c>
      <c r="AI190" s="5">
        <v>2631</v>
      </c>
      <c r="AJ190" s="5">
        <v>1943</v>
      </c>
      <c r="AK190" s="5">
        <v>1717</v>
      </c>
      <c r="AO190" s="3"/>
      <c r="AP190" s="3"/>
      <c r="AQ190" s="3"/>
      <c r="AR190" s="3"/>
      <c r="AT190" s="3"/>
      <c r="AU190" s="3"/>
      <c r="AV190" s="3"/>
      <c r="AW190" s="3"/>
      <c r="AY190" s="3"/>
    </row>
    <row r="191" spans="2:143" x14ac:dyDescent="0.2">
      <c r="B191" s="3"/>
      <c r="C191" s="3">
        <v>42487</v>
      </c>
      <c r="D191" s="3">
        <v>36161</v>
      </c>
      <c r="E191" s="3">
        <v>36600</v>
      </c>
      <c r="F191" s="3">
        <v>34855</v>
      </c>
      <c r="G191" s="3">
        <v>16709</v>
      </c>
      <c r="H191" s="3">
        <v>16822</v>
      </c>
      <c r="I191" s="3"/>
      <c r="J191" s="3"/>
      <c r="K191" s="3">
        <v>15824</v>
      </c>
      <c r="L191" s="3"/>
      <c r="M191" s="3">
        <v>14280</v>
      </c>
      <c r="N191" s="3">
        <v>15279</v>
      </c>
      <c r="O191" s="3">
        <v>12648</v>
      </c>
      <c r="P191" s="3">
        <v>7489</v>
      </c>
      <c r="Q191" s="3">
        <v>5172</v>
      </c>
      <c r="R191" s="3">
        <v>7197</v>
      </c>
      <c r="S191" s="3"/>
      <c r="T191" s="3"/>
      <c r="U191" s="3">
        <v>16970</v>
      </c>
      <c r="V191" s="3">
        <v>7423</v>
      </c>
      <c r="W191" s="3">
        <v>5623</v>
      </c>
      <c r="X191" s="3">
        <v>1600</v>
      </c>
      <c r="Y191" s="3">
        <v>1091</v>
      </c>
      <c r="Z191" s="4">
        <v>9214</v>
      </c>
      <c r="AA191" s="4">
        <v>2913</v>
      </c>
      <c r="AB191" s="4">
        <v>2460</v>
      </c>
      <c r="AC191" s="4"/>
      <c r="AD191" s="4"/>
      <c r="AE191" s="4">
        <v>2203</v>
      </c>
      <c r="AF191" s="4">
        <v>1898</v>
      </c>
      <c r="AG191" s="3">
        <v>16400</v>
      </c>
      <c r="AH191" s="3">
        <v>2493</v>
      </c>
      <c r="AI191" s="3">
        <v>2822</v>
      </c>
      <c r="AJ191" s="3">
        <v>1969</v>
      </c>
      <c r="AK191" s="3">
        <v>1785</v>
      </c>
      <c r="AO191" s="3"/>
      <c r="AP191" s="3"/>
      <c r="AQ191" s="3"/>
      <c r="AR191" s="3"/>
      <c r="AT191" s="3"/>
      <c r="AU191" s="3"/>
      <c r="AV191" s="3"/>
      <c r="AW191" s="3"/>
      <c r="AY191" s="3"/>
    </row>
    <row r="192" spans="2:143" x14ac:dyDescent="0.2">
      <c r="B192" s="3">
        <v>42023</v>
      </c>
      <c r="C192" s="3">
        <v>43014</v>
      </c>
      <c r="D192" s="3">
        <v>36519</v>
      </c>
      <c r="E192" s="3">
        <v>37244</v>
      </c>
      <c r="F192" s="3">
        <v>35077</v>
      </c>
      <c r="G192" s="3">
        <v>16804</v>
      </c>
      <c r="H192" s="3">
        <v>16936</v>
      </c>
      <c r="I192" s="3"/>
      <c r="J192" s="3"/>
      <c r="K192" s="3">
        <v>15953</v>
      </c>
      <c r="L192" s="3">
        <v>14057</v>
      </c>
      <c r="M192" s="3">
        <v>14428</v>
      </c>
      <c r="N192" s="3">
        <v>15356</v>
      </c>
      <c r="O192" s="3">
        <v>12953</v>
      </c>
      <c r="P192" s="3">
        <v>7708</v>
      </c>
      <c r="Q192" s="3">
        <v>5288</v>
      </c>
      <c r="R192" s="3">
        <v>7410</v>
      </c>
      <c r="S192" s="3"/>
      <c r="T192" s="3"/>
      <c r="U192" s="3">
        <v>17106</v>
      </c>
      <c r="V192" s="3">
        <v>7475</v>
      </c>
      <c r="W192" s="3">
        <v>5666</v>
      </c>
      <c r="X192" s="3">
        <v>1620</v>
      </c>
      <c r="Y192" s="3">
        <v>1101</v>
      </c>
      <c r="Z192" s="3"/>
      <c r="AA192" s="3">
        <v>3040</v>
      </c>
      <c r="AB192" s="3">
        <v>2484</v>
      </c>
      <c r="AC192" s="3"/>
      <c r="AD192" s="3"/>
      <c r="AE192" s="3">
        <v>2245</v>
      </c>
      <c r="AF192" s="3">
        <v>1945</v>
      </c>
      <c r="AG192" s="3">
        <v>17548</v>
      </c>
      <c r="AH192" s="3">
        <v>2645</v>
      </c>
      <c r="AI192" s="3">
        <v>2935</v>
      </c>
      <c r="AJ192" s="3">
        <v>1996</v>
      </c>
      <c r="AK192" s="3">
        <v>1841</v>
      </c>
      <c r="AM192" s="3"/>
      <c r="AN192" s="3"/>
      <c r="AO192" s="3"/>
      <c r="AW192" s="3"/>
      <c r="AX192" s="3"/>
      <c r="AY192" s="3"/>
      <c r="DH192" t="s">
        <v>1</v>
      </c>
      <c r="DI192" t="s">
        <v>35</v>
      </c>
      <c r="DJ192" t="s">
        <v>36</v>
      </c>
      <c r="DK192" t="s">
        <v>37</v>
      </c>
      <c r="DL192" t="s">
        <v>38</v>
      </c>
      <c r="DM192" t="s">
        <v>39</v>
      </c>
      <c r="DN192" t="s">
        <v>40</v>
      </c>
      <c r="EG192" t="s">
        <v>1</v>
      </c>
      <c r="EH192" t="s">
        <v>35</v>
      </c>
      <c r="EI192" t="s">
        <v>36</v>
      </c>
      <c r="EJ192" t="s">
        <v>37</v>
      </c>
      <c r="EK192" t="s">
        <v>38</v>
      </c>
      <c r="EL192" t="s">
        <v>39</v>
      </c>
      <c r="EM192" t="s">
        <v>40</v>
      </c>
    </row>
    <row r="193" spans="2:143" x14ac:dyDescent="0.2">
      <c r="B193" s="3">
        <v>42822</v>
      </c>
      <c r="C193" s="3">
        <v>43587</v>
      </c>
      <c r="D193" s="3">
        <v>36780</v>
      </c>
      <c r="E193" s="3">
        <v>37785</v>
      </c>
      <c r="F193" s="3">
        <v>35275</v>
      </c>
      <c r="G193" s="3">
        <v>16929</v>
      </c>
      <c r="H193" s="3">
        <v>16975</v>
      </c>
      <c r="I193" s="3"/>
      <c r="J193" s="3"/>
      <c r="K193" s="3">
        <v>16032</v>
      </c>
      <c r="L193" s="3">
        <v>14164</v>
      </c>
      <c r="M193" s="3">
        <v>14543</v>
      </c>
      <c r="N193" s="3">
        <v>15454</v>
      </c>
      <c r="O193" s="3">
        <v>13417</v>
      </c>
      <c r="P193" s="3">
        <v>7972</v>
      </c>
      <c r="Q193" s="3">
        <v>5398</v>
      </c>
      <c r="R193" s="3">
        <v>7611</v>
      </c>
      <c r="S193" s="3"/>
      <c r="T193" s="3"/>
      <c r="U193" s="3">
        <v>17298</v>
      </c>
      <c r="V193" s="3">
        <v>7518</v>
      </c>
      <c r="W193" s="3">
        <v>5756</v>
      </c>
      <c r="X193" s="3">
        <v>1634</v>
      </c>
      <c r="Y193" s="3">
        <v>1113</v>
      </c>
      <c r="Z193" s="3">
        <v>9391</v>
      </c>
      <c r="AA193" s="3">
        <v>3154</v>
      </c>
      <c r="AB193" s="3">
        <v>2654</v>
      </c>
      <c r="AC193" s="3"/>
      <c r="AD193" s="3"/>
      <c r="AE193" s="3">
        <v>2295</v>
      </c>
      <c r="AF193" s="3">
        <v>1988</v>
      </c>
      <c r="AG193" s="3">
        <v>18553</v>
      </c>
      <c r="AH193" s="3">
        <v>2828</v>
      </c>
      <c r="AI193" s="3">
        <v>3044</v>
      </c>
      <c r="AJ193" s="3">
        <v>2026</v>
      </c>
      <c r="AK193" s="3">
        <v>1945</v>
      </c>
      <c r="AM193" s="3"/>
      <c r="AN193" s="3"/>
      <c r="AO193" s="3"/>
      <c r="AW193" s="3"/>
      <c r="AX193" s="3"/>
      <c r="AY193" s="3"/>
      <c r="CA193" s="1"/>
      <c r="CB193" s="3"/>
      <c r="CF193" s="1"/>
      <c r="CG193" s="3"/>
      <c r="CK193" s="1"/>
      <c r="CL193" s="3"/>
      <c r="CP193" s="1"/>
      <c r="CQ193" s="3"/>
      <c r="CU193" s="1"/>
      <c r="CV193" s="3"/>
      <c r="CZ193" s="1"/>
      <c r="DH193" s="1">
        <v>43922</v>
      </c>
      <c r="EG193" s="1">
        <v>43922</v>
      </c>
    </row>
    <row r="194" spans="2:143" x14ac:dyDescent="0.2">
      <c r="B194" s="3">
        <v>43713</v>
      </c>
      <c r="C194" s="3">
        <v>44236</v>
      </c>
      <c r="D194" s="3">
        <v>36965</v>
      </c>
      <c r="E194" s="3">
        <v>38450</v>
      </c>
      <c r="F194" s="3">
        <v>35543</v>
      </c>
      <c r="G194" s="3">
        <v>17028</v>
      </c>
      <c r="H194" s="3">
        <v>17035</v>
      </c>
      <c r="I194" s="3"/>
      <c r="J194" s="3"/>
      <c r="K194" s="3">
        <v>16140</v>
      </c>
      <c r="L194" s="3">
        <v>14203</v>
      </c>
      <c r="M194" s="3">
        <v>14645</v>
      </c>
      <c r="N194" s="3">
        <v>15587</v>
      </c>
      <c r="O194" s="3">
        <v>13799</v>
      </c>
      <c r="P194" s="3">
        <v>8380</v>
      </c>
      <c r="Q194" s="3">
        <v>5567</v>
      </c>
      <c r="R194" s="3"/>
      <c r="S194" s="3"/>
      <c r="T194" s="3"/>
      <c r="U194" s="3">
        <v>17314</v>
      </c>
      <c r="V194" s="3"/>
      <c r="W194" s="3"/>
      <c r="X194" s="3">
        <v>1647</v>
      </c>
      <c r="Y194" s="3">
        <v>1118</v>
      </c>
      <c r="Z194">
        <v>9696</v>
      </c>
      <c r="AA194">
        <v>3294</v>
      </c>
      <c r="AB194" s="5">
        <v>2757</v>
      </c>
      <c r="AC194" s="5"/>
      <c r="AD194" s="5"/>
      <c r="AE194">
        <v>2374</v>
      </c>
      <c r="AF194">
        <v>2069</v>
      </c>
      <c r="AG194" s="3">
        <v>19144</v>
      </c>
      <c r="AH194" s="3">
        <v>2945</v>
      </c>
      <c r="AI194" s="3"/>
      <c r="AJ194" s="3">
        <v>2045</v>
      </c>
      <c r="AK194" s="3">
        <v>2047</v>
      </c>
      <c r="AM194" s="3"/>
      <c r="AN194" s="3"/>
      <c r="AO194" s="3"/>
      <c r="AV194" t="s">
        <v>47</v>
      </c>
      <c r="AW194" s="3"/>
      <c r="AX194" s="3"/>
      <c r="AY194" s="3"/>
      <c r="BE194" t="s">
        <v>48</v>
      </c>
      <c r="CA194" s="1"/>
      <c r="CK194" s="1"/>
      <c r="CP194" s="1"/>
      <c r="CU194" s="1"/>
      <c r="CZ194" s="1"/>
      <c r="DH194" s="1">
        <v>43923</v>
      </c>
      <c r="DI194" s="3">
        <f>SUM(D3+E3+F3+G3+H3)</f>
        <v>5506</v>
      </c>
      <c r="DJ194" s="3">
        <f>SUM(N3+O3+P3+Q3+R3)</f>
        <v>1925</v>
      </c>
      <c r="DK194" s="3">
        <f>SUM(X3+Y3+Z3+AA3+AB3)</f>
        <v>927</v>
      </c>
      <c r="DL194" s="3">
        <f>SUM(AH3+AI3+AJ3+AK3+AL3)</f>
        <v>1807</v>
      </c>
      <c r="DM194" s="3">
        <f>SUM(AR3+AS3+AT3+AU3+AV3)</f>
        <v>662</v>
      </c>
      <c r="DN194" s="3">
        <f>SUM(BB3+BC3+BD3+BE3+BF3)</f>
        <v>900</v>
      </c>
      <c r="EG194" s="1">
        <v>43923</v>
      </c>
      <c r="EH194" s="3">
        <f>SUM(EC3+EB3+EA3+DZ3+DY3)</f>
        <v>198</v>
      </c>
      <c r="EI194" s="3">
        <f>SUM(EK3+EJ3+EI3+EH3+EG3)</f>
        <v>102</v>
      </c>
      <c r="EJ194" s="3">
        <f>SUM(EO3+EP3+EQ3+ER3+ES3)</f>
        <v>25</v>
      </c>
      <c r="EK194" s="3">
        <f>SUM(FA3+EZ3+EY3+EX3+EW3)</f>
        <v>119</v>
      </c>
      <c r="EL194" s="3">
        <f>SUM(FE3+FF3+FG3+FH3+FI3)</f>
        <v>3</v>
      </c>
      <c r="EM194" s="3">
        <f>SUM(FM3+FN3+FO3+FP3+FQ3)</f>
        <v>27</v>
      </c>
    </row>
    <row r="195" spans="2:143" x14ac:dyDescent="0.2">
      <c r="B195" s="3">
        <v>44904</v>
      </c>
      <c r="C195" s="3">
        <v>44872</v>
      </c>
      <c r="D195" s="3">
        <v>37152</v>
      </c>
      <c r="E195" s="3">
        <v>38916</v>
      </c>
      <c r="F195" s="3">
        <v>35892</v>
      </c>
      <c r="G195" s="3">
        <v>17091</v>
      </c>
      <c r="H195" s="3">
        <v>17134</v>
      </c>
      <c r="I195" s="3"/>
      <c r="J195" s="3"/>
      <c r="K195" s="3">
        <v>16600</v>
      </c>
      <c r="L195" s="3">
        <v>14306</v>
      </c>
      <c r="M195" s="3">
        <v>14716</v>
      </c>
      <c r="N195" s="3">
        <v>15881</v>
      </c>
      <c r="O195" s="3">
        <v>14208</v>
      </c>
      <c r="P195" s="3">
        <v>8673</v>
      </c>
      <c r="Q195" s="3">
        <v>5700</v>
      </c>
      <c r="R195" s="3">
        <v>7818</v>
      </c>
      <c r="S195" s="3"/>
      <c r="T195" s="3"/>
      <c r="U195" s="3">
        <v>17391</v>
      </c>
      <c r="V195" s="3">
        <v>7522</v>
      </c>
      <c r="W195" s="3">
        <v>5789</v>
      </c>
      <c r="X195" s="3">
        <v>1668</v>
      </c>
      <c r="Y195" s="3">
        <v>1123</v>
      </c>
      <c r="Z195" s="3">
        <v>10090</v>
      </c>
      <c r="AA195" s="3">
        <v>3395</v>
      </c>
      <c r="AB195" s="3">
        <v>2902</v>
      </c>
      <c r="AC195" s="3"/>
      <c r="AD195" s="3"/>
      <c r="AE195" s="3">
        <v>2418</v>
      </c>
      <c r="AF195" s="3">
        <v>2212</v>
      </c>
      <c r="AG195" s="3">
        <v>19570</v>
      </c>
      <c r="AH195" s="3">
        <v>3045</v>
      </c>
      <c r="AI195" s="3">
        <v>3301</v>
      </c>
      <c r="AJ195" s="3">
        <v>2097</v>
      </c>
      <c r="AK195" s="3">
        <v>2124</v>
      </c>
      <c r="AM195" s="3"/>
      <c r="AN195" s="3"/>
      <c r="AO195" s="3"/>
      <c r="AW195" s="3"/>
      <c r="AX195" s="3"/>
      <c r="AY195" s="3"/>
      <c r="BD195" t="s">
        <v>1</v>
      </c>
      <c r="BQ195" s="3"/>
      <c r="CA195" s="1"/>
      <c r="CK195" s="1"/>
      <c r="CP195" s="1"/>
      <c r="CU195" s="1"/>
      <c r="CZ195" s="1"/>
      <c r="DH195" s="1">
        <v>43924</v>
      </c>
      <c r="DI195" s="3">
        <f>SUM(D4+E4+F4+G4+H4)</f>
        <v>8803</v>
      </c>
      <c r="DJ195" s="3">
        <f>SUM(N4+O4+P4+Q4+R4)</f>
        <v>2725</v>
      </c>
      <c r="DK195" s="3">
        <f>SUM(X4+Y4+Z4+AA4+AB4)</f>
        <v>1083</v>
      </c>
      <c r="DL195" s="3">
        <f>SUM(AH4+AI4+AJ4+AK4+AL4)</f>
        <v>1724</v>
      </c>
      <c r="DM195" s="3">
        <f>SUM(AR4+AS4+AT4+AU4+AV4)</f>
        <v>782</v>
      </c>
      <c r="DN195" s="3">
        <f>SUM(BB4+BC4+BD4+BE4+BF4)</f>
        <v>904</v>
      </c>
      <c r="EG195" s="1">
        <v>43924</v>
      </c>
      <c r="EH195" s="3">
        <f>SUM(EC4+EB4+EA4+DZ4+DY4)</f>
        <v>324</v>
      </c>
      <c r="EI195" s="3">
        <f>SUM(EK4+EJ4+EI4+EH4+EG4)</f>
        <v>69</v>
      </c>
      <c r="EJ195" s="3">
        <f>SUM(EO4+EP4+EQ4+ER4+ES4)</f>
        <v>21</v>
      </c>
      <c r="EK195" s="3">
        <f>SUM(FA4+EZ4+EY4+EX4+EW4)</f>
        <v>54</v>
      </c>
      <c r="EL195" s="3">
        <f>SUM(FE4+FF4+FG4+FH4+FI4)</f>
        <v>4</v>
      </c>
      <c r="EM195" s="3">
        <f>SUM(FM4+FN4+FO4+FP4+FQ4)</f>
        <v>16</v>
      </c>
    </row>
    <row r="196" spans="2:143" x14ac:dyDescent="0.2">
      <c r="B196" s="3">
        <v>46387</v>
      </c>
      <c r="C196" s="3">
        <v>45519</v>
      </c>
      <c r="D196" s="3">
        <v>37350</v>
      </c>
      <c r="E196" s="3">
        <v>39223</v>
      </c>
      <c r="F196" s="3">
        <v>36223</v>
      </c>
      <c r="G196" s="3">
        <v>17150</v>
      </c>
      <c r="H196" s="3">
        <v>17237</v>
      </c>
      <c r="I196" s="3"/>
      <c r="J196" s="3"/>
      <c r="K196" s="3">
        <v>16686</v>
      </c>
      <c r="L196" s="3">
        <v>14385</v>
      </c>
      <c r="M196" s="3">
        <v>14757</v>
      </c>
      <c r="N196" s="3">
        <v>15996</v>
      </c>
      <c r="O196" s="3">
        <v>14607</v>
      </c>
      <c r="P196" s="3">
        <v>9028</v>
      </c>
      <c r="Q196" s="3">
        <v>5896</v>
      </c>
      <c r="R196" s="3">
        <v>7959</v>
      </c>
      <c r="S196" s="3"/>
      <c r="T196" s="3"/>
      <c r="U196" s="3">
        <v>17571</v>
      </c>
      <c r="V196" s="3">
        <v>7573</v>
      </c>
      <c r="W196" s="3">
        <v>5832</v>
      </c>
      <c r="X196" s="3">
        <v>1710</v>
      </c>
      <c r="Y196" s="3">
        <v>1129</v>
      </c>
      <c r="Z196" s="3">
        <v>10507</v>
      </c>
      <c r="AA196" s="3">
        <v>3525</v>
      </c>
      <c r="AB196" s="3">
        <v>3055</v>
      </c>
      <c r="AC196" s="3"/>
      <c r="AD196" s="3"/>
      <c r="AE196" s="3">
        <v>2478</v>
      </c>
      <c r="AF196" s="3">
        <v>2339</v>
      </c>
      <c r="AG196" s="3">
        <v>20456</v>
      </c>
      <c r="AH196" s="3">
        <v>3143</v>
      </c>
      <c r="AI196" s="3">
        <v>3381</v>
      </c>
      <c r="AJ196" s="3">
        <v>2104</v>
      </c>
      <c r="AK196" s="3">
        <v>2198</v>
      </c>
      <c r="AM196" s="3"/>
      <c r="AV196">
        <v>83712</v>
      </c>
      <c r="AW196" s="5">
        <v>22255</v>
      </c>
      <c r="AX196" s="5">
        <v>7738</v>
      </c>
      <c r="AY196">
        <v>12888</v>
      </c>
      <c r="AZ196" s="5">
        <v>5805</v>
      </c>
      <c r="BA196" s="5">
        <v>8155</v>
      </c>
      <c r="BD196" s="1">
        <v>43922</v>
      </c>
      <c r="BE196" s="3">
        <v>220880</v>
      </c>
      <c r="BF196">
        <v>52642</v>
      </c>
      <c r="BG196">
        <v>51738</v>
      </c>
      <c r="BH196">
        <v>40125</v>
      </c>
      <c r="BI196">
        <v>48232</v>
      </c>
      <c r="BJ196">
        <v>29927</v>
      </c>
      <c r="CA196" s="1"/>
      <c r="CK196" s="1"/>
      <c r="CP196" s="1"/>
      <c r="CU196" s="1"/>
      <c r="CZ196" s="1"/>
      <c r="DH196" s="1">
        <v>43925</v>
      </c>
      <c r="DI196" s="3">
        <f>SUM(D5+E5+F5+G5+H5)</f>
        <v>8697</v>
      </c>
      <c r="DJ196" s="3">
        <f>SUM(N5+O5+P5+Q5+R5)</f>
        <v>3136</v>
      </c>
      <c r="DK196" s="3">
        <f>SUM(X5+Y5+Z5+AA5+AB5)</f>
        <v>918</v>
      </c>
      <c r="DL196" s="3">
        <f>SUM(AH5+AI5+AJ5+AK5+AL5)</f>
        <v>1670</v>
      </c>
      <c r="DM196" s="3">
        <f>SUM(AR5+AS5+AT5+AU5+AV5)</f>
        <v>761</v>
      </c>
      <c r="DN196" s="3">
        <f>SUM(BB5+BC5+BD5+BE5+BF5)</f>
        <v>1047</v>
      </c>
      <c r="EG196" s="1">
        <v>43925</v>
      </c>
      <c r="EH196" s="3">
        <f>SUM(EC5+EB5+EA5+DZ5+DY5)</f>
        <v>653</v>
      </c>
      <c r="EI196" s="3">
        <f>SUM(EK5+EJ5+EI5+EH5+EG5)</f>
        <v>129</v>
      </c>
      <c r="EJ196" s="3">
        <f>SUM(EO5+EP5+EQ5+ER5+ES5)</f>
        <v>11</v>
      </c>
      <c r="EK196" s="3">
        <f>SUM(FA5+EZ5+EY5+EX5+EW5)</f>
        <v>78</v>
      </c>
      <c r="EL196" s="3">
        <f>SUM(FE5+FF5+FG5+FH5+FI5)</f>
        <v>22</v>
      </c>
      <c r="EM196" s="3">
        <f>SUM(FM5+FN5+FO5+FP5+FQ5)</f>
        <v>30</v>
      </c>
    </row>
    <row r="197" spans="2:143" x14ac:dyDescent="0.2">
      <c r="B197" s="3">
        <v>47861</v>
      </c>
      <c r="C197" s="3">
        <v>46275</v>
      </c>
      <c r="D197" s="3">
        <v>37593</v>
      </c>
      <c r="E197" s="3">
        <v>39476</v>
      </c>
      <c r="F197" s="3">
        <v>36461</v>
      </c>
      <c r="G197" s="3"/>
      <c r="H197" s="3">
        <v>17326</v>
      </c>
      <c r="I197" s="3"/>
      <c r="J197" s="3"/>
      <c r="K197" s="3">
        <v>16852</v>
      </c>
      <c r="L197" s="3">
        <v>14492</v>
      </c>
      <c r="M197" s="3">
        <v>14887</v>
      </c>
      <c r="N197" s="3">
        <v>16346</v>
      </c>
      <c r="O197" s="3">
        <v>15048</v>
      </c>
      <c r="P197" s="3">
        <v>9362</v>
      </c>
      <c r="Q197" s="3">
        <v>6065</v>
      </c>
      <c r="R197" s="3">
        <v>8241</v>
      </c>
      <c r="S197" s="3"/>
      <c r="T197" s="3"/>
      <c r="U197" s="3">
        <v>17667</v>
      </c>
      <c r="V197" s="3">
        <v>7624</v>
      </c>
      <c r="W197" s="3">
        <v>5876</v>
      </c>
      <c r="X197" s="3">
        <v>1731</v>
      </c>
      <c r="Y197" s="3">
        <v>1140</v>
      </c>
      <c r="Z197" s="3">
        <v>10893</v>
      </c>
      <c r="AA197" s="3">
        <v>3627</v>
      </c>
      <c r="AB197" s="3">
        <v>3161</v>
      </c>
      <c r="AC197" s="3"/>
      <c r="AD197" s="3"/>
      <c r="AE197" s="3">
        <v>2551</v>
      </c>
      <c r="AF197" s="3">
        <v>2406</v>
      </c>
      <c r="AG197" s="3">
        <v>21029</v>
      </c>
      <c r="AH197" s="3">
        <v>3316</v>
      </c>
      <c r="AI197" s="3">
        <v>3504</v>
      </c>
      <c r="AJ197" s="3">
        <v>2130</v>
      </c>
      <c r="AK197" s="3">
        <v>2324</v>
      </c>
      <c r="AM197" s="3"/>
      <c r="AV197">
        <v>92381</v>
      </c>
      <c r="AW197" s="5">
        <v>25590</v>
      </c>
      <c r="AX197" s="5">
        <v>8966</v>
      </c>
      <c r="AY197">
        <v>14117</v>
      </c>
      <c r="AZ197" s="5">
        <v>7016</v>
      </c>
      <c r="BA197" s="5">
        <v>9191</v>
      </c>
      <c r="BD197" s="1">
        <v>43923</v>
      </c>
      <c r="BE197" s="3">
        <f>SUM(92381+146584)</f>
        <v>238965</v>
      </c>
      <c r="BF197" s="3">
        <f>SUM(25590+33520)</f>
        <v>59110</v>
      </c>
      <c r="BG197" s="3">
        <v>56608</v>
      </c>
      <c r="BH197" s="3">
        <f>SUM(14117+30368)</f>
        <v>44485</v>
      </c>
      <c r="BI197" s="3">
        <f>SUM(7016+47698)</f>
        <v>54714</v>
      </c>
      <c r="BJ197" s="3">
        <f>SUM(9191+23809)</f>
        <v>33000</v>
      </c>
      <c r="CA197" s="1"/>
      <c r="CK197" s="1"/>
      <c r="CP197" s="1"/>
      <c r="CU197" s="1"/>
      <c r="CZ197" s="1"/>
      <c r="DH197" s="1">
        <v>43926</v>
      </c>
      <c r="DI197" s="3">
        <f>SUM(D6+E6+F6+G6+H6)</f>
        <v>5017</v>
      </c>
      <c r="DJ197" s="3">
        <f>SUM(N6+O6+P6+Q6+R6)</f>
        <v>2029</v>
      </c>
      <c r="DK197" s="3">
        <f>SUM(X6+Y6+Z6+AA6+AB6)</f>
        <v>634</v>
      </c>
      <c r="DL197" s="3">
        <f>SUM(AH6+AI6+AJ6+AK6+AL6)</f>
        <v>855</v>
      </c>
      <c r="DM197" s="3">
        <f>SUM(AR6+AS6+AT6+AU6+AV6)</f>
        <v>860</v>
      </c>
      <c r="DN197" s="3">
        <f>SUM(BB6+BC6+BD6+BE6+BF6)</f>
        <v>858</v>
      </c>
      <c r="EG197" s="1">
        <v>43926</v>
      </c>
      <c r="EH197" s="3">
        <f>SUM(EC6+EB6+EA6+DZ6+DY6)</f>
        <v>195</v>
      </c>
      <c r="EI197" s="3">
        <f>SUM(EK6+EJ6+EI6+EH6+EG6)</f>
        <v>44</v>
      </c>
      <c r="EJ197" s="3">
        <f>SUM(EO6+EP6+EQ6+ER6+ES6)</f>
        <v>7</v>
      </c>
      <c r="EK197" s="3">
        <f>SUM(FA6+EZ6+EY6+EX6+EW6)</f>
        <v>46</v>
      </c>
      <c r="EL197" s="3">
        <f>SUM(FE6+FF6+FG6+FH6+FI6)</f>
        <v>12</v>
      </c>
      <c r="EM197" s="3">
        <f>SUM(FM6+FN6+FO6+FP6+FQ6)</f>
        <v>16</v>
      </c>
    </row>
    <row r="198" spans="2:143" x14ac:dyDescent="0.2">
      <c r="B198" s="3">
        <v>48745</v>
      </c>
      <c r="C198" s="3">
        <v>46839</v>
      </c>
      <c r="D198" s="3">
        <v>37812</v>
      </c>
      <c r="E198" s="3">
        <v>39878</v>
      </c>
      <c r="F198" s="3">
        <v>36702</v>
      </c>
      <c r="G198" s="3">
        <v>17195</v>
      </c>
      <c r="H198" s="3">
        <v>17447</v>
      </c>
      <c r="I198" s="3"/>
      <c r="J198" s="3"/>
      <c r="K198" s="3">
        <v>16906</v>
      </c>
      <c r="L198" s="3">
        <v>14569</v>
      </c>
      <c r="M198" s="3">
        <v>14930</v>
      </c>
      <c r="N198" s="3">
        <v>16479</v>
      </c>
      <c r="O198" s="3">
        <v>15370</v>
      </c>
      <c r="P198" s="3">
        <v>9542</v>
      </c>
      <c r="Q198" s="3">
        <v>6187</v>
      </c>
      <c r="R198" s="3">
        <v>8555</v>
      </c>
      <c r="S198" s="3"/>
      <c r="T198" s="3"/>
      <c r="U198" s="3">
        <v>17824</v>
      </c>
      <c r="V198" s="3">
        <v>7664</v>
      </c>
      <c r="W198" s="3">
        <v>5963</v>
      </c>
      <c r="X198" s="3">
        <v>1739</v>
      </c>
      <c r="Y198" s="3">
        <v>1160</v>
      </c>
      <c r="Z198" s="3">
        <v>11152</v>
      </c>
      <c r="AA198" s="3">
        <v>3733</v>
      </c>
      <c r="AB198" s="3">
        <v>3281</v>
      </c>
      <c r="AC198" s="3"/>
      <c r="AD198" s="3"/>
      <c r="AE198" s="3">
        <v>2601</v>
      </c>
      <c r="AF198" s="3">
        <v>2491</v>
      </c>
      <c r="AG198" s="3">
        <v>22560</v>
      </c>
      <c r="AH198" s="3">
        <v>3434</v>
      </c>
      <c r="AI198" s="3">
        <v>3700</v>
      </c>
      <c r="AJ198" s="3">
        <v>2146</v>
      </c>
      <c r="AK198" s="3">
        <v>2421</v>
      </c>
      <c r="AM198" s="3"/>
      <c r="AV198">
        <v>102863</v>
      </c>
      <c r="AW198" s="5">
        <v>29895</v>
      </c>
      <c r="AX198" s="5">
        <v>10402</v>
      </c>
      <c r="AY198">
        <v>15252</v>
      </c>
      <c r="AZ198" s="5">
        <v>8420</v>
      </c>
      <c r="BA198" s="5">
        <v>10701</v>
      </c>
      <c r="BD198" s="1">
        <v>43924</v>
      </c>
      <c r="BE198" s="3">
        <f>SUM(102863+157657)</f>
        <v>260520</v>
      </c>
      <c r="BF198" s="3">
        <f>SUM(29895+37608)</f>
        <v>67503</v>
      </c>
      <c r="BG198" s="3">
        <v>62962</v>
      </c>
      <c r="BH198" s="3">
        <f>SUM(15252+33670)</f>
        <v>48922</v>
      </c>
      <c r="BI198" s="3">
        <f>SUM(8420+53695)</f>
        <v>62115</v>
      </c>
      <c r="BJ198" s="3">
        <f>SUM(10701+24599)</f>
        <v>35300</v>
      </c>
      <c r="CA198" s="1"/>
      <c r="CK198" s="1"/>
      <c r="CP198" s="1"/>
      <c r="CU198" s="1"/>
      <c r="CZ198" s="1"/>
      <c r="DH198" s="1">
        <v>43927</v>
      </c>
      <c r="DI198" s="3"/>
      <c r="DJ198" s="3">
        <f>SUM(N7+O7+P7+Q7+R7)</f>
        <v>2555</v>
      </c>
      <c r="DK198" s="3">
        <f>SUM(X7+Y7+Z7+AA7+AB7)</f>
        <v>946</v>
      </c>
      <c r="DL198" s="3">
        <f>SUM(AH7+AI7+AJ7+AK7+AL7)</f>
        <v>1300</v>
      </c>
      <c r="DM198" s="3">
        <f>SUM(AR7+AS7+AT7+AU7+AV7)</f>
        <v>888</v>
      </c>
      <c r="DN198" s="3">
        <f>SUM(BB7+BC7+BD7+BE7+BF7)</f>
        <v>782</v>
      </c>
      <c r="EG198" s="1">
        <v>43927</v>
      </c>
      <c r="EH198" s="3">
        <f>SUM(EC7+EB7+EA7+DZ7+DY7)</f>
        <v>428</v>
      </c>
      <c r="EI198" s="3">
        <f>SUM(EK7+EJ7+EI7+EH7+EG7)</f>
        <v>48</v>
      </c>
      <c r="EJ198" s="3">
        <f>SUM(EO7+EP7+EQ7+ER7+ES7)</f>
        <v>17</v>
      </c>
      <c r="EK198" s="3">
        <f>SUM(FA7+EZ7+EY7+EX7+EW7)</f>
        <v>100</v>
      </c>
      <c r="EL198" s="3">
        <f>SUM(FE7+FF7+FG7+FH7+FI7)</f>
        <v>1</v>
      </c>
      <c r="EM198" s="3">
        <f>SUM(FM7+FN7+FO7+FP7+FQ7)</f>
        <v>15</v>
      </c>
    </row>
    <row r="199" spans="2:143" x14ac:dyDescent="0.2">
      <c r="B199" s="3">
        <v>49399</v>
      </c>
      <c r="C199" s="3">
        <v>47183</v>
      </c>
      <c r="D199" s="3">
        <v>38028</v>
      </c>
      <c r="E199" s="3">
        <v>40181</v>
      </c>
      <c r="F199" s="3">
        <v>36911</v>
      </c>
      <c r="G199" s="3">
        <v>17246</v>
      </c>
      <c r="H199" s="3"/>
      <c r="I199" s="3"/>
      <c r="J199" s="3"/>
      <c r="K199" s="3">
        <v>17014</v>
      </c>
      <c r="L199" s="3">
        <v>14702</v>
      </c>
      <c r="M199" s="3">
        <v>15031</v>
      </c>
      <c r="N199" s="3">
        <v>16671</v>
      </c>
      <c r="O199" s="3">
        <v>15757</v>
      </c>
      <c r="P199" s="3">
        <v>9773</v>
      </c>
      <c r="Q199" s="3">
        <v>6280</v>
      </c>
      <c r="R199" s="3">
        <v>8786</v>
      </c>
      <c r="S199" s="3"/>
      <c r="T199" s="3"/>
      <c r="U199" s="3">
        <v>17960</v>
      </c>
      <c r="V199" s="3">
        <v>7692</v>
      </c>
      <c r="W199" s="3">
        <v>6019</v>
      </c>
      <c r="X199" s="3">
        <v>1750</v>
      </c>
      <c r="Y199" s="3">
        <v>1176</v>
      </c>
      <c r="Z199" s="3">
        <v>11361</v>
      </c>
      <c r="AA199" s="3">
        <v>3817</v>
      </c>
      <c r="AB199" s="3">
        <v>3361</v>
      </c>
      <c r="AC199" s="3"/>
      <c r="AD199" s="3"/>
      <c r="AE199" s="3">
        <v>2636</v>
      </c>
      <c r="AF199" s="3">
        <v>2526</v>
      </c>
      <c r="AG199" s="3">
        <v>23284</v>
      </c>
      <c r="AH199" s="3">
        <v>3566</v>
      </c>
      <c r="AI199" s="3">
        <v>3820</v>
      </c>
      <c r="AJ199" s="3">
        <v>2172</v>
      </c>
      <c r="AK199" s="3">
        <v>2591</v>
      </c>
      <c r="AV199">
        <v>113704</v>
      </c>
      <c r="AW199" s="5">
        <v>34124</v>
      </c>
      <c r="AX199" s="5">
        <v>11736</v>
      </c>
      <c r="AY199">
        <v>16395</v>
      </c>
      <c r="AZ199" s="5">
        <v>10017</v>
      </c>
      <c r="BA199" s="5">
        <v>12026</v>
      </c>
      <c r="BD199" s="1">
        <v>43925</v>
      </c>
      <c r="BE199" s="3">
        <f>SUM(113704+169917)</f>
        <v>283621</v>
      </c>
      <c r="BF199" s="3">
        <f>SUM(34124+41232)</f>
        <v>75356</v>
      </c>
      <c r="BG199" s="3">
        <v>68800</v>
      </c>
      <c r="BH199" s="3">
        <f>SUM(16395+37405)</f>
        <v>53800</v>
      </c>
      <c r="BI199" s="3">
        <f>SUM(10017+60013)</f>
        <v>70030</v>
      </c>
      <c r="BJ199" s="3">
        <f>SUM(12026+101674)</f>
        <v>113700</v>
      </c>
      <c r="CA199" s="1"/>
      <c r="CD199" s="1"/>
      <c r="CK199" s="1"/>
      <c r="CP199" s="1"/>
      <c r="CU199" s="1"/>
      <c r="CZ199" s="1"/>
      <c r="DH199" s="1">
        <v>43928</v>
      </c>
      <c r="DI199" s="3">
        <f>SUM(D8+E8+F8+G8+H8)</f>
        <v>8088</v>
      </c>
      <c r="DJ199" s="3">
        <f>SUM(N8+O8+P8+Q8+R8)</f>
        <v>2828</v>
      </c>
      <c r="DK199" s="3">
        <f>SUM(X8+Y8+Z8+AA8+AB8)</f>
        <v>1046</v>
      </c>
      <c r="DL199" s="3">
        <f>SUM(AH8+AI8+AJ8+AK8+AL8)</f>
        <v>1474</v>
      </c>
      <c r="DM199" s="3">
        <f>SUM(AR8+AS8+AT8+AU8+AV8)</f>
        <v>789</v>
      </c>
      <c r="DN199" s="3">
        <f>SUM(BB8+BC8+BD8+BE8+BF8)</f>
        <v>750</v>
      </c>
      <c r="EG199" s="1">
        <v>43928</v>
      </c>
      <c r="EH199" s="3">
        <f>SUM(EC8+EB8+EA8+DZ8+DY8)</f>
        <v>798</v>
      </c>
      <c r="EI199" s="3">
        <f>SUM(EK8+EJ8+EI8+EH8+EG8)</f>
        <v>146</v>
      </c>
      <c r="EJ199" s="3">
        <f>SUM(EO8+EP8+EQ8+ER8+ES8)</f>
        <v>47</v>
      </c>
      <c r="EK199" s="3">
        <f>SUM(FA8+EZ8+EY8+EX8+EW8)</f>
        <v>106</v>
      </c>
      <c r="EL199" s="3">
        <f>SUM(FE8+FF8+FG8+FH8+FI8)</f>
        <v>46</v>
      </c>
      <c r="EM199" s="3">
        <f>SUM(FM8+FN8+FO8+FP8+FQ8)</f>
        <v>50</v>
      </c>
    </row>
    <row r="200" spans="2:143" x14ac:dyDescent="0.2">
      <c r="B200" s="3">
        <v>49929</v>
      </c>
      <c r="C200" s="3">
        <v>47579</v>
      </c>
      <c r="D200" s="3">
        <v>38217</v>
      </c>
      <c r="E200" s="3">
        <v>40533</v>
      </c>
      <c r="F200" s="3">
        <v>37062</v>
      </c>
      <c r="G200" s="3">
        <v>17361</v>
      </c>
      <c r="H200" s="3">
        <v>17621</v>
      </c>
      <c r="I200" s="3"/>
      <c r="J200" s="3"/>
      <c r="K200" s="3">
        <v>17065</v>
      </c>
      <c r="L200" s="3">
        <v>14903</v>
      </c>
      <c r="M200" s="3">
        <v>15205</v>
      </c>
      <c r="N200" s="3">
        <v>16825</v>
      </c>
      <c r="O200" s="3">
        <v>15980</v>
      </c>
      <c r="P200" s="3">
        <v>9979</v>
      </c>
      <c r="Q200" s="3">
        <v>6382</v>
      </c>
      <c r="R200" s="3">
        <v>9067</v>
      </c>
      <c r="S200" s="3"/>
      <c r="T200" s="3"/>
      <c r="U200" s="3">
        <v>18075</v>
      </c>
      <c r="V200" s="3">
        <v>7736</v>
      </c>
      <c r="W200" s="3">
        <v>6042</v>
      </c>
      <c r="X200" s="3">
        <v>1758</v>
      </c>
      <c r="Y200" s="3">
        <v>1182</v>
      </c>
      <c r="Z200" s="3">
        <v>11604</v>
      </c>
      <c r="AA200" s="3">
        <v>4043</v>
      </c>
      <c r="AB200" s="3">
        <v>3463</v>
      </c>
      <c r="AC200" s="3"/>
      <c r="AD200" s="3"/>
      <c r="AE200" s="3">
        <v>2685</v>
      </c>
      <c r="AF200" s="3">
        <v>2605</v>
      </c>
      <c r="AG200" s="3">
        <v>24306</v>
      </c>
      <c r="AH200" s="3">
        <v>3713</v>
      </c>
      <c r="AI200" s="3">
        <v>3893</v>
      </c>
      <c r="AJ200" s="3">
        <v>2176</v>
      </c>
      <c r="AK200" s="3">
        <v>2660</v>
      </c>
      <c r="AV200">
        <v>122031</v>
      </c>
      <c r="AW200" s="5">
        <v>37505</v>
      </c>
      <c r="AX200" s="5">
        <v>12500</v>
      </c>
      <c r="AY200">
        <v>17567</v>
      </c>
      <c r="AZ200" s="5">
        <v>11510</v>
      </c>
      <c r="BA200" s="5">
        <v>13438</v>
      </c>
      <c r="BD200" s="1">
        <v>43926</v>
      </c>
      <c r="BE200" s="3">
        <f>SUM(122031+180249)</f>
        <v>302280</v>
      </c>
      <c r="BF200" s="3">
        <f>SUM(37505+44661)</f>
        <v>82166</v>
      </c>
      <c r="BG200" s="3">
        <v>71937</v>
      </c>
      <c r="BH200" s="3">
        <f>SUM(17567+40331)</f>
        <v>57898</v>
      </c>
      <c r="BI200" s="3">
        <f>SUM(11510+66261)</f>
        <v>77771</v>
      </c>
      <c r="BJ200" s="3">
        <f>SUM(13438+103095)</f>
        <v>116533</v>
      </c>
      <c r="CA200" s="1"/>
      <c r="CD200" s="1"/>
      <c r="CE200" s="3"/>
      <c r="CF200" s="3"/>
      <c r="CK200" s="1"/>
      <c r="CP200" s="1"/>
      <c r="CU200" s="1"/>
      <c r="CZ200" s="1"/>
      <c r="DH200" s="1">
        <v>43929</v>
      </c>
      <c r="DI200" s="3">
        <f>SUM(D9+E9+F9+G9+H9)</f>
        <v>6439</v>
      </c>
      <c r="DJ200" s="3">
        <f>SUM(N9+O9+P9+Q9+R9)</f>
        <v>2093</v>
      </c>
      <c r="DK200" s="3">
        <f>SUM(X9+Y9+Z9+AA9+AB9)</f>
        <v>1285</v>
      </c>
      <c r="DL200" s="3">
        <f>SUM(AH9+AI9+AJ9+AK9+AL9)</f>
        <v>1188</v>
      </c>
      <c r="DM200" s="3">
        <f>SUM(AR9+AS9+AT9+AU9+AV9)</f>
        <v>962</v>
      </c>
      <c r="DN200" s="3">
        <f>SUM(BB9+BC9+BD9+BE9+BF9)</f>
        <v>945</v>
      </c>
      <c r="EG200" s="1">
        <v>43929</v>
      </c>
      <c r="EH200" s="3">
        <f>SUM(EC9+EB9+EA9+DZ9+DY9)</f>
        <v>696</v>
      </c>
      <c r="EI200" s="3">
        <f>SUM(EK9+EJ9+EI9+EH9+EG9)</f>
        <v>153</v>
      </c>
      <c r="EJ200" s="3">
        <f>SUM(EO9+EP9+EQ9+ER9+ES9)</f>
        <v>46</v>
      </c>
      <c r="EK200" s="3">
        <f>SUM(FA9+EZ9+EY9+EX9+EW9)</f>
        <v>100</v>
      </c>
      <c r="EL200" s="3">
        <f>SUM(FE9+FF9+FG9+FH9+FI9)</f>
        <v>42</v>
      </c>
      <c r="EM200" s="3">
        <f>SUM(FM9+FN9+FO9+FP9+FQ9)</f>
        <v>39</v>
      </c>
    </row>
    <row r="201" spans="2:143" x14ac:dyDescent="0.2">
      <c r="B201" s="3">
        <v>50741</v>
      </c>
      <c r="C201" s="3"/>
      <c r="D201" s="3">
        <v>38337</v>
      </c>
      <c r="E201" s="3">
        <v>40804</v>
      </c>
      <c r="F201" s="3">
        <v>37305</v>
      </c>
      <c r="G201" s="3">
        <v>17459</v>
      </c>
      <c r="H201" s="3">
        <v>17748</v>
      </c>
      <c r="I201" s="3"/>
      <c r="J201" s="3"/>
      <c r="K201" s="3">
        <v>17142</v>
      </c>
      <c r="L201" s="3">
        <v>15031</v>
      </c>
      <c r="M201" s="3">
        <v>15278</v>
      </c>
      <c r="N201" s="3">
        <v>16962</v>
      </c>
      <c r="O201" s="3">
        <v>16327</v>
      </c>
      <c r="P201" s="3">
        <v>10344</v>
      </c>
      <c r="Q201" s="3">
        <v>6466</v>
      </c>
      <c r="R201" s="3">
        <v>9252</v>
      </c>
      <c r="S201" s="3"/>
      <c r="T201" s="3"/>
      <c r="U201" s="3">
        <v>18194</v>
      </c>
      <c r="V201" s="3">
        <v>7752</v>
      </c>
      <c r="W201" s="3">
        <v>6064</v>
      </c>
      <c r="X201" s="3">
        <v>1765</v>
      </c>
      <c r="Y201" s="3">
        <v>1192</v>
      </c>
      <c r="Z201" s="3">
        <v>11885</v>
      </c>
      <c r="AA201" s="3">
        <v>4177</v>
      </c>
      <c r="AB201" s="3">
        <v>3619</v>
      </c>
      <c r="AC201" s="3"/>
      <c r="AD201" s="3"/>
      <c r="AE201" s="3">
        <v>2719</v>
      </c>
      <c r="AF201" s="3">
        <v>2637</v>
      </c>
      <c r="AG201" s="3">
        <v>24955</v>
      </c>
      <c r="AH201" s="3">
        <v>3844</v>
      </c>
      <c r="AI201" s="3">
        <v>3997</v>
      </c>
      <c r="AJ201" s="3">
        <v>2203</v>
      </c>
      <c r="AK201" s="3">
        <v>2774</v>
      </c>
      <c r="AV201">
        <v>130689</v>
      </c>
      <c r="AW201" s="5">
        <v>41090</v>
      </c>
      <c r="AX201" s="5">
        <v>13837</v>
      </c>
      <c r="AY201">
        <v>18850</v>
      </c>
      <c r="AZ201" s="5">
        <v>12980</v>
      </c>
      <c r="BA201" s="5">
        <v>14336</v>
      </c>
      <c r="BD201" s="1">
        <v>43927</v>
      </c>
      <c r="BE201" s="3">
        <f>SUM(130689+190122)</f>
        <v>320811</v>
      </c>
      <c r="BF201" s="3">
        <f>SUM(41090+47942)</f>
        <v>89032</v>
      </c>
      <c r="BG201" s="3">
        <v>76429</v>
      </c>
      <c r="BH201" s="3">
        <f>SUM(18850+43120)</f>
        <v>61970</v>
      </c>
      <c r="BI201" s="3">
        <f>SUM(12980+70874)</f>
        <v>83854</v>
      </c>
      <c r="BJ201" s="3">
        <f>SUM(14336+103095)</f>
        <v>117431</v>
      </c>
      <c r="CA201" s="1"/>
      <c r="CD201" s="1"/>
      <c r="CE201" s="3"/>
      <c r="CF201" s="3"/>
      <c r="CK201" s="1"/>
      <c r="CP201" s="1"/>
      <c r="CU201" s="1"/>
      <c r="CZ201" s="1"/>
      <c r="DH201" s="1">
        <v>43930</v>
      </c>
      <c r="DI201" s="3">
        <f>SUM(D10+E10+F10+G10+H10)</f>
        <v>8861</v>
      </c>
      <c r="DJ201" s="3">
        <f>SUM(N10+O10+P10+Q10+R10)</f>
        <v>2072</v>
      </c>
      <c r="DK201" s="3">
        <f>SUM(X10+Y10+Z10+AA10+AB10)</f>
        <v>1568</v>
      </c>
      <c r="DL201" s="3">
        <f>SUM(AH10+AI10+AJ10+AK10+AL10)</f>
        <v>933</v>
      </c>
      <c r="DM201" s="3">
        <f>SUM(AR10+AS10+AT10+AU10+AV10)</f>
        <v>1280</v>
      </c>
      <c r="DN201" s="3">
        <f>SUM(BB10+BC10+BD10+BE10+BF10)</f>
        <v>746</v>
      </c>
      <c r="EG201" s="1">
        <v>43930</v>
      </c>
      <c r="EH201" s="3">
        <f>SUM(EC10+EB10+EA10+DZ10+DY10)</f>
        <v>557</v>
      </c>
      <c r="EI201" s="3">
        <f>SUM(EK10+EJ10+EI10+EH10+EG10)</f>
        <v>108</v>
      </c>
      <c r="EJ201" s="3">
        <f>SUM(EO10+EP10+EQ10+ER10+ES10)</f>
        <v>39</v>
      </c>
      <c r="EK201" s="3">
        <f>SUM(FA10+EZ10+EY10+EX10+EW10)</f>
        <v>105</v>
      </c>
      <c r="EL201" s="3">
        <f>SUM(FE10+FF10+FG10+FH10+FI10)</f>
        <v>6</v>
      </c>
      <c r="EM201" s="3">
        <f>SUM(FM10+FN10+FO10+FP10+FQ10)</f>
        <v>30</v>
      </c>
    </row>
    <row r="202" spans="2:143" x14ac:dyDescent="0.2">
      <c r="B202" s="3">
        <v>51631</v>
      </c>
      <c r="C202" s="3">
        <v>48550</v>
      </c>
      <c r="D202" s="3">
        <v>38434</v>
      </c>
      <c r="E202" s="3">
        <v>41059</v>
      </c>
      <c r="F202" s="3">
        <v>37544</v>
      </c>
      <c r="G202" s="3">
        <v>17522</v>
      </c>
      <c r="H202" s="3">
        <v>17814</v>
      </c>
      <c r="I202" s="3"/>
      <c r="J202" s="3"/>
      <c r="K202" s="3">
        <v>17202</v>
      </c>
      <c r="L202" s="3">
        <v>15122</v>
      </c>
      <c r="M202" s="3">
        <v>15371</v>
      </c>
      <c r="N202" s="3">
        <v>17089</v>
      </c>
      <c r="O202" s="3">
        <v>16676</v>
      </c>
      <c r="P202" s="3">
        <v>10610</v>
      </c>
      <c r="Q202" s="3">
        <v>6610</v>
      </c>
      <c r="R202" s="3">
        <v>9442</v>
      </c>
      <c r="S202" s="3"/>
      <c r="T202" s="3"/>
      <c r="U202" s="3">
        <v>18274</v>
      </c>
      <c r="V202" s="3">
        <v>7784</v>
      </c>
      <c r="W202" s="3">
        <v>6097</v>
      </c>
      <c r="X202" s="3">
        <v>1782</v>
      </c>
      <c r="Y202" s="3">
        <v>1206</v>
      </c>
      <c r="Z202" s="3">
        <v>12297</v>
      </c>
      <c r="AA202" s="3">
        <v>4307</v>
      </c>
      <c r="AB202" s="3">
        <v>3696</v>
      </c>
      <c r="AC202" s="3"/>
      <c r="AD202" s="3"/>
      <c r="AE202" s="3">
        <v>2796</v>
      </c>
      <c r="AF202" s="3">
        <v>2698</v>
      </c>
      <c r="AG202" s="3">
        <v>25708</v>
      </c>
      <c r="AH202" s="3">
        <v>3929</v>
      </c>
      <c r="AI202" s="3">
        <v>4034</v>
      </c>
      <c r="AJ202" s="3">
        <v>2235</v>
      </c>
      <c r="AK202" s="3">
        <v>2859</v>
      </c>
      <c r="AV202">
        <v>138863</v>
      </c>
      <c r="AW202" s="5">
        <v>44416</v>
      </c>
      <c r="AX202" s="5">
        <v>15202</v>
      </c>
      <c r="AY202">
        <v>19823</v>
      </c>
      <c r="AZ202" s="5">
        <v>14559</v>
      </c>
      <c r="BA202" s="5">
        <v>15865</v>
      </c>
      <c r="BD202" s="1">
        <v>43928</v>
      </c>
      <c r="BE202" s="3">
        <f>SUM(138863+201195)</f>
        <v>340058</v>
      </c>
      <c r="BF202" s="3">
        <f>SUM(44416+50558)</f>
        <v>94974</v>
      </c>
      <c r="BG202" s="3">
        <v>81344</v>
      </c>
      <c r="BH202" s="3">
        <f>SUM(19823+45550)</f>
        <v>65373</v>
      </c>
      <c r="BI202" s="3">
        <f>SUM(14559+76719)</f>
        <v>91278</v>
      </c>
      <c r="BJ202" s="3">
        <f>SUM(15865+115364)</f>
        <v>131229</v>
      </c>
      <c r="CA202" s="1"/>
      <c r="CD202" s="1"/>
      <c r="CE202" s="3"/>
      <c r="CF202" s="3"/>
      <c r="CH202" s="1"/>
      <c r="CK202" s="1"/>
      <c r="CP202" s="1"/>
      <c r="CU202" s="1"/>
      <c r="CZ202" s="1"/>
      <c r="DH202" s="1">
        <v>43931</v>
      </c>
      <c r="DI202" s="3">
        <f>SUM(D11+E11+F11+G11+H11)</f>
        <v>7891</v>
      </c>
      <c r="DJ202" s="3">
        <f>SUM(N11+O11+P11+Q11+R11)</f>
        <v>2327</v>
      </c>
      <c r="DK202" s="3">
        <f>SUM(X11+Y11+Z11+AA11+AB11)</f>
        <v>1655</v>
      </c>
      <c r="DL202" s="3">
        <f>SUM(AH11+AI11+AJ11+AK11+AL11)</f>
        <v>995</v>
      </c>
      <c r="DM202" s="3">
        <f>SUM(AR11+AS11+AT11+AU11+AV11)</f>
        <v>1043</v>
      </c>
      <c r="DN202" s="3">
        <f>SUM(BB11+BC11+BD11+BE11+BF11)</f>
        <v>710</v>
      </c>
      <c r="EG202" s="1">
        <v>43931</v>
      </c>
      <c r="EH202" s="3">
        <f>SUM(EC11+EB11+EA11+DZ11+DY11)</f>
        <v>709</v>
      </c>
      <c r="EI202" s="3">
        <f>SUM(EK11+EJ11+EI11+EH11+EG11)</f>
        <v>151</v>
      </c>
      <c r="EJ202" s="3">
        <f>SUM(EO11+EP11+EQ11+ER11+ES11)</f>
        <v>73</v>
      </c>
      <c r="EK202" s="3">
        <f>SUM(FA11+EZ11+EY11+EX11+EW11)</f>
        <v>77</v>
      </c>
      <c r="EL202" s="3">
        <f>SUM(FE11+FF11+FG11+FH11+FI11)</f>
        <v>60</v>
      </c>
      <c r="EM202" s="3">
        <f>SUM(FM11+FN11+FO11+FP11+FQ11)</f>
        <v>46</v>
      </c>
    </row>
    <row r="203" spans="2:143" x14ac:dyDescent="0.2">
      <c r="B203" s="3">
        <v>52274</v>
      </c>
      <c r="C203" s="3">
        <v>48998</v>
      </c>
      <c r="D203" s="3">
        <v>38587</v>
      </c>
      <c r="E203" s="3"/>
      <c r="F203" s="3">
        <v>37719</v>
      </c>
      <c r="G203" s="3">
        <v>17518</v>
      </c>
      <c r="H203" s="3">
        <v>17897</v>
      </c>
      <c r="I203" s="3"/>
      <c r="J203" s="3"/>
      <c r="L203" s="3">
        <v>15176</v>
      </c>
      <c r="M203" s="3">
        <v>15426</v>
      </c>
      <c r="N203" s="3">
        <v>17180</v>
      </c>
      <c r="O203" s="3">
        <v>17014</v>
      </c>
      <c r="P203" s="3">
        <v>10995</v>
      </c>
      <c r="Q203" s="3">
        <v>6729</v>
      </c>
      <c r="R203" s="3">
        <v>9582</v>
      </c>
      <c r="S203" s="3"/>
      <c r="T203" s="3"/>
      <c r="U203" s="3">
        <v>18389</v>
      </c>
      <c r="V203" s="3">
        <v>7830</v>
      </c>
      <c r="W203" s="3">
        <v>6137</v>
      </c>
      <c r="X203" s="3">
        <v>1784</v>
      </c>
      <c r="Y203" s="3">
        <v>1210</v>
      </c>
      <c r="Z203" s="3">
        <v>12544</v>
      </c>
      <c r="AA203" s="3">
        <v>4406</v>
      </c>
      <c r="AB203" s="3">
        <v>3848</v>
      </c>
      <c r="AC203" s="3"/>
      <c r="AD203" s="3"/>
      <c r="AE203" s="3">
        <v>2850</v>
      </c>
      <c r="AF203" s="3">
        <v>2748</v>
      </c>
      <c r="AG203" s="3">
        <v>26243</v>
      </c>
      <c r="AH203" s="3">
        <v>4022</v>
      </c>
      <c r="AI203" s="3">
        <v>4221</v>
      </c>
      <c r="AJ203" s="3">
        <v>2238</v>
      </c>
      <c r="AK203" s="3">
        <v>2931</v>
      </c>
      <c r="AV203">
        <v>149316</v>
      </c>
      <c r="AW203" s="5">
        <v>47437</v>
      </c>
      <c r="AX203" s="5">
        <v>16790</v>
      </c>
      <c r="AY203">
        <v>20589</v>
      </c>
      <c r="AZ203" s="5">
        <v>16239</v>
      </c>
      <c r="BA203" s="5">
        <v>16957</v>
      </c>
      <c r="BD203" s="1">
        <v>43929</v>
      </c>
      <c r="BE203" s="3">
        <f>SUM(149316+215837)</f>
        <v>365153</v>
      </c>
      <c r="BF203" s="3">
        <f>SUM(47437+52979)</f>
        <v>100416</v>
      </c>
      <c r="BG203" s="3">
        <v>87511</v>
      </c>
      <c r="BH203" s="3">
        <f>SUM(20589+45550)</f>
        <v>66139</v>
      </c>
      <c r="BI203" s="3">
        <f>SUM(16239+82299)</f>
        <v>98538</v>
      </c>
      <c r="BJ203" s="3">
        <f>SUM(16957+127307)</f>
        <v>144264</v>
      </c>
      <c r="CA203" s="1"/>
      <c r="CD203" s="1"/>
      <c r="CE203" s="3"/>
      <c r="CF203" s="3"/>
      <c r="CH203" s="1"/>
      <c r="CK203" s="1"/>
      <c r="CP203" s="1"/>
      <c r="CU203" s="1"/>
      <c r="CZ203" s="1"/>
      <c r="DH203" s="1">
        <v>43932</v>
      </c>
      <c r="DI203" s="3"/>
      <c r="DJ203" s="3">
        <f>SUM(N12+O12+P12+Q12+R12)</f>
        <v>1869</v>
      </c>
      <c r="DK203" s="3">
        <f>SUM(X12+Y12+Z12+AA12+AB12)</f>
        <v>1366</v>
      </c>
      <c r="DL203" s="3">
        <f>SUM(AH12+AI12+AJ12+AK12+AL12)</f>
        <v>1011</v>
      </c>
      <c r="DM203" s="3">
        <f>SUM(AR12+AS12+AT12+AU12+AV12)</f>
        <v>1066</v>
      </c>
      <c r="DN203" s="3">
        <f>SUM(BB12+BC12+BD12+BE12+BF12)</f>
        <v>770</v>
      </c>
      <c r="EG203" s="1">
        <v>43932</v>
      </c>
      <c r="EH203" s="3">
        <f>SUM(EC12+EB12+EA12+DZ12+DY12)</f>
        <v>383</v>
      </c>
      <c r="EI203" s="3">
        <f>SUM(EK12+EJ12+EI12+EH12+EG12)</f>
        <v>177</v>
      </c>
      <c r="EJ203" s="3">
        <f>SUM(EO12+EP12+EQ12+ER12+ES12)</f>
        <v>67</v>
      </c>
      <c r="EK203" s="3">
        <f>SUM(FA12+EZ12+EY12+EX12+EW12)</f>
        <v>97</v>
      </c>
      <c r="EL203" s="3">
        <f>SUM(FE12+FF12+FG12+FH12+FI12)</f>
        <v>42</v>
      </c>
      <c r="EM203" s="3">
        <f>SUM(FM12+FN12+FO12+FP12+FQ12)</f>
        <v>27</v>
      </c>
    </row>
    <row r="204" spans="2:143" x14ac:dyDescent="0.2">
      <c r="B204" s="3">
        <v>53039</v>
      </c>
      <c r="C204" s="3">
        <v>49461</v>
      </c>
      <c r="D204" s="3">
        <v>38743</v>
      </c>
      <c r="E204" s="3">
        <v>41441</v>
      </c>
      <c r="F204" s="3">
        <v>37942</v>
      </c>
      <c r="G204" s="3">
        <v>17583</v>
      </c>
      <c r="H204" s="3">
        <v>17910</v>
      </c>
      <c r="I204" s="3"/>
      <c r="J204" s="3"/>
      <c r="L204" s="3">
        <v>15191</v>
      </c>
      <c r="M204" s="3">
        <v>15497</v>
      </c>
      <c r="N204" s="3">
        <v>17291</v>
      </c>
      <c r="O204" s="3">
        <v>17307</v>
      </c>
      <c r="P204" s="3">
        <v>11211</v>
      </c>
      <c r="Q204" s="3"/>
      <c r="R204" s="3">
        <v>9780</v>
      </c>
      <c r="S204" s="3"/>
      <c r="T204" s="3"/>
      <c r="U204" s="3">
        <v>18770</v>
      </c>
      <c r="V204" s="3">
        <v>7952</v>
      </c>
      <c r="W204" s="3">
        <v>6232</v>
      </c>
      <c r="X204" s="3">
        <v>1813</v>
      </c>
      <c r="Y204" s="3">
        <v>1231</v>
      </c>
      <c r="Z204" s="3">
        <v>12948</v>
      </c>
      <c r="AA204" s="3">
        <v>4487</v>
      </c>
      <c r="AB204" s="3">
        <v>3999</v>
      </c>
      <c r="AC204" s="3"/>
      <c r="AD204" s="3"/>
      <c r="AE204" s="3">
        <v>2896</v>
      </c>
      <c r="AF204" s="3">
        <v>2810</v>
      </c>
      <c r="AG204" s="3">
        <v>27815</v>
      </c>
      <c r="AH204" s="3">
        <v>4083</v>
      </c>
      <c r="AI204" s="3">
        <v>4354</v>
      </c>
      <c r="AJ204" s="3">
        <v>2255</v>
      </c>
      <c r="AK204" s="3">
        <v>2931</v>
      </c>
      <c r="AV204">
        <v>159937</v>
      </c>
      <c r="AW204" s="5">
        <v>51027</v>
      </c>
      <c r="AX204" s="5">
        <v>18941</v>
      </c>
      <c r="AY204">
        <v>21504</v>
      </c>
      <c r="AZ204" s="5">
        <v>18228</v>
      </c>
      <c r="BA204" s="5">
        <v>18309</v>
      </c>
      <c r="BD204" s="1">
        <v>43930</v>
      </c>
      <c r="BE204" s="3">
        <f>SUM(159937+231612)</f>
        <v>391549</v>
      </c>
      <c r="BF204" s="3">
        <f>SUM(51027+56165)</f>
        <v>107192</v>
      </c>
      <c r="BG204" s="3">
        <v>94958</v>
      </c>
      <c r="BH204" s="3">
        <f>SUM(21504+45550)</f>
        <v>67054</v>
      </c>
      <c r="BI204" s="3">
        <f>SUM(18228+87374)</f>
        <v>105602</v>
      </c>
      <c r="BJ204" s="3">
        <f>SUM(18309+145191)</f>
        <v>163500</v>
      </c>
      <c r="CA204" s="1"/>
      <c r="CD204" s="1"/>
      <c r="CE204" s="3"/>
      <c r="CF204" s="3"/>
      <c r="CH204" s="1"/>
      <c r="CK204" s="1"/>
      <c r="CP204" s="1"/>
      <c r="CU204" s="1"/>
      <c r="CZ204" s="1"/>
      <c r="DH204" s="1">
        <v>43933</v>
      </c>
      <c r="DI204" s="3">
        <f>SUM(D13+E13+F13+G13+H13)</f>
        <v>6316</v>
      </c>
      <c r="DJ204" s="3">
        <f>SUM(N13+O13+P13+Q13+R13)</f>
        <v>2053</v>
      </c>
      <c r="DK204" s="3">
        <f>SUM(X13+Y13+Z13+AA13+AB13)</f>
        <v>1959</v>
      </c>
      <c r="DL204" s="3">
        <f>SUM(AH13+AI13+AJ13+AK13+AL13)</f>
        <v>483</v>
      </c>
      <c r="DM204" s="3">
        <f>SUM(AR13+AS13+AT13+AU13+AV13)</f>
        <v>694</v>
      </c>
      <c r="DN204" s="3">
        <f>SUM(BB13+BC13+BD13+BE13+BF13)</f>
        <v>534</v>
      </c>
      <c r="EG204" s="1">
        <v>43933</v>
      </c>
      <c r="EH204" s="3">
        <f>SUM(EC13+EB13+EA13+DZ13+DY13)</f>
        <v>491</v>
      </c>
      <c r="EI204" s="3">
        <f>SUM(EK13+EJ13+EI13+EH13+EG13)</f>
        <v>103</v>
      </c>
      <c r="EJ204" s="3">
        <f>SUM(EO13+EP13+EQ13+ER13+ES13)</f>
        <v>48</v>
      </c>
      <c r="EK204" s="3">
        <f>SUM(FA13+EZ13+EY13+EX13+EW13)</f>
        <v>79</v>
      </c>
      <c r="EL204" s="3">
        <f>SUM(FE13+FF13+FG13+FH13+FI13)</f>
        <v>3</v>
      </c>
      <c r="EM204" s="3">
        <f>SUM(FM13+FN13+FO13+FP13+FQ13)</f>
        <v>36</v>
      </c>
    </row>
    <row r="205" spans="2:143" x14ac:dyDescent="0.2">
      <c r="B205" s="3">
        <v>53640</v>
      </c>
      <c r="C205" s="3">
        <v>49817</v>
      </c>
      <c r="D205" s="3">
        <v>38864</v>
      </c>
      <c r="E205" s="3">
        <v>41677</v>
      </c>
      <c r="F205" s="3">
        <v>38117</v>
      </c>
      <c r="G205" s="3">
        <v>17653</v>
      </c>
      <c r="H205" s="3">
        <v>17977</v>
      </c>
      <c r="I205" s="3"/>
      <c r="J205" s="3"/>
      <c r="L205" s="3"/>
      <c r="M205" s="3">
        <v>15604</v>
      </c>
      <c r="N205" s="3">
        <v>17417</v>
      </c>
      <c r="O205" s="3">
        <v>17589</v>
      </c>
      <c r="P205" s="3">
        <v>11353</v>
      </c>
      <c r="Q205" s="3">
        <v>6887</v>
      </c>
      <c r="R205" s="3"/>
      <c r="S205" s="3"/>
      <c r="T205" s="3"/>
      <c r="U205" s="3">
        <v>18882</v>
      </c>
      <c r="V205" s="3">
        <v>7994</v>
      </c>
      <c r="W205" s="3">
        <v>6274</v>
      </c>
      <c r="X205" s="3">
        <v>1835</v>
      </c>
      <c r="Y205" s="3">
        <v>1236</v>
      </c>
      <c r="Z205" s="3">
        <v>13179</v>
      </c>
      <c r="AA205" s="3">
        <v>4552</v>
      </c>
      <c r="AB205" s="3">
        <v>4113</v>
      </c>
      <c r="AC205" s="3"/>
      <c r="AD205" s="3"/>
      <c r="AE205" s="3">
        <v>2924</v>
      </c>
      <c r="AF205" s="3">
        <v>2886</v>
      </c>
      <c r="AG205" s="3">
        <v>28687</v>
      </c>
      <c r="AH205" s="3">
        <v>4321</v>
      </c>
      <c r="AI205" s="3">
        <v>4535</v>
      </c>
      <c r="AJ205" s="3">
        <v>2270</v>
      </c>
      <c r="AK205" s="3">
        <v>3156</v>
      </c>
      <c r="AV205">
        <v>170512</v>
      </c>
      <c r="AW205" s="5">
        <v>54588</v>
      </c>
      <c r="AX205" s="5">
        <v>20974</v>
      </c>
      <c r="AY205">
        <v>22783</v>
      </c>
      <c r="AZ205" s="5">
        <v>19979</v>
      </c>
      <c r="BA205" s="5">
        <v>19472</v>
      </c>
      <c r="BD205" s="1">
        <v>43931</v>
      </c>
      <c r="BE205" s="3">
        <f>SUM(170512+247373)</f>
        <v>417885</v>
      </c>
      <c r="BF205" s="3">
        <f>SUM(54588+58935)</f>
        <v>113523</v>
      </c>
      <c r="BG205" s="3">
        <v>102372</v>
      </c>
      <c r="BH205" s="3">
        <f>SUM(22783+49261)</f>
        <v>72044</v>
      </c>
      <c r="BI205" s="3">
        <f>SUM(19979+93040)</f>
        <v>113019</v>
      </c>
      <c r="BJ205" s="3">
        <f>SUM(19472+145391)</f>
        <v>164863</v>
      </c>
      <c r="CA205" s="1"/>
      <c r="CD205" s="1"/>
      <c r="CE205" s="3"/>
      <c r="CF205" s="3"/>
      <c r="CH205" s="1"/>
      <c r="CK205" s="1"/>
      <c r="CP205" s="1"/>
      <c r="CU205" s="1"/>
      <c r="CZ205" s="1"/>
      <c r="DH205" s="1">
        <v>43934</v>
      </c>
      <c r="DI205" s="3">
        <f>SUM(D14+E14+F14+G14+H14)</f>
        <v>4536</v>
      </c>
      <c r="DJ205" s="3">
        <f>SUM(N14+O14+P14+Q14+R14)</f>
        <v>1758</v>
      </c>
      <c r="DK205" s="3">
        <f>SUM(X14+Y14+Z14+AA14+AB14)</f>
        <v>1071</v>
      </c>
      <c r="DL205" s="3">
        <f>SUM(AH14+AI14+AJ14+AK14+AL14)</f>
        <v>859</v>
      </c>
      <c r="DM205" s="3">
        <f>SUM(AR14+AS14+AT14+AU14+AV14)</f>
        <v>875</v>
      </c>
      <c r="DN205" s="3">
        <f>SUM(BB14+BC14+BD14+BE14+BF14)</f>
        <v>458</v>
      </c>
      <c r="EG205" s="1">
        <v>43934</v>
      </c>
      <c r="EH205" s="3">
        <f>SUM(EC14+EB14+EA14+DZ14+DY14)</f>
        <v>476</v>
      </c>
      <c r="EI205" s="3">
        <f>SUM(EK14+EJ14+EI14+EH14+EG14)</f>
        <v>57</v>
      </c>
      <c r="EJ205" s="3">
        <f>SUM(EO14+EP14+EQ14+ER14+ES14)</f>
        <v>60</v>
      </c>
      <c r="EK205" s="3">
        <f>SUM(FA14+EZ14+EY14+EX14+EW14)</f>
        <v>106</v>
      </c>
      <c r="EL205" s="3">
        <f>SUM(FE14+FF14+FG14+FH14+FI14)</f>
        <v>26</v>
      </c>
      <c r="EM205" s="3">
        <f>SUM(FM14+FN14+FO14+FP14+FQ14)</f>
        <v>53</v>
      </c>
    </row>
    <row r="206" spans="2:143" x14ac:dyDescent="0.2">
      <c r="B206" s="3">
        <v>54090</v>
      </c>
      <c r="C206" s="3">
        <v>50072</v>
      </c>
      <c r="D206" s="3">
        <v>39033</v>
      </c>
      <c r="E206" s="3">
        <v>41980</v>
      </c>
      <c r="F206" s="3">
        <v>38224</v>
      </c>
      <c r="G206" s="3">
        <v>17668</v>
      </c>
      <c r="H206" s="3">
        <v>18051</v>
      </c>
      <c r="I206" s="3"/>
      <c r="J206" s="3"/>
      <c r="K206" s="3"/>
      <c r="L206" s="3"/>
      <c r="M206" s="3">
        <v>15610</v>
      </c>
      <c r="N206" s="3">
        <v>17480</v>
      </c>
      <c r="O206" s="3">
        <v>17774</v>
      </c>
      <c r="P206" s="3">
        <v>11432</v>
      </c>
      <c r="Q206" s="3">
        <v>6952</v>
      </c>
      <c r="R206" s="3">
        <v>10101</v>
      </c>
      <c r="S206" s="3"/>
      <c r="T206" s="3"/>
      <c r="U206" s="3"/>
      <c r="V206" s="3">
        <v>8023</v>
      </c>
      <c r="W206" s="3">
        <v>6304</v>
      </c>
      <c r="X206" s="3">
        <v>1845</v>
      </c>
      <c r="Y206" s="3">
        <v>1241</v>
      </c>
      <c r="Z206" s="3">
        <v>16040</v>
      </c>
      <c r="AA206" s="3">
        <v>4645</v>
      </c>
      <c r="AB206" s="3">
        <v>4256</v>
      </c>
      <c r="AC206" s="3"/>
      <c r="AD206" s="3"/>
      <c r="AE206" s="3">
        <v>2963</v>
      </c>
      <c r="AF206" s="3">
        <v>2948</v>
      </c>
      <c r="AG206" s="3">
        <v>29544</v>
      </c>
      <c r="AH206" s="3">
        <v>4431</v>
      </c>
      <c r="AI206" s="3">
        <v>4608</v>
      </c>
      <c r="AJ206" s="3">
        <v>2281</v>
      </c>
      <c r="AK206" s="3">
        <v>3283</v>
      </c>
      <c r="AM206" s="3"/>
      <c r="AV206">
        <v>180458</v>
      </c>
      <c r="AW206" s="5">
        <v>58151</v>
      </c>
      <c r="AX206" s="5">
        <v>22860</v>
      </c>
      <c r="AY206">
        <v>23993</v>
      </c>
      <c r="AZ206" s="5">
        <v>21655</v>
      </c>
      <c r="BA206" s="5">
        <v>20615</v>
      </c>
      <c r="BD206" s="1">
        <v>43932</v>
      </c>
      <c r="BE206" s="3">
        <f>SUM(180458+260522)</f>
        <v>440980</v>
      </c>
      <c r="BF206" s="3">
        <f>SUM(58151+62042)</f>
        <v>120193</v>
      </c>
      <c r="BG206" s="3">
        <v>108776</v>
      </c>
      <c r="BH206" s="3">
        <f>SUM(23993+52021)</f>
        <v>76014</v>
      </c>
      <c r="BI206" s="3">
        <f>SUM(21655+98498)</f>
        <v>120153</v>
      </c>
      <c r="BJ206" s="3">
        <f>SUM(20615+152604)</f>
        <v>173219</v>
      </c>
      <c r="CA206" s="1"/>
      <c r="CD206" s="1"/>
      <c r="CE206" s="3"/>
      <c r="CF206" s="3"/>
      <c r="CH206" s="1"/>
      <c r="CK206" s="1"/>
      <c r="CP206" s="1"/>
      <c r="CU206" s="1"/>
      <c r="CZ206" s="1"/>
      <c r="DH206" s="1">
        <v>43935</v>
      </c>
      <c r="DI206" s="3">
        <f>SUM(D15+E15+F15+G15+H15)</f>
        <v>2036</v>
      </c>
      <c r="DJ206" s="3">
        <f>SUM(N15+O15+P15+Q15+R15)</f>
        <v>2392</v>
      </c>
      <c r="DK206" s="3">
        <f>SUM(X15+Y15+Z15+AA15+AB15)</f>
        <v>994</v>
      </c>
      <c r="DL206" s="3">
        <f>SUM(AH15+AI15+AJ15+AK15+AL15)</f>
        <v>1132</v>
      </c>
      <c r="DM206" s="3">
        <f>SUM(AR15+AS15+AT15+AU15+AV15)</f>
        <v>627</v>
      </c>
      <c r="DN206" s="3">
        <f>SUM(BB15+BC15+BD15+BE15+BF15)</f>
        <v>687</v>
      </c>
      <c r="EG206" s="1">
        <v>43935</v>
      </c>
      <c r="EH206" s="3">
        <f>SUM(EC15+EB15+EA15+DZ15+DY15)</f>
        <v>217</v>
      </c>
      <c r="EI206" s="3">
        <f>SUM(EK15+EJ15+EI15+EH15+EG15)</f>
        <v>252</v>
      </c>
      <c r="EJ206" s="3">
        <f>SUM(EO15+EP15+EQ15+ER15+ES15)</f>
        <v>75</v>
      </c>
      <c r="EK206" s="3">
        <f>SUM(FA15+EZ15+EY15+EX15+EW15)</f>
        <v>142</v>
      </c>
      <c r="EL206" s="3">
        <f>SUM(FE15+FF15+FG15+FH15+FI15)</f>
        <v>34</v>
      </c>
      <c r="EM206" s="3">
        <f>SUM(FM15+FN15+FO15+FP15+FQ15)</f>
        <v>45</v>
      </c>
    </row>
    <row r="207" spans="2:143" x14ac:dyDescent="0.2">
      <c r="B207" s="3">
        <v>54448</v>
      </c>
      <c r="C207" s="3">
        <v>50331</v>
      </c>
      <c r="D207" s="3">
        <v>39136</v>
      </c>
      <c r="E207" s="3">
        <v>42519</v>
      </c>
      <c r="F207" s="3">
        <v>38327</v>
      </c>
      <c r="G207" s="3">
        <v>17804</v>
      </c>
      <c r="H207" s="3"/>
      <c r="I207" s="3"/>
      <c r="J207" s="3"/>
      <c r="K207" s="3"/>
      <c r="L207" s="3"/>
      <c r="M207" s="3">
        <v>15686</v>
      </c>
      <c r="O207" s="3">
        <v>17953</v>
      </c>
      <c r="P207" s="3">
        <v>11572</v>
      </c>
      <c r="Q207" s="3">
        <v>7004</v>
      </c>
      <c r="R207" s="3">
        <v>10251</v>
      </c>
      <c r="S207" s="3"/>
      <c r="T207" s="3"/>
      <c r="U207" s="3">
        <v>19065</v>
      </c>
      <c r="V207" s="3">
        <v>8043</v>
      </c>
      <c r="W207" s="3">
        <v>6345</v>
      </c>
      <c r="X207" s="3">
        <v>1866</v>
      </c>
      <c r="Y207" s="3">
        <v>1242</v>
      </c>
      <c r="Z207" s="3">
        <v>16410</v>
      </c>
      <c r="AA207" s="3">
        <v>4687</v>
      </c>
      <c r="AB207" s="3">
        <v>4326</v>
      </c>
      <c r="AC207" s="3"/>
      <c r="AD207" s="3"/>
      <c r="AE207" s="3">
        <v>2999</v>
      </c>
      <c r="AF207" s="3">
        <v>3004</v>
      </c>
      <c r="AG207" s="3">
        <v>30357</v>
      </c>
      <c r="AH207" s="3">
        <v>4664</v>
      </c>
      <c r="AI207" s="3">
        <v>4672</v>
      </c>
      <c r="AJ207" s="3">
        <v>2285</v>
      </c>
      <c r="AK207" s="3">
        <v>3395</v>
      </c>
      <c r="AM207" s="3"/>
      <c r="AV207">
        <v>188694</v>
      </c>
      <c r="AW207" s="5">
        <v>61850</v>
      </c>
      <c r="AX207" s="5">
        <v>25475</v>
      </c>
      <c r="AY207">
        <v>24638</v>
      </c>
      <c r="AZ207" s="5">
        <v>22833</v>
      </c>
      <c r="BA207" s="5">
        <v>21794</v>
      </c>
      <c r="BD207" s="1">
        <v>43933</v>
      </c>
      <c r="BE207" s="3">
        <f>SUM(188694+272907)</f>
        <v>461601</v>
      </c>
      <c r="BF207" s="3">
        <f>SUM(61850+64885)</f>
        <v>126735</v>
      </c>
      <c r="BG207" s="3">
        <v>116730</v>
      </c>
      <c r="BH207" s="3">
        <f>SUM(24638+54799)</f>
        <v>79437</v>
      </c>
      <c r="BI207" s="3">
        <f>SUM(22833+102057)</f>
        <v>124890</v>
      </c>
      <c r="BJ207" s="3">
        <f>SUM(21794+168534)</f>
        <v>190328</v>
      </c>
      <c r="CA207" s="1"/>
      <c r="CD207" s="1"/>
      <c r="CE207" s="3"/>
      <c r="CF207" s="3"/>
      <c r="CH207" s="1"/>
      <c r="CK207" s="1"/>
      <c r="CP207" s="1"/>
      <c r="CU207" s="1"/>
      <c r="CZ207" s="1"/>
      <c r="DH207" s="1">
        <v>43936</v>
      </c>
      <c r="DI207" s="3">
        <f>SUM(D16+E16+F16+G16+H16)</f>
        <v>10422</v>
      </c>
      <c r="DJ207" s="3">
        <f>SUM(N16+O16+P16+Q16+R16)</f>
        <v>1543</v>
      </c>
      <c r="DK207" s="3">
        <f>SUM(X16+Y16+Z16+AA16+AB16)</f>
        <v>1391</v>
      </c>
      <c r="DL207" s="3">
        <f>SUM(AH16+AI16+AJ16+AK16+AL16)</f>
        <v>799</v>
      </c>
      <c r="DM207" s="3">
        <f>SUM(AR16+AS16+AT16+AU16+AV16)</f>
        <v>777</v>
      </c>
      <c r="DN207" s="3">
        <f>SUM(BB16+BC16+BD16+BE16+BF16)</f>
        <v>1010</v>
      </c>
      <c r="EG207" s="1">
        <v>43936</v>
      </c>
      <c r="EH207" s="3">
        <f>SUM(EC16+EB16+EA16+DZ16+DY16)</f>
        <v>439</v>
      </c>
      <c r="EI207" s="3">
        <f>SUM(EK16+EJ16+EI16+EH16+EG16)</f>
        <v>205</v>
      </c>
      <c r="EJ207" s="3">
        <f>SUM(EO16+EP16+EQ16+ER16+ES16)</f>
        <v>116</v>
      </c>
      <c r="EK207" s="3">
        <f>SUM(FA16+EZ16+EY16+EX16+EW16)</f>
        <v>135</v>
      </c>
      <c r="EL207" s="3">
        <f>SUM(FE16+FF16+FG16+FH16+FI16)</f>
        <v>44</v>
      </c>
      <c r="EM207" s="3">
        <f>SUM(FM16+FN16+FO16+FP16+FQ16)</f>
        <v>55</v>
      </c>
    </row>
    <row r="208" spans="2:143" x14ac:dyDescent="0.2">
      <c r="B208" s="3"/>
      <c r="C208" s="3">
        <v>50667</v>
      </c>
      <c r="D208" s="3">
        <v>39225</v>
      </c>
      <c r="E208" s="3">
        <v>42812</v>
      </c>
      <c r="F208" s="3">
        <v>38411</v>
      </c>
      <c r="G208" s="3">
        <v>17901</v>
      </c>
      <c r="H208" s="3"/>
      <c r="I208" s="3"/>
      <c r="J208" s="3"/>
      <c r="K208" s="3"/>
      <c r="M208" s="3">
        <v>15774</v>
      </c>
      <c r="N208" s="3"/>
      <c r="O208" s="3">
        <v>18201</v>
      </c>
      <c r="P208" s="3">
        <v>11703</v>
      </c>
      <c r="Q208" s="3">
        <v>7046</v>
      </c>
      <c r="R208" s="3">
        <v>10431</v>
      </c>
      <c r="S208" s="3"/>
      <c r="T208" s="3"/>
      <c r="U208" s="3">
        <v>19128</v>
      </c>
      <c r="V208" s="3">
        <v>8050</v>
      </c>
      <c r="W208" s="3">
        <v>6357</v>
      </c>
      <c r="X208" s="3">
        <v>1869</v>
      </c>
      <c r="Y208" s="3">
        <v>1245</v>
      </c>
      <c r="Z208" s="3"/>
      <c r="AA208" s="3">
        <v>4827</v>
      </c>
      <c r="AB208" s="3">
        <v>4430</v>
      </c>
      <c r="AC208" s="3"/>
      <c r="AD208" s="3"/>
      <c r="AE208" s="3">
        <v>3063</v>
      </c>
      <c r="AF208" s="3">
        <v>3048</v>
      </c>
      <c r="AG208" s="3">
        <v>31268</v>
      </c>
      <c r="AH208" s="3">
        <v>4778</v>
      </c>
      <c r="AI208" s="3">
        <v>4871</v>
      </c>
      <c r="AJ208" s="3">
        <v>2317</v>
      </c>
      <c r="AK208" s="3">
        <v>3506</v>
      </c>
      <c r="AM208" s="3"/>
      <c r="AV208">
        <v>195031</v>
      </c>
      <c r="AW208" s="5">
        <v>64584</v>
      </c>
      <c r="AX208" s="5">
        <v>26867</v>
      </c>
      <c r="AY208">
        <v>25635</v>
      </c>
      <c r="AZ208" s="5">
        <v>24199</v>
      </c>
      <c r="BA208" s="5">
        <v>22348</v>
      </c>
      <c r="BD208" s="1">
        <v>43934</v>
      </c>
      <c r="BE208" s="3">
        <f>SUM(195031+283326)</f>
        <v>478357</v>
      </c>
      <c r="BF208" s="3">
        <f>SUM(64584+64885)</f>
        <v>129469</v>
      </c>
      <c r="BG208" s="3">
        <v>122049</v>
      </c>
      <c r="BH208" s="3">
        <f>SUM(25635+57009)</f>
        <v>82644</v>
      </c>
      <c r="BI208" s="3">
        <f>SUM(24199+105593)</f>
        <v>129792</v>
      </c>
      <c r="BJ208" s="3">
        <f>SUM(22348+168534)</f>
        <v>190882</v>
      </c>
      <c r="CA208" s="2"/>
      <c r="CD208" s="1"/>
      <c r="CE208" s="3"/>
      <c r="CF208" s="3"/>
      <c r="CH208" s="1"/>
      <c r="CK208" s="2"/>
      <c r="CP208" s="2"/>
      <c r="CU208" s="2"/>
      <c r="CZ208" s="2"/>
      <c r="DH208" s="2">
        <v>43937</v>
      </c>
      <c r="DI208" s="3">
        <f>SUM(D17+E17+F17+G17+H17)</f>
        <v>5717</v>
      </c>
      <c r="DJ208" s="3">
        <f>SUM(N17+O17+P17+Q17+R17)</f>
        <v>2753</v>
      </c>
      <c r="DK208" s="3">
        <f>SUM(X17+Y17+Z17+AA17+AB17)</f>
        <v>1790</v>
      </c>
      <c r="DL208" s="3">
        <f>SUM(AH17+AI17+AJ17+AK17+AL17)</f>
        <v>951</v>
      </c>
      <c r="DM208" s="3">
        <f>SUM(AR17+AS17+AT17+AU17+AV17)</f>
        <v>537</v>
      </c>
      <c r="DN208" s="3">
        <f>SUM(BB17+BC17+BD17+BE17+BF17)</f>
        <v>724</v>
      </c>
      <c r="EG208" s="2">
        <v>43937</v>
      </c>
      <c r="EH208" s="3">
        <f>SUM(EC17+EB17+EA17+DZ17+DY17)</f>
        <v>546</v>
      </c>
      <c r="EI208" s="3">
        <f>SUM(EK17+EJ17+EI17+EH17+EG17)</f>
        <v>226</v>
      </c>
      <c r="EJ208" s="3">
        <f>SUM(EO17+EP17+EQ17+ER17+ES17)</f>
        <v>111</v>
      </c>
      <c r="EK208" s="3">
        <f>SUM(FA17+EZ17+EY17+EX17+EW17)</f>
        <v>160</v>
      </c>
      <c r="EL208" s="3">
        <f>SUM(FE17+FF17+FG17+FH17+FI17)</f>
        <v>67</v>
      </c>
      <c r="EM208" s="3">
        <f>SUM(FM17+FN17+FO17+FP17+FQ17)</f>
        <v>76</v>
      </c>
    </row>
    <row r="209" spans="2:143" x14ac:dyDescent="0.2">
      <c r="B209" s="3">
        <v>55450</v>
      </c>
      <c r="C209" s="3">
        <v>51095</v>
      </c>
      <c r="D209" s="3">
        <v>39295</v>
      </c>
      <c r="E209" s="3">
        <v>43022</v>
      </c>
      <c r="F209" s="3">
        <v>38553</v>
      </c>
      <c r="H209" s="3"/>
      <c r="I209" s="3"/>
      <c r="J209" s="3"/>
      <c r="K209" s="3"/>
      <c r="L209" s="3"/>
      <c r="M209" s="3"/>
      <c r="N209" s="3"/>
      <c r="O209" s="3">
        <v>18381</v>
      </c>
      <c r="P209" s="3">
        <v>11950</v>
      </c>
      <c r="Q209" s="3">
        <v>7129</v>
      </c>
      <c r="R209" s="3">
        <v>10505</v>
      </c>
      <c r="S209" s="3"/>
      <c r="T209" s="3"/>
      <c r="U209" s="3">
        <v>19292</v>
      </c>
      <c r="V209" s="3">
        <v>8078</v>
      </c>
      <c r="W209" s="3">
        <v>6367</v>
      </c>
      <c r="X209" s="3">
        <v>1891</v>
      </c>
      <c r="Y209" s="3">
        <v>1251</v>
      </c>
      <c r="Z209" s="3"/>
      <c r="AA209" s="3">
        <v>4915</v>
      </c>
      <c r="AB209" s="3">
        <v>4497</v>
      </c>
      <c r="AC209" s="3"/>
      <c r="AD209" s="3"/>
      <c r="AE209" s="3">
        <v>3102</v>
      </c>
      <c r="AF209" s="3">
        <v>3095</v>
      </c>
      <c r="AG209" s="3">
        <v>31711</v>
      </c>
      <c r="AH209" s="3">
        <v>4928</v>
      </c>
      <c r="AI209" s="3">
        <v>4951</v>
      </c>
      <c r="AJ209" s="3">
        <v>2331</v>
      </c>
      <c r="AK209" s="3">
        <v>3627</v>
      </c>
      <c r="AL209" s="3"/>
      <c r="AM209" s="3"/>
      <c r="AV209">
        <v>202208</v>
      </c>
      <c r="AW209">
        <v>68824</v>
      </c>
      <c r="AX209" s="5">
        <v>28163</v>
      </c>
      <c r="AY209">
        <v>27001</v>
      </c>
      <c r="AZ209" s="5">
        <v>25345</v>
      </c>
      <c r="BA209" s="5">
        <v>23338</v>
      </c>
      <c r="BD209" s="1">
        <v>43935</v>
      </c>
      <c r="BE209" s="3">
        <f>SUM(202208+296935)</f>
        <v>499143</v>
      </c>
      <c r="BF209" s="3">
        <f>SUM(68824+70950)</f>
        <v>139774</v>
      </c>
      <c r="BG209" s="3">
        <v>126551</v>
      </c>
      <c r="BH209" s="3">
        <f>SUM(27001+59225)</f>
        <v>86226</v>
      </c>
      <c r="BI209" s="3">
        <f>SUM(25345+108286)</f>
        <v>133631</v>
      </c>
      <c r="BJ209" s="3">
        <f>SUM(23338+178870)</f>
        <v>202208</v>
      </c>
      <c r="CA209" s="1"/>
      <c r="CD209" s="1"/>
      <c r="CE209" s="3"/>
      <c r="CF209" s="3"/>
      <c r="CH209" s="1"/>
      <c r="CK209" s="1"/>
      <c r="CP209" s="1"/>
      <c r="CU209" s="1"/>
      <c r="CZ209" s="1"/>
      <c r="DH209" s="1">
        <v>43938</v>
      </c>
      <c r="DI209" s="3">
        <f>SUM(D18+E18+F18+G18+H18)</f>
        <v>5353</v>
      </c>
      <c r="DJ209" s="3">
        <f>SUM(N18+O18+P18+Q18+R18)</f>
        <v>2325</v>
      </c>
      <c r="DK209" s="3">
        <f>SUM(X18+Y18+Z18+AA18+AB18)</f>
        <v>1748</v>
      </c>
      <c r="DL209" s="3">
        <f>SUM(AH18+AI18+AJ18+AK18+AL18)</f>
        <v>586</v>
      </c>
      <c r="DM209" s="3">
        <f>SUM(AR18+AS18+AT18+AU18+AV18)</f>
        <v>1512</v>
      </c>
      <c r="DN209" s="3">
        <f>SUM(BB18+BC18+BD18+BE18+BF18)</f>
        <v>919</v>
      </c>
      <c r="EG209" s="1">
        <v>43938</v>
      </c>
      <c r="EH209" s="3">
        <f>SUM(EC18+EB18+EA18+DZ18+DY18)</f>
        <v>297</v>
      </c>
      <c r="EI209" s="3">
        <f>SUM(EK18+EJ18+EI18+EH18+EG18)</f>
        <v>182</v>
      </c>
      <c r="EJ209" s="3"/>
      <c r="EK209" s="3">
        <f>SUM(FA18+EZ18+EY18+EX18+EW18)</f>
        <v>111</v>
      </c>
      <c r="EL209" s="3">
        <f>SUM(FE18+FF18+FG18+FH18+FI18)</f>
        <v>41</v>
      </c>
      <c r="EM209" s="3">
        <f>SUM(FM18+FN18+FO18+FP18+FQ18)</f>
        <v>61</v>
      </c>
    </row>
    <row r="210" spans="2:143" x14ac:dyDescent="0.2">
      <c r="B210" s="3">
        <v>55944</v>
      </c>
      <c r="C210" s="3">
        <v>51581</v>
      </c>
      <c r="D210" s="3">
        <v>39368</v>
      </c>
      <c r="E210" s="3">
        <v>43158</v>
      </c>
      <c r="F210" s="3">
        <v>38672</v>
      </c>
      <c r="G210" s="3"/>
      <c r="H210" s="3"/>
      <c r="I210" s="3"/>
      <c r="J210" s="3"/>
      <c r="K210" s="3"/>
      <c r="L210" s="3"/>
      <c r="M210" s="3"/>
      <c r="N210" s="3"/>
      <c r="O210" s="3">
        <v>18683</v>
      </c>
      <c r="P210" s="3">
        <v>12131</v>
      </c>
      <c r="Q210" s="3">
        <v>7258</v>
      </c>
      <c r="R210" s="3"/>
      <c r="S210" s="3"/>
      <c r="T210" s="3"/>
      <c r="U210" s="3">
        <v>19432</v>
      </c>
      <c r="V210" s="3">
        <v>8117</v>
      </c>
      <c r="W210" s="3">
        <v>6392</v>
      </c>
      <c r="X210" s="3">
        <v>1915</v>
      </c>
      <c r="Y210" s="3">
        <v>1261</v>
      </c>
      <c r="Z210" s="3">
        <v>14384</v>
      </c>
      <c r="AA210" s="3">
        <v>5037</v>
      </c>
      <c r="AB210" s="3">
        <v>4680</v>
      </c>
      <c r="AC210" s="3"/>
      <c r="AD210" s="3"/>
      <c r="AE210" s="3">
        <v>3140</v>
      </c>
      <c r="AF210" s="3">
        <v>3190</v>
      </c>
      <c r="AG210" s="3">
        <v>32279</v>
      </c>
      <c r="AH210" s="3">
        <v>5067</v>
      </c>
      <c r="AI210" s="3">
        <v>5082</v>
      </c>
      <c r="AJ210" s="3">
        <v>2340</v>
      </c>
      <c r="AK210" s="3">
        <v>3699</v>
      </c>
      <c r="AM210" s="3"/>
      <c r="AV210">
        <v>213779</v>
      </c>
      <c r="AW210" s="5">
        <v>71030</v>
      </c>
      <c r="AX210" s="5">
        <v>29918</v>
      </c>
      <c r="AY210" s="5">
        <v>28059</v>
      </c>
      <c r="AZ210" s="5">
        <v>26490</v>
      </c>
      <c r="BA210" s="5">
        <v>24424</v>
      </c>
      <c r="BD210" s="1">
        <v>43936</v>
      </c>
      <c r="BE210" s="3">
        <f>SUM(213779+312233)</f>
        <v>526012</v>
      </c>
      <c r="BF210" s="3">
        <f>SUM(71030+72991)</f>
        <v>144021</v>
      </c>
      <c r="BG210" s="3">
        <v>132023</v>
      </c>
      <c r="BH210" s="3">
        <f>SUM(28059+61638)</f>
        <v>89697</v>
      </c>
      <c r="BI210" s="3">
        <f>SUM(26490+111094)</f>
        <v>137584</v>
      </c>
      <c r="BJ210" s="3">
        <f>SUM(24424+192062)</f>
        <v>216486</v>
      </c>
      <c r="CA210" s="1"/>
      <c r="CD210" s="1"/>
      <c r="CE210" s="3"/>
      <c r="CF210" s="3"/>
      <c r="CH210" s="1"/>
      <c r="CK210" s="1"/>
      <c r="CP210" s="1"/>
      <c r="CU210" s="1"/>
      <c r="CZ210" s="1"/>
      <c r="DH210" s="1">
        <v>43939</v>
      </c>
      <c r="DI210" s="3">
        <f>SUM(D19+E19+F19+G19+H19)</f>
        <v>4934</v>
      </c>
      <c r="DJ210" s="3">
        <f>SUM(N19+O19+P19+Q19+R19)</f>
        <v>1711</v>
      </c>
      <c r="DK210" s="3">
        <f>SUM(X19+Y19+Z19+AA19+AB19)</f>
        <v>1654</v>
      </c>
      <c r="DL210" s="3">
        <f>SUM(AH19+AI19+AJ19+AK19+AL19)</f>
        <v>510</v>
      </c>
      <c r="DM210" s="3"/>
      <c r="DN210" s="3"/>
      <c r="EG210" s="1">
        <v>43939</v>
      </c>
      <c r="EH210" s="3">
        <f>SUM(EC19+EB19+EA19+DZ19+DY19)</f>
        <v>396</v>
      </c>
      <c r="EI210" s="3">
        <f>SUM(EK19+EJ19+EI19+EH19+EG19)</f>
        <v>137</v>
      </c>
      <c r="EJ210" s="3"/>
      <c r="EK210" s="3">
        <f>SUM(FA19+EZ19+EY19+EX19+EW19)</f>
        <v>63</v>
      </c>
      <c r="EL210" s="3">
        <f>SUM(FE19+FF19+FG19+FH19+FI19)</f>
        <v>29</v>
      </c>
      <c r="EM210" s="3">
        <f>SUM(FM19+FN19+FO19+FP19+FQ19)</f>
        <v>90</v>
      </c>
    </row>
    <row r="211" spans="2:143" x14ac:dyDescent="0.2">
      <c r="B211" s="3">
        <v>56493</v>
      </c>
      <c r="C211" s="3">
        <v>51991</v>
      </c>
      <c r="D211" s="3">
        <v>39487</v>
      </c>
      <c r="E211" s="3">
        <v>43270</v>
      </c>
      <c r="F211" s="3">
        <v>38802</v>
      </c>
      <c r="G211" s="3"/>
      <c r="H211" s="3"/>
      <c r="I211" s="3"/>
      <c r="J211" s="3"/>
      <c r="K211" s="3"/>
      <c r="L211" s="3"/>
      <c r="M211" s="3"/>
      <c r="N211" s="3"/>
      <c r="O211" s="3">
        <v>18883</v>
      </c>
      <c r="P211" s="3">
        <v>12314</v>
      </c>
      <c r="Q211" s="3">
        <v>7331</v>
      </c>
      <c r="R211" s="3"/>
      <c r="S211" s="3"/>
      <c r="T211" s="3"/>
      <c r="U211" s="3">
        <v>19538</v>
      </c>
      <c r="V211" s="3">
        <v>8125</v>
      </c>
      <c r="W211" s="3">
        <v>6420</v>
      </c>
      <c r="X211" s="3">
        <v>1926</v>
      </c>
      <c r="Y211" s="3">
        <v>1265</v>
      </c>
      <c r="Z211" s="3">
        <v>14637</v>
      </c>
      <c r="AA211" s="3">
        <v>5116</v>
      </c>
      <c r="AB211" s="3">
        <v>4836</v>
      </c>
      <c r="AC211" s="3"/>
      <c r="AD211" s="3"/>
      <c r="AE211" s="3">
        <v>3169</v>
      </c>
      <c r="AF211" s="3">
        <v>3257</v>
      </c>
      <c r="AG211" s="3">
        <v>33281</v>
      </c>
      <c r="AH211" s="3">
        <v>5163</v>
      </c>
      <c r="AI211" s="3">
        <v>5134</v>
      </c>
      <c r="AJ211" s="3">
        <v>2362</v>
      </c>
      <c r="AK211" s="3">
        <v>3843</v>
      </c>
      <c r="AM211" s="3"/>
      <c r="AV211">
        <v>222284</v>
      </c>
      <c r="AW211" s="5">
        <v>75317</v>
      </c>
      <c r="AX211" s="5">
        <v>32181</v>
      </c>
      <c r="AY211" s="5">
        <v>29263</v>
      </c>
      <c r="AZ211">
        <v>27735</v>
      </c>
      <c r="BA211" s="5">
        <v>26182</v>
      </c>
      <c r="BD211" s="2">
        <v>43937</v>
      </c>
      <c r="BE211" s="3">
        <f>SUM(222284+328295)</f>
        <v>550579</v>
      </c>
      <c r="BF211" s="3">
        <f>SUM(75317+76513)</f>
        <v>151830</v>
      </c>
      <c r="BG211" s="3">
        <v>140773</v>
      </c>
      <c r="BH211" s="3">
        <f>SUM(29263+65023)</f>
        <v>94286</v>
      </c>
      <c r="BI211" s="3">
        <f>SUM(27735+113735)</f>
        <v>141470</v>
      </c>
      <c r="BJ211" s="3">
        <f>SUM(26182+220218)</f>
        <v>246400</v>
      </c>
      <c r="CA211" s="2"/>
      <c r="CD211" s="1"/>
      <c r="CE211" s="3"/>
      <c r="CF211" s="3"/>
      <c r="CH211" s="1"/>
      <c r="CK211" s="2"/>
      <c r="CP211" s="2"/>
      <c r="CU211" s="2"/>
      <c r="CZ211" s="2"/>
      <c r="DH211" s="2">
        <v>43940</v>
      </c>
      <c r="DI211" s="3"/>
      <c r="DJ211" s="3">
        <f>SUM(N20+O20+P20+Q20+R20)</f>
        <v>2411</v>
      </c>
      <c r="DK211" s="3">
        <f>SUM(X20+Y20+Z20+AA20+AB20)</f>
        <v>1304</v>
      </c>
      <c r="DL211" s="3">
        <f>SUM(AH20+AI20+AJ20+AK20+AL20)</f>
        <v>430</v>
      </c>
      <c r="DM211" s="3">
        <f>SUM(AR20+AS20+AT20+AU20+AV20)</f>
        <v>1083</v>
      </c>
      <c r="DN211" s="3"/>
      <c r="EG211" s="2">
        <v>43940</v>
      </c>
      <c r="EH211" s="3">
        <f>SUM(EC20+EB20+EA20+DZ20+DY20)</f>
        <v>640</v>
      </c>
      <c r="EI211" s="3">
        <f>SUM(EK20+EJ20+EI20+EH20+EG20)</f>
        <v>75</v>
      </c>
      <c r="EJ211" s="3"/>
      <c r="EK211" s="3">
        <f>SUM(FA20+EZ20+EY20+EX20+EW20)</f>
        <v>73</v>
      </c>
      <c r="EL211" s="3">
        <f>SUM(FE20+FF20+FG20+FH20+FI20)</f>
        <v>125</v>
      </c>
      <c r="EM211" s="3"/>
    </row>
    <row r="212" spans="2:143" x14ac:dyDescent="0.2">
      <c r="B212" s="3">
        <v>56862</v>
      </c>
      <c r="C212" s="3">
        <v>52298</v>
      </c>
      <c r="D212" s="3">
        <v>39608</v>
      </c>
      <c r="E212" s="3">
        <v>43418</v>
      </c>
      <c r="F212" s="3">
        <v>38964</v>
      </c>
      <c r="G212" s="3"/>
      <c r="H212" s="3"/>
      <c r="I212" s="3"/>
      <c r="J212" s="3"/>
      <c r="K212" s="3"/>
      <c r="L212" s="3"/>
      <c r="M212" s="3"/>
      <c r="N212" s="3"/>
      <c r="O212" s="3">
        <v>19129</v>
      </c>
      <c r="P212" s="3">
        <v>12462</v>
      </c>
      <c r="Q212" s="3">
        <v>7412</v>
      </c>
      <c r="R212" s="3"/>
      <c r="S212" s="3"/>
      <c r="T212" s="3"/>
      <c r="U212" s="3">
        <v>19602</v>
      </c>
      <c r="V212" s="3">
        <v>8131</v>
      </c>
      <c r="W212" s="3">
        <v>6445</v>
      </c>
      <c r="X212" s="3">
        <v>1929</v>
      </c>
      <c r="Y212" s="3">
        <v>1275</v>
      </c>
      <c r="Z212" s="3">
        <v>14883</v>
      </c>
      <c r="AA212" s="3">
        <v>5260</v>
      </c>
      <c r="AB212" s="3">
        <v>4976</v>
      </c>
      <c r="AC212" s="3"/>
      <c r="AD212" s="3"/>
      <c r="AE212" s="3">
        <v>3241</v>
      </c>
      <c r="AF212" s="3">
        <v>3371</v>
      </c>
      <c r="AG212" s="3">
        <v>34574</v>
      </c>
      <c r="AH212" s="3">
        <v>5280</v>
      </c>
      <c r="AI212" s="3">
        <v>5204</v>
      </c>
      <c r="AJ212" s="3">
        <v>2370</v>
      </c>
      <c r="AK212" s="3">
        <v>4025</v>
      </c>
      <c r="AM212" s="3"/>
      <c r="AV212">
        <v>229642</v>
      </c>
      <c r="AW212" s="5">
        <v>78467</v>
      </c>
      <c r="AX212" s="5">
        <v>34402</v>
      </c>
      <c r="AY212" s="5">
        <v>30023</v>
      </c>
      <c r="AZ212" s="5">
        <v>29441</v>
      </c>
      <c r="BA212" s="5">
        <v>27528</v>
      </c>
      <c r="BD212" s="1">
        <v>43938</v>
      </c>
      <c r="BE212" s="3">
        <f>SUM(229642+343581)</f>
        <v>573223</v>
      </c>
      <c r="BF212" s="3">
        <f>SUM(78467+78982)</f>
        <v>157449</v>
      </c>
      <c r="BG212" s="3">
        <v>148744</v>
      </c>
      <c r="BH212" s="3">
        <f>SUM(30023+68936)</f>
        <v>98959</v>
      </c>
      <c r="BI212" s="3">
        <f>SUM(29441+117932)</f>
        <v>147373</v>
      </c>
      <c r="BJ212" s="3">
        <f>SUM(27528+224086)</f>
        <v>251614</v>
      </c>
      <c r="CA212" s="1"/>
      <c r="CD212" s="1"/>
      <c r="CE212" s="3"/>
      <c r="CF212" s="3"/>
      <c r="CH212" s="1"/>
      <c r="CK212" s="1"/>
      <c r="CP212" s="1"/>
      <c r="CU212" s="1"/>
      <c r="CZ212" s="1"/>
      <c r="DH212" s="1">
        <v>43941</v>
      </c>
      <c r="DI212" s="3"/>
      <c r="DJ212" s="3">
        <f>SUM(N21+O21+P21+Q21+R21)</f>
        <v>2015</v>
      </c>
      <c r="DK212" s="3">
        <f>SUM(X21+Y21+Z21+AA21+AB21)</f>
        <v>1180</v>
      </c>
      <c r="DL212" s="3">
        <f>SUM(AH21+AI21+AJ21+AK21+AL21)</f>
        <v>378</v>
      </c>
      <c r="DM212" s="3"/>
      <c r="DN212" s="3">
        <f>SUM(BB21+BC21+BD21+BE21+BF21)</f>
        <v>1836</v>
      </c>
      <c r="EG212" s="1">
        <v>43941</v>
      </c>
      <c r="EH212" s="3"/>
      <c r="EI212" s="3">
        <f>SUM(EK21+EJ21+EI21+EH21+EG21)</f>
        <v>99</v>
      </c>
      <c r="EJ212" s="3">
        <f>SUM(EO21+EP21+EQ21+ER21+ES21)</f>
        <v>148</v>
      </c>
      <c r="EK212" s="3">
        <f>SUM(FA21+EZ21+EY21+EX21+EW21)</f>
        <v>58</v>
      </c>
      <c r="EL212" s="3"/>
      <c r="EM212" s="3">
        <f>SUM(FM21+FN21+FO21+FP21+FQ21)</f>
        <v>47</v>
      </c>
    </row>
    <row r="213" spans="2:143" x14ac:dyDescent="0.2">
      <c r="B213" s="3">
        <v>57180</v>
      </c>
      <c r="C213" s="3">
        <v>52485</v>
      </c>
      <c r="D213" s="3">
        <v>39726</v>
      </c>
      <c r="E213" s="3">
        <v>43603</v>
      </c>
      <c r="F213" s="3">
        <v>39090</v>
      </c>
      <c r="G213" s="3"/>
      <c r="H213" s="3"/>
      <c r="I213" s="3"/>
      <c r="J213" s="3"/>
      <c r="K213" s="3"/>
      <c r="L213" s="3"/>
      <c r="M213" s="3"/>
      <c r="N213" s="3"/>
      <c r="O213" s="3">
        <v>19345</v>
      </c>
      <c r="P213" s="3">
        <v>12587</v>
      </c>
      <c r="Q213" s="3">
        <v>7474</v>
      </c>
      <c r="R213" s="3"/>
      <c r="S213" s="3"/>
      <c r="T213" s="3"/>
      <c r="U213" s="3">
        <v>19697</v>
      </c>
      <c r="V213" s="3">
        <v>8192</v>
      </c>
      <c r="W213" s="3">
        <v>6482</v>
      </c>
      <c r="X213" s="3">
        <v>1936</v>
      </c>
      <c r="Y213" s="3">
        <v>1282</v>
      </c>
      <c r="Z213" s="3">
        <v>15008</v>
      </c>
      <c r="AA213" s="3">
        <v>5292</v>
      </c>
      <c r="AB213" s="3">
        <v>5046</v>
      </c>
      <c r="AC213" s="3"/>
      <c r="AD213" s="3"/>
      <c r="AE213" s="3">
        <v>3259</v>
      </c>
      <c r="AF213" s="3">
        <v>3417</v>
      </c>
      <c r="AG213" s="3">
        <v>35427</v>
      </c>
      <c r="AH213" s="3">
        <v>5393</v>
      </c>
      <c r="AI213" s="3">
        <v>5339</v>
      </c>
      <c r="AJ213" s="3">
        <v>2380</v>
      </c>
      <c r="AK213" s="3">
        <v>4163</v>
      </c>
      <c r="AM213" s="3"/>
      <c r="AV213">
        <v>236732</v>
      </c>
      <c r="AW213" s="5">
        <v>81420</v>
      </c>
      <c r="AX213" s="5">
        <v>36372</v>
      </c>
      <c r="AY213" s="5">
        <v>30791</v>
      </c>
      <c r="AZ213" s="5">
        <v>31069</v>
      </c>
      <c r="BA213" s="5">
        <v>28963</v>
      </c>
      <c r="BD213" s="1">
        <v>43939</v>
      </c>
      <c r="BE213" s="3">
        <f>SUM(236732+359800)</f>
        <v>596532</v>
      </c>
      <c r="BF213" s="3">
        <f>SUM(81420+81116)</f>
        <v>162536</v>
      </c>
      <c r="BG213" s="3">
        <v>156806</v>
      </c>
      <c r="BH213" s="3">
        <f>SUM(30791+68936)</f>
        <v>99727</v>
      </c>
      <c r="BI213" s="3">
        <f>SUM(31069+122896)</f>
        <v>153965</v>
      </c>
      <c r="BJ213" s="3">
        <f>SUM(28963+230703)</f>
        <v>259666</v>
      </c>
      <c r="CA213" s="1"/>
      <c r="CD213" s="1"/>
      <c r="CE213" s="3"/>
      <c r="CF213" s="3"/>
      <c r="CH213" s="1"/>
      <c r="CK213" s="1"/>
      <c r="CP213" s="1"/>
      <c r="CU213" s="1"/>
      <c r="CZ213" s="1"/>
      <c r="DH213" s="1">
        <v>43942</v>
      </c>
      <c r="DI213" s="3">
        <f>SUM(D22+E22+F22+G22+H22)</f>
        <v>2974</v>
      </c>
      <c r="DJ213" s="3">
        <f>SUM(N22+O22+P22+Q22+R22)</f>
        <v>2009</v>
      </c>
      <c r="DK213" s="3">
        <f>SUM(X22+Y22+Z22+AA22+AB22)</f>
        <v>1212</v>
      </c>
      <c r="DL213" s="3">
        <f>SUM(AH22+AI22+AJ22+AK22+AL22)</f>
        <v>654</v>
      </c>
      <c r="DM213" s="3"/>
      <c r="DN213" s="3">
        <f>SUM(BB22+BC22+BD22+BE22+BF22)</f>
        <v>1633</v>
      </c>
      <c r="EG213" s="1">
        <v>43942</v>
      </c>
      <c r="EH213" s="3"/>
      <c r="EI213" s="3">
        <f>SUM(EK22+EJ22+EI22+EH22+EG22)</f>
        <v>250</v>
      </c>
      <c r="EJ213" s="3"/>
      <c r="EK213" s="3"/>
      <c r="EL213" s="3"/>
      <c r="EM213" s="3">
        <f>SUM(FM22+FN22+FO22+FP22+FQ22)</f>
        <v>65</v>
      </c>
    </row>
    <row r="214" spans="2:143" x14ac:dyDescent="0.2">
      <c r="B214" s="3">
        <v>57391</v>
      </c>
      <c r="C214" s="3">
        <v>52681</v>
      </c>
      <c r="D214" s="3">
        <v>39837</v>
      </c>
      <c r="E214" s="3">
        <v>43766</v>
      </c>
      <c r="G214" s="3"/>
      <c r="H214" s="3"/>
      <c r="I214" s="3"/>
      <c r="J214" s="3"/>
      <c r="K214" s="3"/>
      <c r="L214" s="3"/>
      <c r="M214" s="3"/>
      <c r="N214" s="3"/>
      <c r="O214" s="3">
        <v>19504</v>
      </c>
      <c r="P214" s="3">
        <v>12748</v>
      </c>
      <c r="Q214" s="3">
        <v>7524</v>
      </c>
      <c r="R214" s="3"/>
      <c r="S214" s="3"/>
      <c r="T214" s="3"/>
      <c r="U214" s="3">
        <v>19771</v>
      </c>
      <c r="V214" s="3">
        <v>8215</v>
      </c>
      <c r="W214" s="3">
        <v>6499</v>
      </c>
      <c r="X214" s="3">
        <v>1948</v>
      </c>
      <c r="Y214" s="3">
        <v>1294</v>
      </c>
      <c r="Z214" s="3">
        <v>15218</v>
      </c>
      <c r="AA214" s="3">
        <v>5442</v>
      </c>
      <c r="AB214" s="3">
        <v>5084</v>
      </c>
      <c r="AC214" s="3"/>
      <c r="AD214" s="3"/>
      <c r="AE214" s="3">
        <v>3286</v>
      </c>
      <c r="AF214" s="3">
        <v>3453</v>
      </c>
      <c r="AG214" s="3">
        <v>36317</v>
      </c>
      <c r="AH214" s="3">
        <v>5525</v>
      </c>
      <c r="AI214" s="3">
        <v>5496</v>
      </c>
      <c r="AJ214" s="3">
        <v>2395</v>
      </c>
      <c r="AK214" s="3">
        <v>4281</v>
      </c>
      <c r="AM214" s="3"/>
      <c r="AV214">
        <v>242786</v>
      </c>
      <c r="AW214" s="5">
        <v>85301</v>
      </c>
      <c r="AX214" s="5">
        <v>38077</v>
      </c>
      <c r="AY214" s="5">
        <v>31424</v>
      </c>
      <c r="AZ214" s="5">
        <v>32284</v>
      </c>
      <c r="BA214" s="5">
        <v>30333</v>
      </c>
      <c r="BD214" s="2">
        <v>43940</v>
      </c>
      <c r="BE214" s="3">
        <f>SUM(242786+374769)</f>
        <v>617555</v>
      </c>
      <c r="BF214" s="3">
        <f>SUM(85031+85387)</f>
        <v>170418</v>
      </c>
      <c r="BG214" s="3">
        <v>162241</v>
      </c>
      <c r="BH214" s="3">
        <f>SUM(31424+78237)</f>
        <v>109661</v>
      </c>
      <c r="BI214" s="3">
        <f>SUM(32284+126570)</f>
        <v>158854</v>
      </c>
      <c r="BJ214" s="3">
        <f>SUM(30333+250567)</f>
        <v>280900</v>
      </c>
      <c r="CA214" s="1"/>
      <c r="CD214" s="2"/>
      <c r="CE214" s="3"/>
      <c r="CF214" s="3"/>
      <c r="CH214" s="1"/>
      <c r="CK214" s="1"/>
      <c r="CP214" s="1"/>
      <c r="CU214" s="1"/>
      <c r="CZ214" s="1"/>
      <c r="DH214" s="1">
        <v>43943</v>
      </c>
      <c r="DI214" s="3">
        <f>SUM(D23+E23+F23+G23+H23)</f>
        <v>3733</v>
      </c>
      <c r="DJ214" s="3">
        <f>SUM(N23+O23+P23+Q23+R23)</f>
        <v>1638</v>
      </c>
      <c r="DK214" s="3">
        <f>SUM(X23+Y23+Z23+AA23+AB23)</f>
        <v>1391</v>
      </c>
      <c r="DL214" s="3">
        <f>SUM(AH23+AI23+AJ23+AK23+AL23)</f>
        <v>623</v>
      </c>
      <c r="DM214" s="3">
        <f>SUM(AR23+AS23+AT23+AU23+AV23)</f>
        <v>708</v>
      </c>
      <c r="DN214" s="3">
        <f>SUM(BB23+BC23+BD23+BE23+BF23)</f>
        <v>1646</v>
      </c>
      <c r="EG214" s="1">
        <v>43943</v>
      </c>
      <c r="EH214" s="3">
        <f>SUM(EC23+EB23+EA23+DZ23+DY23)</f>
        <v>326</v>
      </c>
      <c r="EI214" s="3">
        <f>SUM(EK23+EJ23+EI23+EH23+EG23)</f>
        <v>210</v>
      </c>
      <c r="EJ214" s="3">
        <f>SUM(EO23+EP23+EQ23+ER23+ES23)</f>
        <v>157</v>
      </c>
      <c r="EK214" s="3">
        <f>SUM(FA23+EZ23+EY23+EX23+EW23)</f>
        <v>101</v>
      </c>
      <c r="EL214" s="3">
        <f>SUM(FE23+FF23+FG23+FH23+FI23)</f>
        <v>17</v>
      </c>
      <c r="EM214" s="3">
        <f>SUM(FM23+FN23+FO23+FP23+FQ23)</f>
        <v>89</v>
      </c>
    </row>
    <row r="215" spans="2:143" x14ac:dyDescent="0.2">
      <c r="B215" s="3">
        <v>57748</v>
      </c>
      <c r="C215" s="3">
        <v>52889</v>
      </c>
      <c r="D215" s="3">
        <v>39907</v>
      </c>
      <c r="E215" s="3">
        <v>43921</v>
      </c>
      <c r="G215" s="3"/>
      <c r="H215" s="3"/>
      <c r="I215" s="3"/>
      <c r="J215" s="3"/>
      <c r="K215" s="3"/>
      <c r="L215" s="3"/>
      <c r="M215" s="3"/>
      <c r="N215" s="3"/>
      <c r="O215" s="3"/>
      <c r="P215" s="3">
        <v>12920</v>
      </c>
      <c r="Q215" s="3">
        <v>7565</v>
      </c>
      <c r="R215" s="3"/>
      <c r="S215" s="3"/>
      <c r="T215" s="3"/>
      <c r="U215" s="3">
        <v>19816</v>
      </c>
      <c r="V215" s="3">
        <v>8226</v>
      </c>
      <c r="W215" s="3">
        <v>6516</v>
      </c>
      <c r="X215" s="3">
        <v>1961</v>
      </c>
      <c r="Y215" s="3">
        <v>1298</v>
      </c>
      <c r="Z215" s="3">
        <v>15376</v>
      </c>
      <c r="AA215" s="3">
        <v>5513</v>
      </c>
      <c r="AB215" s="3">
        <v>5157</v>
      </c>
      <c r="AC215" s="3"/>
      <c r="AD215" s="3"/>
      <c r="AE215" s="3">
        <v>3318</v>
      </c>
      <c r="AF215" s="3">
        <v>3485</v>
      </c>
      <c r="AG215" s="3">
        <v>37352</v>
      </c>
      <c r="AH215" s="3">
        <v>5664</v>
      </c>
      <c r="AI215" s="3">
        <v>5633</v>
      </c>
      <c r="AJ215" s="3">
        <v>2420</v>
      </c>
      <c r="AK215" s="3">
        <v>4396</v>
      </c>
      <c r="AM215" s="3"/>
      <c r="AV215">
        <v>247512</v>
      </c>
      <c r="AW215" s="5">
        <v>88806</v>
      </c>
      <c r="AX215" s="5">
        <v>39643</v>
      </c>
      <c r="AY215" s="5">
        <v>32000</v>
      </c>
      <c r="AZ215" s="5">
        <v>33232</v>
      </c>
      <c r="BA215" s="5">
        <v>30978</v>
      </c>
      <c r="BD215" s="1">
        <v>43941</v>
      </c>
      <c r="BE215" s="3">
        <v>633861</v>
      </c>
      <c r="BF215" s="3">
        <f>SUM(88806+89251)</f>
        <v>178057</v>
      </c>
      <c r="BG215" s="3">
        <v>169398</v>
      </c>
      <c r="BH215" s="3">
        <f>SUM(32000+81798)</f>
        <v>113798</v>
      </c>
      <c r="BI215" s="3">
        <f>SUM(33232+129720)</f>
        <v>162952</v>
      </c>
      <c r="BJ215" s="3">
        <f>SUM(30978+259522)</f>
        <v>290500</v>
      </c>
      <c r="CA215" s="1"/>
      <c r="CD215" s="1"/>
      <c r="CE215" s="3"/>
      <c r="CF215" s="3"/>
      <c r="CH215" s="1"/>
      <c r="CK215" s="1"/>
      <c r="CP215" s="1"/>
      <c r="CU215" s="1"/>
      <c r="CZ215" s="1"/>
      <c r="DH215" s="1">
        <v>43944</v>
      </c>
      <c r="DI215" s="3">
        <f>SUM(D24+E24+F24+G24+H24)</f>
        <v>4137</v>
      </c>
      <c r="DJ215" s="3">
        <f>SUM(N24+O24+P24+Q24+R24)</f>
        <v>2326</v>
      </c>
      <c r="DK215" s="3">
        <f>SUM(X24+Y24+Z24+AA24+AB24)</f>
        <v>2416</v>
      </c>
      <c r="DL215" s="3">
        <f>SUM(AH24+AI24+AJ24+AK24+AL24)</f>
        <v>911</v>
      </c>
      <c r="DM215" s="3">
        <f>SUM(AR24+AS24+AT24+AU24+AV24)</f>
        <v>827</v>
      </c>
      <c r="DN215" s="3">
        <f>SUM(BB24+BC24+BD24+BE24+BF24)</f>
        <v>1496</v>
      </c>
      <c r="EG215" s="1">
        <v>43944</v>
      </c>
      <c r="EH215" s="3">
        <f>SUM(EC24+EB24+EA24+DZ24+DY24)</f>
        <v>285</v>
      </c>
      <c r="EI215" s="3">
        <f>SUM(EK24+EJ24+EI24+EH24+EG24)</f>
        <v>170</v>
      </c>
      <c r="EJ215" s="3">
        <f>SUM(EO24+EP24+EQ24+ER24+ES24)</f>
        <v>135</v>
      </c>
      <c r="EK215" s="3">
        <f>SUM(FA24+EZ24+EY24+EX24+EW24)</f>
        <v>143</v>
      </c>
      <c r="EL215" s="3"/>
      <c r="EM215" s="3">
        <f>SUM(FM24+FN24+FO24+FP24+FQ24)</f>
        <v>72</v>
      </c>
    </row>
    <row r="216" spans="2:143" x14ac:dyDescent="0.2">
      <c r="B216" s="3">
        <v>58084</v>
      </c>
      <c r="C216" s="3">
        <v>53385</v>
      </c>
      <c r="D216" s="3"/>
      <c r="E216" s="3">
        <v>44137</v>
      </c>
      <c r="G216" s="3"/>
      <c r="H216" s="3"/>
      <c r="I216" s="3"/>
      <c r="J216" s="3"/>
      <c r="K216" s="3"/>
      <c r="L216" s="3"/>
      <c r="M216" s="3"/>
      <c r="N216" s="3"/>
      <c r="O216" s="3">
        <v>19930</v>
      </c>
      <c r="P216" s="3">
        <v>13063</v>
      </c>
      <c r="Q216" s="3">
        <v>7607</v>
      </c>
      <c r="R216" s="3"/>
      <c r="S216" s="3"/>
      <c r="T216" s="3"/>
      <c r="Z216" s="3">
        <v>15624</v>
      </c>
      <c r="AA216" s="3">
        <v>5583</v>
      </c>
      <c r="AB216" s="3">
        <v>5252</v>
      </c>
      <c r="AC216" s="3"/>
      <c r="AD216" s="3"/>
      <c r="AE216" s="3">
        <v>3378</v>
      </c>
      <c r="AF216" s="3">
        <v>3530</v>
      </c>
      <c r="AG216" s="3">
        <v>37996</v>
      </c>
      <c r="AH216" s="3">
        <v>5838</v>
      </c>
      <c r="AI216" s="3">
        <v>5776</v>
      </c>
      <c r="AJ216" s="3">
        <v>2453</v>
      </c>
      <c r="AK216" s="3">
        <v>4466</v>
      </c>
      <c r="AM216" s="3"/>
      <c r="AV216">
        <v>251690</v>
      </c>
      <c r="AW216" s="5">
        <v>92387</v>
      </c>
      <c r="AX216" s="5">
        <v>41199</v>
      </c>
      <c r="AY216" s="5">
        <v>32967</v>
      </c>
      <c r="AZ216" s="5">
        <v>34528</v>
      </c>
      <c r="BA216" s="5">
        <v>33261</v>
      </c>
      <c r="BD216" s="1">
        <v>43942</v>
      </c>
      <c r="BE216" s="3">
        <v>649325</v>
      </c>
      <c r="BF216" s="4">
        <f>SUM(92387+92439)</f>
        <v>184826</v>
      </c>
      <c r="BG216" s="3">
        <v>175372</v>
      </c>
      <c r="BH216" s="3">
        <f>SUM(32967+84259)</f>
        <v>117226</v>
      </c>
      <c r="BI216" s="3">
        <v>166851</v>
      </c>
      <c r="BJ216" s="3">
        <v>308700</v>
      </c>
      <c r="CA216" s="1"/>
      <c r="CD216" s="1"/>
      <c r="CE216" s="3"/>
      <c r="CF216" s="3"/>
      <c r="CH216" s="1"/>
      <c r="CK216" s="1"/>
      <c r="CP216" s="1"/>
      <c r="CU216" s="1"/>
      <c r="CZ216" s="1"/>
      <c r="DH216" s="1">
        <v>43945</v>
      </c>
      <c r="DI216" s="3">
        <f>SUM(D25+E25+F25+G25+H25)</f>
        <v>5499</v>
      </c>
      <c r="DJ216" s="3">
        <f>SUM(N25+O25+P25+Q25+R25)</f>
        <v>1669</v>
      </c>
      <c r="DK216" s="3">
        <f>SUM(X25+Y25+Z25+AA25+AB25)</f>
        <v>3431</v>
      </c>
      <c r="DL216" s="3">
        <f>SUM(AH25+AI25+AJ25+AK25+AL25)</f>
        <v>804</v>
      </c>
      <c r="DM216" s="3">
        <f>SUM(AR25+AS25+AT25+AU25+AV25)</f>
        <v>887</v>
      </c>
      <c r="DN216" s="3">
        <f>SUM(BB25+BC25+BD25+BE25+BF25)</f>
        <v>1605</v>
      </c>
      <c r="EG216" s="1">
        <v>43945</v>
      </c>
      <c r="EH216" s="3">
        <f>SUM(EC25+EB25+EA25+DZ25+DY25)</f>
        <v>294</v>
      </c>
      <c r="EI216" s="3">
        <f>SUM(EK25+EJ25+EI25+EH25+EG25)</f>
        <v>164</v>
      </c>
      <c r="EJ216" s="3">
        <f>SUM(EO25+EP25+EQ25+ER25+ES25)</f>
        <v>137</v>
      </c>
      <c r="EK216" s="3">
        <f>SUM(FA25+EZ25+EY25+EX25+EW25)</f>
        <v>88</v>
      </c>
      <c r="EL216" s="3"/>
      <c r="EM216" s="3">
        <f>SUM(FM25+FN25+FO25+FP25+FQ25)</f>
        <v>72</v>
      </c>
    </row>
    <row r="217" spans="2:143" x14ac:dyDescent="0.2">
      <c r="B217" s="3">
        <v>58516</v>
      </c>
      <c r="C217" s="3">
        <v>59644.4142415846</v>
      </c>
      <c r="D217" s="3"/>
      <c r="E217" s="3">
        <v>44247</v>
      </c>
      <c r="F217" s="3"/>
      <c r="G217" s="3"/>
      <c r="H217" s="3"/>
      <c r="I217" s="3"/>
      <c r="J217" s="3"/>
      <c r="K217" s="3"/>
      <c r="L217" s="3"/>
      <c r="M217" s="3"/>
      <c r="N217" s="3"/>
      <c r="O217" s="3">
        <v>20085</v>
      </c>
      <c r="P217" s="3">
        <v>13221</v>
      </c>
      <c r="Q217" s="3">
        <v>7691</v>
      </c>
      <c r="R217" s="3"/>
      <c r="S217" s="3"/>
      <c r="T217" s="3"/>
      <c r="Z217" s="3">
        <v>15835</v>
      </c>
      <c r="AA217" s="3">
        <v>5697</v>
      </c>
      <c r="AB217" s="3">
        <v>5409</v>
      </c>
      <c r="AC217" s="3"/>
      <c r="AD217" s="3"/>
      <c r="AE217" s="3">
        <v>3396</v>
      </c>
      <c r="AF217" s="3">
        <v>3593</v>
      </c>
      <c r="AG217" s="3">
        <v>38477</v>
      </c>
      <c r="AH217" s="3">
        <v>5948</v>
      </c>
      <c r="AI217" s="3">
        <v>5873</v>
      </c>
      <c r="AJ217" s="3">
        <v>2468</v>
      </c>
      <c r="AK217" s="3">
        <v>4558</v>
      </c>
      <c r="AM217" s="3"/>
      <c r="AV217" s="3">
        <v>257216</v>
      </c>
      <c r="AW217" s="5">
        <v>95865</v>
      </c>
      <c r="AX217" s="5">
        <v>42944</v>
      </c>
      <c r="AY217" s="5">
        <v>33966</v>
      </c>
      <c r="AZ217" s="5">
        <v>35684</v>
      </c>
      <c r="BA217" s="5">
        <v>35396</v>
      </c>
      <c r="BD217" s="1">
        <v>43943</v>
      </c>
      <c r="BE217" s="3">
        <v>669982</v>
      </c>
      <c r="BF217" s="4">
        <f>SUM(95865+95794)</f>
        <v>191659</v>
      </c>
      <c r="BG217" s="3">
        <v>180462</v>
      </c>
      <c r="BH217" s="3">
        <f>SUM(33966+84259)</f>
        <v>118225</v>
      </c>
      <c r="BI217" s="3">
        <f>SUM(35684+136272)</f>
        <v>171956</v>
      </c>
      <c r="BJ217" s="3">
        <v>482097</v>
      </c>
      <c r="CA217" s="1"/>
      <c r="CD217" s="2"/>
      <c r="CE217" s="3"/>
      <c r="CF217" s="3"/>
      <c r="CH217" s="2"/>
      <c r="CK217" s="1"/>
      <c r="CP217" s="1"/>
      <c r="CU217" s="1"/>
      <c r="CZ217" s="1"/>
      <c r="DH217" s="1">
        <v>43946</v>
      </c>
      <c r="DI217" s="3">
        <f>SUM(D26+E26+F26+G26+H26)</f>
        <v>5763</v>
      </c>
      <c r="DJ217" s="3">
        <f>SUM(N26+O26+P26+Q26+R26)</f>
        <v>1903</v>
      </c>
      <c r="DK217" s="3">
        <f>SUM(X26+Y26+Z26+AA26+AB26)</f>
        <v>1863</v>
      </c>
      <c r="DL217" s="3">
        <f>SUM(AH26+AI26+AJ26+AK26+AL26)</f>
        <v>381</v>
      </c>
      <c r="DM217" s="3">
        <f>SUM(AR26+AS26+AT26+AU26+AV26)</f>
        <v>734</v>
      </c>
      <c r="DN217" s="3">
        <f>SUM(BB26+BC26+BD26+BE26+BF26)</f>
        <v>926</v>
      </c>
      <c r="EG217" s="1">
        <v>43946</v>
      </c>
      <c r="EH217" s="3">
        <f>SUM(EC26+EB26+EA26+DZ26+DY26)</f>
        <v>281</v>
      </c>
      <c r="EI217" s="3">
        <f>SUM(EK26+EJ26+EI26+EH26+EG26)</f>
        <v>133</v>
      </c>
      <c r="EJ217" s="3">
        <f>SUM(EO26+EP26+EQ26+ER26+ES26)</f>
        <v>129</v>
      </c>
      <c r="EK217" s="3"/>
      <c r="EL217" s="3"/>
      <c r="EM217" s="3">
        <f>SUM(FM26+FN26+FO26+FP26+FQ26)</f>
        <v>48</v>
      </c>
    </row>
    <row r="218" spans="2:143" x14ac:dyDescent="0.2">
      <c r="B218" s="3">
        <v>58841</v>
      </c>
      <c r="C218" s="3">
        <v>60460.1388287714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>
        <v>20232</v>
      </c>
      <c r="P218" s="3">
        <v>13334</v>
      </c>
      <c r="Q218" s="3">
        <v>7724</v>
      </c>
      <c r="R218" s="3"/>
      <c r="S218" s="3"/>
      <c r="T218" s="3"/>
      <c r="Z218" s="3">
        <v>16032</v>
      </c>
      <c r="AA218" s="3">
        <v>5797</v>
      </c>
      <c r="AB218" s="3">
        <v>5555</v>
      </c>
      <c r="AC218" s="3"/>
      <c r="AD218" s="3"/>
      <c r="AE218" s="3">
        <v>3440</v>
      </c>
      <c r="AF218" s="3">
        <v>3643</v>
      </c>
      <c r="AG218" s="3">
        <v>39670</v>
      </c>
      <c r="AH218" s="3">
        <v>6028</v>
      </c>
      <c r="AI218" s="3">
        <v>5963</v>
      </c>
      <c r="AJ218" s="3">
        <v>2480</v>
      </c>
      <c r="AK218" s="3">
        <v>4767</v>
      </c>
      <c r="AV218" s="3">
        <v>263460</v>
      </c>
      <c r="AW218" s="5">
        <v>99989</v>
      </c>
      <c r="AX218" s="5">
        <v>46023</v>
      </c>
      <c r="AY218" s="5">
        <v>35291</v>
      </c>
      <c r="AZ218" s="5">
        <v>37053</v>
      </c>
      <c r="BA218" s="5">
        <v>37369</v>
      </c>
      <c r="BD218" s="1">
        <v>43944</v>
      </c>
      <c r="BE218" s="3">
        <v>695920</v>
      </c>
      <c r="BF218" s="5">
        <f>SUM(99989+100159)</f>
        <v>200148</v>
      </c>
      <c r="BG218" s="5">
        <v>195076</v>
      </c>
      <c r="BH218" s="5">
        <f>SUM(35291+93030)</f>
        <v>128321</v>
      </c>
      <c r="BI218" s="5">
        <f>SUM(37053+142061)</f>
        <v>179114</v>
      </c>
      <c r="BJ218" s="5">
        <v>494173</v>
      </c>
      <c r="CA218" s="1"/>
      <c r="CD218" s="1"/>
      <c r="CE218" s="3"/>
      <c r="CF218" s="3"/>
      <c r="CH218" s="1"/>
      <c r="CK218" s="1"/>
      <c r="CP218" s="1"/>
      <c r="CU218" s="1"/>
      <c r="CZ218" s="1"/>
      <c r="DH218" s="1">
        <v>43947</v>
      </c>
      <c r="DI218" s="3">
        <f>SUM(D27+E27+F27+G27+H27)</f>
        <v>3913</v>
      </c>
      <c r="DJ218" s="3">
        <f>SUM(N27+O27+P27+Q27+R27)</f>
        <v>1640</v>
      </c>
      <c r="DK218" s="3">
        <f>SUM(X27+Y27+Z27+AA27+AB27)</f>
        <v>1225</v>
      </c>
      <c r="DL218" s="3"/>
      <c r="DM218" s="3">
        <f>SUM(AR27+AS27+AT27+AU27+AV27)</f>
        <v>620</v>
      </c>
      <c r="DN218" s="3">
        <f>SUM(BB27+BC27+BD27+BE27+BF27)</f>
        <v>903</v>
      </c>
      <c r="EG218" s="1">
        <v>43947</v>
      </c>
      <c r="EH218" s="3">
        <f>SUM(EC27+EB27+EA27+DZ27+DY27)</f>
        <v>237</v>
      </c>
      <c r="EI218" s="3">
        <f>SUM(EK27+EJ27+EI27+EH27+EG27)</f>
        <v>29</v>
      </c>
      <c r="EJ218" s="3">
        <f>SUM(EO27+EP27+EQ27+ER27+ES27)</f>
        <v>129</v>
      </c>
      <c r="EK218" s="3">
        <f>SUM(FA27+EZ27+EY27+EX27+EW27)</f>
        <v>35</v>
      </c>
      <c r="EL218" s="3">
        <f>SUM(FE27+FF27+FG27+FH27+FI27)</f>
        <v>78</v>
      </c>
      <c r="EM218" s="3">
        <f>SUM(FM27+FN27+FO27+FP27+FQ27)</f>
        <v>39</v>
      </c>
    </row>
    <row r="219" spans="2:143" x14ac:dyDescent="0.2">
      <c r="B219" s="3">
        <v>59132</v>
      </c>
      <c r="C219" s="3">
        <v>61275.863415958302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>
        <v>20437</v>
      </c>
      <c r="P219" s="3">
        <v>13457</v>
      </c>
      <c r="Q219" s="3">
        <v>7759</v>
      </c>
      <c r="R219" s="3"/>
      <c r="S219" s="3"/>
      <c r="T219" s="3"/>
      <c r="Z219" s="3">
        <v>16140</v>
      </c>
      <c r="AA219" s="3">
        <v>5872</v>
      </c>
      <c r="AB219" s="3">
        <v>5619</v>
      </c>
      <c r="AC219" s="3"/>
      <c r="AD219" s="3"/>
      <c r="AE219" s="3">
        <v>3470</v>
      </c>
      <c r="AF219" s="3">
        <v>3677</v>
      </c>
      <c r="AG219" s="3">
        <v>40932</v>
      </c>
      <c r="AH219" s="3">
        <v>6142</v>
      </c>
      <c r="AI219" s="3">
        <v>6090</v>
      </c>
      <c r="AJ219" s="3">
        <v>2508</v>
      </c>
      <c r="AK219" s="3">
        <v>4866</v>
      </c>
      <c r="AV219" s="3">
        <v>271590</v>
      </c>
      <c r="AW219" s="5">
        <v>102196</v>
      </c>
      <c r="AX219" s="5">
        <v>50969</v>
      </c>
      <c r="AY219" s="5">
        <v>36641</v>
      </c>
      <c r="AZ219" s="5">
        <v>38652</v>
      </c>
      <c r="BA219" s="5">
        <v>39254</v>
      </c>
      <c r="BD219" s="1">
        <v>43945</v>
      </c>
      <c r="BE219" s="5">
        <v>730656</v>
      </c>
      <c r="BF219" s="3">
        <f>SUM(102196+103766)</f>
        <v>205962</v>
      </c>
      <c r="BG219" s="3">
        <v>215213</v>
      </c>
      <c r="BH219" s="3">
        <f>SUM(36641+99655)</f>
        <v>136296</v>
      </c>
      <c r="BI219" s="3">
        <f>SUM(38652+147491)</f>
        <v>186143</v>
      </c>
      <c r="BJ219" s="3">
        <v>506035</v>
      </c>
      <c r="CA219" s="1"/>
      <c r="CD219" s="1"/>
      <c r="CE219" s="3"/>
      <c r="CF219" s="3"/>
      <c r="CH219" s="1"/>
      <c r="CK219" s="1"/>
      <c r="CP219" s="1"/>
      <c r="CU219" s="1"/>
      <c r="CZ219" s="1"/>
      <c r="DH219" s="1">
        <v>43948</v>
      </c>
      <c r="DI219" s="3">
        <f>SUM(D28+E28+F28+G28+H28)</f>
        <v>2521</v>
      </c>
      <c r="DJ219" s="3">
        <f>SUM(N28+O28+P28+Q28+R28)</f>
        <v>910</v>
      </c>
      <c r="DK219" s="3">
        <f>SUM(X28+Y28+Z28+AA28+AB28)</f>
        <v>1146</v>
      </c>
      <c r="DL219" s="3"/>
      <c r="DM219" s="3">
        <f>SUM(AR28+AS28+AT28+AU28+AV28)</f>
        <v>443</v>
      </c>
      <c r="DN219" s="3"/>
      <c r="EG219" s="1">
        <v>43948</v>
      </c>
      <c r="EH219" s="3">
        <f>SUM(EC28+EB28+EA28+DZ28+DY28)</f>
        <v>234</v>
      </c>
      <c r="EI219" s="3">
        <f>SUM(EK28+EJ28+EI28+EH28+EG28)</f>
        <v>46</v>
      </c>
      <c r="EJ219" s="3">
        <f>SUM(EO28+EP28+EQ28+ER28+ES28)</f>
        <v>83</v>
      </c>
      <c r="EK219" s="3">
        <f>SUM(FA28+EZ28+EY28+EX28+EW28)</f>
        <v>69</v>
      </c>
      <c r="EL219" s="3">
        <f>SUM(FE28+FF28+FG28+FH28+FI28)</f>
        <v>35</v>
      </c>
      <c r="EM219" s="3">
        <f>SUM(FM28+FN28+FO28+FP28+FQ28)</f>
        <v>46</v>
      </c>
    </row>
    <row r="220" spans="2:143" x14ac:dyDescent="0.2">
      <c r="B220" s="3">
        <v>59324</v>
      </c>
      <c r="C220" s="3">
        <v>62091.588003145203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>
        <v>20539</v>
      </c>
      <c r="P220" s="3">
        <v>13575</v>
      </c>
      <c r="Q220" s="3">
        <v>7812</v>
      </c>
      <c r="R220" s="3"/>
      <c r="S220" s="3"/>
      <c r="T220" s="3"/>
      <c r="Z220" s="3">
        <v>16340</v>
      </c>
      <c r="AA220" s="3">
        <v>6012</v>
      </c>
      <c r="AB220" s="3">
        <v>5689</v>
      </c>
      <c r="AC220" s="3"/>
      <c r="AD220" s="3"/>
      <c r="AE220" s="3">
        <v>3491</v>
      </c>
      <c r="AF220" s="3">
        <v>3719</v>
      </c>
      <c r="AG220" s="3">
        <v>42063</v>
      </c>
      <c r="AH220" s="3">
        <v>6317</v>
      </c>
      <c r="AI220" s="3">
        <v>6245</v>
      </c>
      <c r="AJ220" s="3">
        <v>2520</v>
      </c>
      <c r="AK220" s="3">
        <v>4975</v>
      </c>
      <c r="AV220" s="3">
        <v>282143</v>
      </c>
      <c r="AW220" s="5">
        <v>105523</v>
      </c>
      <c r="AX220" s="5">
        <v>53348</v>
      </c>
      <c r="AY220" s="5">
        <v>37203</v>
      </c>
      <c r="AZ220" s="5">
        <v>40049</v>
      </c>
      <c r="BA220" s="5">
        <v>41137</v>
      </c>
      <c r="BD220" s="1">
        <v>43946</v>
      </c>
      <c r="BE220" s="3">
        <v>777568</v>
      </c>
      <c r="BF220" s="3">
        <f>SUM(105523+108163)</f>
        <v>213686</v>
      </c>
      <c r="BG220" s="3">
        <v>226845</v>
      </c>
      <c r="BH220" s="3">
        <f>SUM(37203+106841)</f>
        <v>144044</v>
      </c>
      <c r="BI220" s="3">
        <f>SUM(40049+152886)</f>
        <v>192935</v>
      </c>
      <c r="BJ220" s="3">
        <v>526084</v>
      </c>
      <c r="CA220" s="1"/>
      <c r="CD220" s="1"/>
      <c r="CE220" s="3"/>
      <c r="CF220" s="3"/>
      <c r="CH220" s="2"/>
      <c r="CK220" s="1"/>
      <c r="CP220" s="1"/>
      <c r="CU220" s="1"/>
      <c r="CZ220" s="1"/>
      <c r="DH220" s="1">
        <v>43949</v>
      </c>
      <c r="DI220" s="3">
        <f>SUM(D29+E29+F29+G29+H29)</f>
        <v>2015</v>
      </c>
      <c r="DJ220" s="3">
        <f>SUM(N29+O29+P29+Q29+R29)</f>
        <v>1257</v>
      </c>
      <c r="DK220" s="3">
        <f>SUM(X29+Y29+Z29+AA29+AB29)</f>
        <v>1409</v>
      </c>
      <c r="DL220" s="3"/>
      <c r="DM220" s="3">
        <f>SUM(AR29+AS29+AT29+AU29+AV29)</f>
        <v>699</v>
      </c>
      <c r="DN220" s="3"/>
      <c r="EG220" s="1">
        <v>43949</v>
      </c>
      <c r="EH220" s="3">
        <f>SUM(EC29+EB29+EA29+DZ29+DY29)</f>
        <v>218</v>
      </c>
      <c r="EI220" s="3">
        <f>SUM(EK29+EJ29+EI29+EH29+EG29)</f>
        <v>234</v>
      </c>
      <c r="EJ220" s="3">
        <f>SUM(EO29+EP29+EQ29+ER29+ES29)</f>
        <v>109</v>
      </c>
      <c r="EK220" s="3">
        <f>SUM(FA29+EZ29+EY29+EX29+EW29)</f>
        <v>138</v>
      </c>
      <c r="EL220" s="3">
        <f>SUM(FE29+FF29+FG29+FH29+FI29)</f>
        <v>78</v>
      </c>
      <c r="EM220" s="3">
        <f>SUM(FM29+FN29+FO29+FP29+FQ29)</f>
        <v>68</v>
      </c>
    </row>
    <row r="221" spans="2:143" x14ac:dyDescent="0.2">
      <c r="B221" s="3">
        <v>59508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>
        <v>23062.2889667784</v>
      </c>
      <c r="P221" s="3">
        <v>14915.1313131313</v>
      </c>
      <c r="R221" s="3"/>
      <c r="S221" s="3"/>
      <c r="T221" s="3"/>
      <c r="Z221" s="3">
        <v>16487</v>
      </c>
      <c r="AA221" s="3">
        <v>6063</v>
      </c>
      <c r="AB221" s="3">
        <v>5754</v>
      </c>
      <c r="AC221" s="3"/>
      <c r="AD221" s="3"/>
      <c r="AE221" s="3">
        <v>3513</v>
      </c>
      <c r="AF221" s="3">
        <v>3735</v>
      </c>
      <c r="AG221" s="3">
        <v>43025</v>
      </c>
      <c r="AH221" s="3">
        <v>6436</v>
      </c>
      <c r="AI221" s="3">
        <v>6351</v>
      </c>
      <c r="AJ221" s="3">
        <v>2537</v>
      </c>
      <c r="AK221" s="3">
        <v>5144</v>
      </c>
      <c r="AV221" s="3">
        <v>288045</v>
      </c>
      <c r="AW221" s="5">
        <v>109038</v>
      </c>
      <c r="AX221" s="5">
        <v>54938</v>
      </c>
      <c r="AY221" s="5">
        <v>37778</v>
      </c>
      <c r="AZ221" s="5">
        <v>41165</v>
      </c>
      <c r="BA221" s="5">
        <v>42164</v>
      </c>
      <c r="BD221" s="1">
        <v>43947</v>
      </c>
      <c r="BE221" s="3">
        <v>805350</v>
      </c>
      <c r="BF221" s="3">
        <f>SUM(109038+114106)</f>
        <v>223144</v>
      </c>
      <c r="BG221" s="3">
        <v>236100</v>
      </c>
      <c r="BH221" s="3">
        <f>SUM(37778+113228)</f>
        <v>151006</v>
      </c>
      <c r="BI221" s="3">
        <f>SUM(41165+157428)</f>
        <v>198593</v>
      </c>
      <c r="BJ221" s="3">
        <v>553509</v>
      </c>
      <c r="CA221" s="1"/>
      <c r="CD221" s="1"/>
      <c r="CE221" s="3"/>
      <c r="CF221" s="3"/>
      <c r="CH221" s="1"/>
      <c r="CK221" s="1"/>
      <c r="CP221" s="1"/>
      <c r="CU221" s="1"/>
      <c r="CZ221" s="1"/>
      <c r="DH221" s="1">
        <v>43950</v>
      </c>
      <c r="DI221" s="3">
        <f>SUM(D30+E30+F30+G30+H30)</f>
        <v>3028</v>
      </c>
      <c r="DJ221" s="3">
        <f>SUM(N30+O30+P30+Q30+R30)</f>
        <v>1359</v>
      </c>
      <c r="DK221" s="3">
        <f>SUM(X30+Y30+Z30+AA30+AB30)</f>
        <v>1623</v>
      </c>
      <c r="DL221" s="3">
        <f>SUM(AH30+AI30+AJ30+AK30+AL30)</f>
        <v>606</v>
      </c>
      <c r="DM221" s="3">
        <f>SUM(AR30+AS30+AT30+AU30+AV30)</f>
        <v>637</v>
      </c>
      <c r="DN221" s="3">
        <f>SUM(BB30+BC30+BD30+BE30+BF30)</f>
        <v>1819</v>
      </c>
      <c r="EG221" s="1">
        <v>43950</v>
      </c>
      <c r="EH221" s="3">
        <f>SUM(EC30+EB30+EA30+DZ30+DY30)</f>
        <v>270</v>
      </c>
      <c r="EI221" s="3">
        <f>SUM(EK30+EJ30+EI30+EH30+EG30)</f>
        <v>207</v>
      </c>
      <c r="EJ221" s="3">
        <f>SUM(EO30+EP30+EQ30+ER30+ES30)</f>
        <v>208</v>
      </c>
      <c r="EK221" s="3">
        <f>SUM(FA30+EZ30+EY30+EX30+EW30)</f>
        <v>93</v>
      </c>
      <c r="EL221" s="3">
        <f>SUM(FE30+FF30+FG30+FH30+FI30)</f>
        <v>173</v>
      </c>
      <c r="EM221" s="3">
        <f>SUM(FM30+FN30+FO30+FP30+FQ30)</f>
        <v>74</v>
      </c>
    </row>
    <row r="222" spans="2:143" x14ac:dyDescent="0.2">
      <c r="B222" s="3">
        <v>59752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R222" s="3"/>
      <c r="S222" s="3"/>
      <c r="T222" s="3"/>
      <c r="Z222" s="3">
        <v>16645</v>
      </c>
      <c r="AA222" s="3">
        <v>6154</v>
      </c>
      <c r="AB222" s="3">
        <v>5844</v>
      </c>
      <c r="AC222" s="3"/>
      <c r="AD222" s="3"/>
      <c r="AE222" s="3">
        <v>3550</v>
      </c>
      <c r="AF222" s="3">
        <v>3763</v>
      </c>
      <c r="AG222" s="3">
        <v>44029</v>
      </c>
      <c r="AH222" s="3">
        <v>6561</v>
      </c>
      <c r="AI222" s="3">
        <v>6460</v>
      </c>
      <c r="AJ222" s="3">
        <v>2593</v>
      </c>
      <c r="AK222" s="3">
        <v>5313</v>
      </c>
      <c r="AV222" s="3">
        <v>291996</v>
      </c>
      <c r="AW222" s="5">
        <v>111188</v>
      </c>
      <c r="AX222" s="5">
        <v>56462</v>
      </c>
      <c r="AY222" s="5">
        <v>38210</v>
      </c>
      <c r="AZ222" s="5">
        <v>42050</v>
      </c>
      <c r="BA222" s="5">
        <v>43464</v>
      </c>
      <c r="BD222" s="1">
        <v>43948</v>
      </c>
      <c r="BE222" s="3">
        <v>826095</v>
      </c>
      <c r="BF222" s="3">
        <f>SUM(111188+116587)</f>
        <v>227775</v>
      </c>
      <c r="BG222" s="3">
        <v>244887</v>
      </c>
      <c r="BH222" s="3">
        <f>SUM(38210+119550)</f>
        <v>157760</v>
      </c>
      <c r="BI222" s="3">
        <f>SUM(42050+161372)</f>
        <v>203422</v>
      </c>
      <c r="BJ222" s="3">
        <v>577608</v>
      </c>
      <c r="CA222" s="1"/>
      <c r="CD222" s="1"/>
      <c r="CE222" s="3"/>
      <c r="CF222" s="3"/>
      <c r="CH222" s="1"/>
      <c r="CK222" s="1"/>
      <c r="CP222" s="1"/>
      <c r="CU222" s="1"/>
      <c r="CZ222" s="1"/>
      <c r="DH222" s="1">
        <v>43951</v>
      </c>
      <c r="DI222" s="3">
        <f>SUM(D31+E31+F31+G31+H31)</f>
        <v>2918</v>
      </c>
      <c r="DJ222" s="3">
        <f>SUM(N31+O31+P31+Q31+R31)</f>
        <v>1183</v>
      </c>
      <c r="DK222" s="3">
        <f>SUM(X31+Y31+Z31+AA31+AB31)</f>
        <v>1499</v>
      </c>
      <c r="DL222" s="3">
        <f>SUM(AH31+AI31+AJ31+AK31+AL31)</f>
        <v>469</v>
      </c>
      <c r="DM222" s="3">
        <f>SUM(AR31+AS31+AT31+AU31+AV31)</f>
        <v>757</v>
      </c>
      <c r="DN222" s="3">
        <f>SUM(BB31+BC31+BD31+BE31+BF31)</f>
        <v>1172</v>
      </c>
      <c r="EG222" s="1">
        <v>43951</v>
      </c>
      <c r="EH222" s="3">
        <f>SUM(EC31+EB31+EA31+DZ31+DY31)</f>
        <v>189</v>
      </c>
      <c r="EI222" s="3">
        <f>SUM(EK31+EJ31+EI31+EH31+EG31)</f>
        <v>260</v>
      </c>
      <c r="EJ222" s="3">
        <f>SUM(EO31+EP31+EQ31+ER31+ES31)</f>
        <v>113</v>
      </c>
      <c r="EK222" s="3">
        <f>SUM(FA31+EZ31+EY31+EX31+EW31)</f>
        <v>99</v>
      </c>
      <c r="EL222" s="3">
        <f>SUM(FE31+FF31+FG31+FH31+FI31)</f>
        <v>127</v>
      </c>
      <c r="EM222" s="3">
        <f>SUM(FM31+FN31+FO31+FP31+FQ31)</f>
        <v>70</v>
      </c>
    </row>
    <row r="223" spans="2:143" x14ac:dyDescent="0.2">
      <c r="B223" s="3">
        <v>60025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R223" s="3"/>
      <c r="S223" s="3"/>
      <c r="T223" s="3"/>
      <c r="Z223" s="3">
        <v>16840</v>
      </c>
      <c r="AA223" s="3">
        <v>6268</v>
      </c>
      <c r="AB223" s="3">
        <v>5969</v>
      </c>
      <c r="AC223" s="3"/>
      <c r="AD223" s="3"/>
      <c r="AE223" s="3">
        <v>3586</v>
      </c>
      <c r="AF223" s="3">
        <v>3784</v>
      </c>
      <c r="AG223" s="3">
        <v>44954</v>
      </c>
      <c r="AH223" s="3">
        <v>6703</v>
      </c>
      <c r="AI223" s="3">
        <v>6571</v>
      </c>
      <c r="AJ223" s="3">
        <v>2623</v>
      </c>
      <c r="AK223" s="3">
        <v>5439</v>
      </c>
      <c r="AV223" s="3">
        <v>295106</v>
      </c>
      <c r="AW223" s="5">
        <v>113856</v>
      </c>
      <c r="AX223" s="5">
        <v>58302</v>
      </c>
      <c r="AY223" s="5">
        <v>39262</v>
      </c>
      <c r="AZ223" s="5">
        <v>43264</v>
      </c>
      <c r="BA223" s="5">
        <v>45031</v>
      </c>
      <c r="BD223" s="1">
        <v>43949</v>
      </c>
      <c r="BE223" s="3">
        <v>844994</v>
      </c>
      <c r="BF223" s="3">
        <f>SUM(113856+120503)</f>
        <v>234359</v>
      </c>
      <c r="BG223" s="3">
        <v>254500</v>
      </c>
      <c r="BH223" s="3">
        <f>SUM(39262+125543)</f>
        <v>164805</v>
      </c>
      <c r="BI223" s="3">
        <f>SUM(43264+165824)</f>
        <v>209088</v>
      </c>
      <c r="BJ223" s="3">
        <v>603139</v>
      </c>
      <c r="CA223" s="1"/>
      <c r="CD223" s="1"/>
      <c r="CE223" s="3"/>
      <c r="CF223" s="3"/>
      <c r="CH223" s="1"/>
      <c r="CK223" s="1"/>
      <c r="CP223" s="1"/>
      <c r="CU223" s="1"/>
      <c r="CZ223" s="1"/>
      <c r="DH223" s="1">
        <v>43952</v>
      </c>
      <c r="DI223" s="3">
        <f>SUM(D32+E32+F32+G32+H32)</f>
        <v>2511</v>
      </c>
      <c r="DJ223" s="3">
        <f>SUM(N32+O32+P32+Q32+R32)</f>
        <v>1330</v>
      </c>
      <c r="DK223" s="3">
        <f>SUM(X32+Y32+Z32+AA32+AB32)</f>
        <v>1565</v>
      </c>
      <c r="DL223" s="3">
        <f>SUM(AH32+AI32+AJ32+AK32+AL32)</f>
        <v>542</v>
      </c>
      <c r="DM223" s="3">
        <f>SUM(AR32+AS32+AT32+AU32+AV32)</f>
        <v>602</v>
      </c>
      <c r="DN223" s="3">
        <f>SUM(BB32+BC32+BD32+BE32+BF32)</f>
        <v>1315</v>
      </c>
      <c r="EG223" s="1">
        <v>43952</v>
      </c>
      <c r="EH223" s="3">
        <f>SUM(EC32+EB32+EA32+DZ32+DY32)</f>
        <v>178</v>
      </c>
      <c r="EI223" s="3">
        <f>SUM(EK32+EJ32+EI32+EH32+EG32)</f>
        <v>176</v>
      </c>
      <c r="EJ223" s="3">
        <f>SUM(EO32+EP32+EQ32+ER32+ES32)</f>
        <v>114</v>
      </c>
      <c r="EK223" s="3">
        <f>SUM(FA32+EZ32+EY32+EX32+EW32)</f>
        <v>49</v>
      </c>
      <c r="EL223" s="3">
        <f>SUM(FE32+FF32+FG32+FH32+FI32)</f>
        <v>53</v>
      </c>
      <c r="EM223" s="3">
        <f>SUM(FM32+FN32+FO32+FP32+FQ32)</f>
        <v>86</v>
      </c>
    </row>
    <row r="224" spans="2:143" x14ac:dyDescent="0.2">
      <c r="B224" s="3">
        <v>60236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R224" s="3"/>
      <c r="S224" s="3"/>
      <c r="T224" s="3"/>
      <c r="Z224" s="3">
        <v>17057</v>
      </c>
      <c r="AA224" s="3">
        <v>6366</v>
      </c>
      <c r="AB224" s="3">
        <v>6060</v>
      </c>
      <c r="AC224" s="3"/>
      <c r="AD224" s="3"/>
      <c r="AE224" s="3">
        <v>3613</v>
      </c>
      <c r="AF224" s="3">
        <v>3838</v>
      </c>
      <c r="AG224" s="3">
        <v>45952</v>
      </c>
      <c r="AH224" s="3">
        <v>6799</v>
      </c>
      <c r="AI224" s="3">
        <v>6900</v>
      </c>
      <c r="AJ224" s="3">
        <v>2647</v>
      </c>
      <c r="AK224" s="3">
        <v>5601</v>
      </c>
      <c r="AV224" s="3">
        <v>299691</v>
      </c>
      <c r="AW224" s="5">
        <v>116264</v>
      </c>
      <c r="AX224" s="5">
        <v>60265</v>
      </c>
      <c r="AY224" s="5">
        <v>40399</v>
      </c>
      <c r="AZ224" s="5">
        <v>44366</v>
      </c>
      <c r="BA224" s="5">
        <v>46500</v>
      </c>
      <c r="BD224" s="1">
        <v>43950</v>
      </c>
      <c r="BE224" s="3">
        <v>872481</v>
      </c>
      <c r="BF224" s="3">
        <f>SUM(116264+125054)</f>
        <v>241318</v>
      </c>
      <c r="BG224" s="3">
        <v>265618</v>
      </c>
      <c r="BH224" s="3">
        <f>SUM(40399+131953)</f>
        <v>172352</v>
      </c>
      <c r="BI224" s="3">
        <f>SUM(44366+170517)</f>
        <v>214883</v>
      </c>
      <c r="BJ224" s="3">
        <v>625337</v>
      </c>
      <c r="CA224" s="1"/>
      <c r="CD224" s="1"/>
      <c r="CE224" s="3"/>
      <c r="CF224" s="3"/>
      <c r="CH224" s="1"/>
      <c r="CK224" s="1"/>
      <c r="CP224" s="1"/>
      <c r="CU224" s="1"/>
      <c r="CZ224" s="1"/>
      <c r="DH224" s="1">
        <v>43953</v>
      </c>
      <c r="DI224" s="3">
        <f>SUM(D33+E33+F33+G33+H33)</f>
        <v>2985</v>
      </c>
      <c r="DJ224" s="3">
        <f>SUM(N33+O33+P33+Q33+R33)</f>
        <v>1136</v>
      </c>
      <c r="DK224" s="3">
        <f>SUM(X33+Y33+Z33+AA33+AB33)</f>
        <v>1550</v>
      </c>
      <c r="DL224" s="3">
        <f>SUM(AH33+AI33+AJ33+AK33+AL33)</f>
        <v>261</v>
      </c>
      <c r="DM224" s="3">
        <f>SUM(AR33+AS33+AT33+AU33+AV33)</f>
        <v>744</v>
      </c>
      <c r="DN224" s="3">
        <f>SUM(BB33+BC33+BD33+BE33+BF33)</f>
        <v>1025</v>
      </c>
      <c r="EG224" s="1">
        <v>43953</v>
      </c>
      <c r="EH224" s="3">
        <f>SUM(EC33+EB33+EA33+DZ33+DY33)</f>
        <v>202</v>
      </c>
      <c r="EI224" s="3">
        <f>SUM(EK33+EJ33+EI33+EH33+EG33)</f>
        <v>97</v>
      </c>
      <c r="EJ224" s="3">
        <f>SUM(EO33+EP33+EQ33+ER33+ES33)</f>
        <v>108</v>
      </c>
      <c r="EK224" s="3">
        <f>SUM(FA33+EZ33+EY33+EX33+EW33)</f>
        <v>141</v>
      </c>
      <c r="EL224" s="3">
        <f>SUM(FE33+FF33+FG33+FH33+FI33)</f>
        <v>93</v>
      </c>
      <c r="EM224" s="3">
        <f>SUM(FM33+FN33+FO33+FP33+FQ33)</f>
        <v>40</v>
      </c>
    </row>
    <row r="225" spans="2:143" x14ac:dyDescent="0.2">
      <c r="B225" s="3">
        <v>60422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R225" s="3"/>
      <c r="S225" s="3"/>
      <c r="T225" s="3"/>
      <c r="Z225" s="3">
        <v>17208</v>
      </c>
      <c r="AA225" s="3">
        <v>6464</v>
      </c>
      <c r="AB225" s="3">
        <v>6114</v>
      </c>
      <c r="AC225" s="3"/>
      <c r="AD225" s="3"/>
      <c r="AE225" s="3">
        <v>3628</v>
      </c>
      <c r="AF225" s="3">
        <v>3845</v>
      </c>
      <c r="AV225" s="3">
        <v>304372</v>
      </c>
      <c r="AW225" s="5">
        <v>118652</v>
      </c>
      <c r="AX225" s="5">
        <v>62205</v>
      </c>
      <c r="AY225" s="5">
        <v>41379</v>
      </c>
      <c r="AZ225" s="5">
        <v>45763</v>
      </c>
      <c r="BA225" s="5">
        <v>48917</v>
      </c>
      <c r="BD225" s="1">
        <v>43951</v>
      </c>
      <c r="BE225" s="3">
        <v>900636</v>
      </c>
      <c r="BF225" s="3">
        <f>SUM(118652+129266)</f>
        <v>247918</v>
      </c>
      <c r="BG225" s="3">
        <v>275647</v>
      </c>
      <c r="BH225" s="3">
        <f>SUM(41379+138888)</f>
        <v>180267</v>
      </c>
      <c r="BI225" s="3">
        <f>SUM(45763+175602)</f>
        <v>221365</v>
      </c>
      <c r="BJ225" s="3">
        <v>654985</v>
      </c>
      <c r="CA225" s="1"/>
      <c r="CD225" s="1"/>
      <c r="CE225" s="3"/>
      <c r="CF225" s="3"/>
      <c r="CH225" s="1"/>
      <c r="CK225" s="1"/>
      <c r="CP225" s="1"/>
      <c r="CU225" s="1"/>
      <c r="CZ225" s="1"/>
      <c r="DH225" s="1">
        <v>43954</v>
      </c>
      <c r="DI225" s="3">
        <f>SUM(D34+E34+F34+G34+H34)</f>
        <v>2269</v>
      </c>
      <c r="DJ225" s="3">
        <f>SUM(N34+O34+P34+Q34+R34)</f>
        <v>1363</v>
      </c>
      <c r="DK225" s="3">
        <f>SUM(X34+Y34+Z34+AA34+AB34)</f>
        <v>925</v>
      </c>
      <c r="DL225" s="3">
        <f>SUM(AH34+AI34+AJ34+AK34+AL34)</f>
        <v>351</v>
      </c>
      <c r="DM225" s="3">
        <f>SUM(AR34+AS34+AT34+AU34+AV34)</f>
        <v>514</v>
      </c>
      <c r="DN225" s="3">
        <f>SUM(BB34+BC34+BD34+BE34+BF34)</f>
        <v>992</v>
      </c>
      <c r="EG225" s="1">
        <v>43954</v>
      </c>
      <c r="EH225" s="3">
        <f>SUM(EC34+EB34+EA34+DZ34+DY34)</f>
        <v>179</v>
      </c>
      <c r="EI225" s="3">
        <f>SUM(EK34+EJ34+EI34+EH34+EG34)</f>
        <v>51</v>
      </c>
      <c r="EJ225" s="3">
        <f>SUM(EO34+EP34+EQ34+ER34+ES34)</f>
        <v>118</v>
      </c>
      <c r="EK225" s="3">
        <f>SUM(FA34+EZ34+EY34+EX34+EW34)</f>
        <v>25</v>
      </c>
      <c r="EL225" s="3">
        <f>SUM(FE34+FF34+FG34+FH34+FI34)</f>
        <v>34</v>
      </c>
      <c r="EM225" s="3">
        <f>SUM(FM34+FN34+FO34+FP34+FQ34)</f>
        <v>33</v>
      </c>
    </row>
    <row r="226" spans="2:143" x14ac:dyDescent="0.2">
      <c r="B226" s="3">
        <v>60636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R226" s="3"/>
      <c r="S226" s="3"/>
      <c r="T226" s="3"/>
      <c r="Z226" s="3">
        <v>17384</v>
      </c>
      <c r="AA226" s="3">
        <v>6525</v>
      </c>
      <c r="AB226" s="3">
        <v>6179</v>
      </c>
      <c r="AC226" s="3"/>
      <c r="AD226" s="3"/>
      <c r="AE226" s="3">
        <v>3651</v>
      </c>
      <c r="AF226" s="3">
        <v>3885</v>
      </c>
      <c r="AV226" s="3">
        <v>308314</v>
      </c>
      <c r="AW226" s="5">
        <v>121190</v>
      </c>
      <c r="AX226" s="5">
        <v>64311</v>
      </c>
      <c r="AY226" s="5">
        <v>42356</v>
      </c>
      <c r="AZ226" s="5">
        <v>46971</v>
      </c>
      <c r="BA226" s="5">
        <v>50442</v>
      </c>
      <c r="BD226" s="1">
        <v>43952</v>
      </c>
      <c r="BE226" s="3">
        <v>927438</v>
      </c>
      <c r="BF226" s="3">
        <f>SUM(121190+135355)</f>
        <v>256545</v>
      </c>
      <c r="BG226" s="3">
        <v>289636</v>
      </c>
      <c r="BH226" s="3">
        <f>SUM(42356+148149)</f>
        <v>190505</v>
      </c>
      <c r="BI226" s="3">
        <f>SUM(180477+46971)</f>
        <v>227448</v>
      </c>
      <c r="BJ226" s="3">
        <v>685048</v>
      </c>
      <c r="CA226" s="1"/>
      <c r="CD226" s="1"/>
      <c r="CE226" s="3"/>
      <c r="CF226" s="3"/>
      <c r="CH226" s="1"/>
      <c r="CK226" s="1"/>
      <c r="CP226" s="1"/>
      <c r="CU226" s="1"/>
      <c r="CZ226" s="1"/>
      <c r="DH226" s="1">
        <v>43955</v>
      </c>
      <c r="DI226" s="3">
        <f>SUM(D35+E35+F35+G35+H35)</f>
        <v>1508</v>
      </c>
      <c r="DJ226" s="3">
        <f>SUM(N35+O35+P35+Q35+R35)</f>
        <v>573</v>
      </c>
      <c r="DK226" s="3">
        <f>SUM(X35+Y35+Z35+AA35+AB35)</f>
        <v>1067</v>
      </c>
      <c r="DL226" s="3"/>
      <c r="DM226" s="3">
        <f>SUM(AR35+AS35+AT35+AU35+AV35)</f>
        <v>337</v>
      </c>
      <c r="DN226" s="3">
        <f>SUM(BB35+BC35+BD35+BE35+BF35)</f>
        <v>890</v>
      </c>
      <c r="EG226" s="1">
        <v>43955</v>
      </c>
      <c r="EH226" s="3">
        <f>SUM(EC35+EB35+EA35+DZ35+DY35)</f>
        <v>149</v>
      </c>
      <c r="EI226" s="3"/>
      <c r="EJ226" s="3">
        <f>SUM(EO35+EP35+EQ35+ER35+ES35)</f>
        <v>59</v>
      </c>
      <c r="EK226" s="3">
        <f>SUM(FA35+EZ35+EY35+EX35+EW35)</f>
        <v>59</v>
      </c>
      <c r="EL226" s="3">
        <f>SUM(FE35+FF35+FG35+FH35+FI35)</f>
        <v>3</v>
      </c>
      <c r="EM226" s="3">
        <f>SUM(FM35+FN35+FO35+FP35+FQ35)</f>
        <v>52</v>
      </c>
    </row>
    <row r="227" spans="2:143" x14ac:dyDescent="0.2">
      <c r="B227" s="3">
        <v>60828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R227" s="3"/>
      <c r="S227" s="3"/>
      <c r="T227" s="3"/>
      <c r="Z227" s="3">
        <v>17495</v>
      </c>
      <c r="AA227" s="3">
        <v>6576</v>
      </c>
      <c r="AB227" s="3">
        <v>6210</v>
      </c>
      <c r="AC227" s="3"/>
      <c r="AD227" s="3"/>
      <c r="AE227" s="3">
        <v>3667</v>
      </c>
      <c r="AF227" s="3">
        <v>3903</v>
      </c>
      <c r="AV227" s="3">
        <v>312977</v>
      </c>
      <c r="AW227" s="5">
        <v>123717</v>
      </c>
      <c r="AX227" s="5">
        <v>66263</v>
      </c>
      <c r="AY227" s="5">
        <v>43207</v>
      </c>
      <c r="AZ227" s="5">
        <v>48305</v>
      </c>
      <c r="BA227" s="5">
        <v>52197</v>
      </c>
      <c r="BD227" s="1">
        <v>43953</v>
      </c>
      <c r="BE227" s="3">
        <v>959017</v>
      </c>
      <c r="BF227" s="3">
        <f>SUM(123717+138595)</f>
        <v>262312</v>
      </c>
      <c r="BG227" s="3">
        <v>298994</v>
      </c>
      <c r="BH227" s="3">
        <f>SUM(43207+158502)</f>
        <v>201709</v>
      </c>
      <c r="BI227" s="3">
        <f>SUM(48305+187071)</f>
        <v>235376</v>
      </c>
      <c r="BJ227" s="3">
        <v>715751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43956</v>
      </c>
      <c r="DI227" s="3">
        <f>SUM(D36+E36+F36+G36+H36)</f>
        <v>1392</v>
      </c>
      <c r="DJ227" s="3">
        <f>SUM(N36+O36+P36+Q36+R36)</f>
        <v>1062</v>
      </c>
      <c r="DK227" s="3">
        <f>SUM(X36+Y36+Z36+AA36+AB36)</f>
        <v>871</v>
      </c>
      <c r="DL227" s="3"/>
      <c r="DM227" s="3">
        <f>SUM(AR36+AS36+AT36+AU36+AV36)</f>
        <v>204</v>
      </c>
      <c r="DN227" s="3">
        <f>SUM(BB36+BC36+BD36+BE36+BF36)</f>
        <v>1783</v>
      </c>
      <c r="EG227" s="1">
        <v>43956</v>
      </c>
      <c r="EH227" s="3">
        <f>SUM(EC36+EB36+EA36+DZ36+DY36)</f>
        <v>130</v>
      </c>
      <c r="EI227" s="3">
        <f>SUM(EK36+EJ36+EI36+EH36+EG36)</f>
        <v>159</v>
      </c>
      <c r="EJ227" s="3">
        <f>SUM(EO36+EP36+EQ36+ER36+ES36)</f>
        <v>90</v>
      </c>
      <c r="EK227" s="3">
        <f>SUM(FA36+EZ36+EY36+EX36+EW36)</f>
        <v>36</v>
      </c>
      <c r="EL227" s="3">
        <f>SUM(FE36+FF36+FG36+FH36+FI36)</f>
        <v>180</v>
      </c>
      <c r="EM227" s="3">
        <f>SUM(FM36+FN36+FO36+FP36+FQ36)</f>
        <v>81</v>
      </c>
    </row>
    <row r="228" spans="2:143" x14ac:dyDescent="0.2">
      <c r="AV228" s="3">
        <v>316415</v>
      </c>
      <c r="AW228" s="5">
        <v>126744</v>
      </c>
      <c r="AX228" s="5">
        <v>68087</v>
      </c>
      <c r="AY228" s="5">
        <v>43754</v>
      </c>
      <c r="AZ228" s="5">
        <v>49267</v>
      </c>
      <c r="BA228" s="5">
        <v>53616</v>
      </c>
      <c r="BD228" s="1">
        <v>43954</v>
      </c>
      <c r="BE228" s="3">
        <v>985911</v>
      </c>
      <c r="BF228" s="3">
        <f>SUM(126744+148322)</f>
        <v>275066</v>
      </c>
      <c r="BG228" s="3">
        <v>314646</v>
      </c>
      <c r="BH228" s="3">
        <f>SUM(43754+168778)</f>
        <v>212532</v>
      </c>
      <c r="BI228" s="3">
        <f>SUM(49267+191374)</f>
        <v>240641</v>
      </c>
      <c r="BJ228" s="3">
        <v>747874</v>
      </c>
      <c r="CA228" s="1"/>
      <c r="CD228" s="1"/>
      <c r="CE228" s="3"/>
      <c r="CF228" s="3"/>
      <c r="CH228" s="1"/>
      <c r="CK228" s="1"/>
      <c r="CP228" s="1"/>
      <c r="CU228" s="1"/>
      <c r="CZ228" s="1"/>
      <c r="DH228" s="1">
        <v>43957</v>
      </c>
      <c r="DI228" s="3"/>
      <c r="DJ228" s="3">
        <f>SUM(N37+O37+P37+Q37+R37)</f>
        <v>544</v>
      </c>
      <c r="DK228" s="3">
        <f>SUM(X37+Y37+Z37+AA37+AB37)</f>
        <v>1554</v>
      </c>
      <c r="DL228" s="3">
        <f>SUM(AH37+AI37+AJ37+AK37+AL37)</f>
        <v>322</v>
      </c>
      <c r="DM228" s="3">
        <f>SUM(AR37+AS37+AT37+AU37+AV37)</f>
        <v>352</v>
      </c>
      <c r="DN228" s="3">
        <f>SUM(BB37+BC37+BD37+BE37+BF37)</f>
        <v>1531</v>
      </c>
      <c r="EG228" s="1">
        <v>43957</v>
      </c>
      <c r="EH228" s="3">
        <f>SUM(EC37+EB37+EA37+DZ37+DY37)</f>
        <v>230</v>
      </c>
      <c r="EI228" s="3">
        <f>SUM(EK37+EJ37+EI37+EH37+EG37)</f>
        <v>150</v>
      </c>
      <c r="EJ228" s="3">
        <f>SUM(EO37+EP37+EQ37+ER37+ES37)</f>
        <v>164</v>
      </c>
      <c r="EK228" s="3">
        <f>SUM(FA37+EZ37+EY37+EX37+EW37)</f>
        <v>54</v>
      </c>
      <c r="EL228" s="3">
        <f>SUM(FE37+FF37+FG37+FH37+FI37)</f>
        <v>103</v>
      </c>
      <c r="EM228" s="3">
        <f>SUM(FM37+FN37+FO37+FP37+FQ37)</f>
        <v>79</v>
      </c>
    </row>
    <row r="229" spans="2:143" x14ac:dyDescent="0.2">
      <c r="AV229" s="3">
        <v>318953</v>
      </c>
      <c r="AW229" s="5">
        <v>128269</v>
      </c>
      <c r="AX229" s="5">
        <v>69087</v>
      </c>
      <c r="AY229" s="5">
        <v>43950</v>
      </c>
      <c r="AZ229" s="5">
        <v>52992</v>
      </c>
      <c r="BA229" s="5">
        <v>54937</v>
      </c>
      <c r="BD229" s="1">
        <v>43955</v>
      </c>
      <c r="BE229" s="3">
        <v>1007310</v>
      </c>
      <c r="BF229" s="3">
        <f>SUM(128269+148951)</f>
        <v>277220</v>
      </c>
      <c r="BG229" s="3">
        <v>324268</v>
      </c>
      <c r="BH229" s="3">
        <f>SUM(43950+178439)</f>
        <v>222389</v>
      </c>
      <c r="BI229" s="3">
        <f>SUM(50092+195498)</f>
        <v>245590</v>
      </c>
      <c r="BJ229" s="3">
        <v>779902</v>
      </c>
      <c r="CA229" s="1"/>
      <c r="CD229" s="1"/>
      <c r="CE229" s="3"/>
      <c r="CF229" s="3"/>
      <c r="CH229" s="1"/>
      <c r="CK229" s="1"/>
      <c r="CP229" s="1"/>
      <c r="CU229" s="1"/>
      <c r="CZ229" s="1"/>
      <c r="DH229" s="1">
        <v>43958</v>
      </c>
      <c r="DI229" s="3"/>
      <c r="DJ229" s="3">
        <f>SUM(N38+O38+P38+Q38+R38)</f>
        <v>729</v>
      </c>
      <c r="DK229" s="3">
        <f>SUM(X38+Y38+Z38+AA38+AB38)</f>
        <v>1195</v>
      </c>
      <c r="DL229" s="3">
        <f>SUM(AH38+AI38+AJ38+AK38+AL38)</f>
        <v>223</v>
      </c>
      <c r="DM229" s="3">
        <f>SUM(AR38+AS38+AT38+AU38+AV38)</f>
        <v>241</v>
      </c>
      <c r="DN229" s="3">
        <f>SUM(BB38+BC38+BD38+BE38+BF38)</f>
        <v>1178</v>
      </c>
      <c r="EG229" s="1">
        <v>43958</v>
      </c>
      <c r="EH229" s="3">
        <f>SUM(EC38+EB38+EA38+DZ38+DY38)</f>
        <v>353</v>
      </c>
      <c r="EI229" s="3">
        <f>SUM(EK38+EJ38+EI38+EH38+EG38)</f>
        <v>124</v>
      </c>
      <c r="EJ229" s="3">
        <f>SUM(EO38+EP38+EQ38+ER38+ES38)</f>
        <v>103</v>
      </c>
      <c r="EK229" s="3">
        <f>SUM(FA38+EZ38+EY38+EX38+EW38)</f>
        <v>75</v>
      </c>
      <c r="EL229" s="3">
        <f>SUM(FE38+FF38+FG38+FH38+FI38)</f>
        <v>127</v>
      </c>
      <c r="EM229" s="3">
        <f>SUM(FM38+FN38+FO38+FP38+FQ38)</f>
        <v>65</v>
      </c>
    </row>
    <row r="230" spans="2:143" x14ac:dyDescent="0.2">
      <c r="AV230" s="3">
        <v>321192</v>
      </c>
      <c r="AW230" s="5">
        <v>130593</v>
      </c>
      <c r="AX230" s="5">
        <v>70271</v>
      </c>
      <c r="AY230" s="5">
        <v>44397</v>
      </c>
      <c r="AZ230" s="5">
        <v>50957</v>
      </c>
      <c r="BA230" s="5">
        <v>56212</v>
      </c>
      <c r="BD230" s="1">
        <v>43956</v>
      </c>
      <c r="BE230" s="3">
        <v>1028899</v>
      </c>
      <c r="BF230" s="3">
        <f>SUM(130593+157030)</f>
        <v>287623</v>
      </c>
      <c r="BG230" s="3">
        <v>333349</v>
      </c>
      <c r="BH230" s="3">
        <f>SUM(44397+178439)</f>
        <v>222836</v>
      </c>
      <c r="BI230" s="3">
        <f>SUM(50957+199925)</f>
        <v>250882</v>
      </c>
      <c r="BJ230">
        <f>SUM(58815+750221)</f>
        <v>809036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43959</v>
      </c>
      <c r="DI230" s="3">
        <f>SUM(D39+E39+F39+G39+H39)</f>
        <v>1844</v>
      </c>
      <c r="DJ230" s="3">
        <f>SUM(N39+O39+P39+Q39+R39)</f>
        <v>710</v>
      </c>
      <c r="DK230" s="3">
        <f>SUM(X39+Y39+Z39+AA39+AB39)</f>
        <v>1220</v>
      </c>
      <c r="DL230" s="3">
        <f>SUM(AH39+AI39+AJ39+AK39+AL39)</f>
        <v>312</v>
      </c>
      <c r="DM230" s="3">
        <f>SUM(AR39+AS39+AT39+AU39+AV39)</f>
        <v>816</v>
      </c>
      <c r="DN230" s="3">
        <f>SUM(BB39+BC39+BD39+BE39+BF39)</f>
        <v>1226</v>
      </c>
      <c r="EG230" s="1">
        <v>43959</v>
      </c>
      <c r="EH230" s="3">
        <f>SUM(EC39+EB39+EA39+DZ39+DY39)</f>
        <v>135</v>
      </c>
      <c r="EI230" s="3">
        <f>SUM(EK39+EJ39+EI39+EH39+EG39)</f>
        <v>71</v>
      </c>
      <c r="EJ230" s="3">
        <f>SUM(EO39+EP39+EQ39+ER39+ES39)</f>
        <v>106</v>
      </c>
      <c r="EK230" s="3">
        <f>SUM(FA39+EZ39+EY39+EX39+EW39)</f>
        <v>40</v>
      </c>
      <c r="EL230" s="3">
        <f>SUM(FE39+FF39+FG39+FH39+FI39)</f>
        <v>77</v>
      </c>
      <c r="EM230" s="3">
        <f>SUM(FM39+FN39+FO39+FP39+FQ39)</f>
        <v>71</v>
      </c>
    </row>
    <row r="231" spans="2:143" x14ac:dyDescent="0.2">
      <c r="AV231" s="3">
        <v>323978</v>
      </c>
      <c r="AW231" s="5">
        <v>131890</v>
      </c>
      <c r="AX231" s="5">
        <v>72025</v>
      </c>
      <c r="AY231" s="5">
        <v>45054</v>
      </c>
      <c r="AZ231" s="5">
        <v>51845</v>
      </c>
      <c r="BA231" s="5">
        <v>58815</v>
      </c>
      <c r="BD231" s="1">
        <v>43957</v>
      </c>
      <c r="BE231" s="3">
        <f>SUM(323978+731943)</f>
        <v>1055921</v>
      </c>
      <c r="BF231" s="3">
        <f>SUM(131890+157030)</f>
        <v>288920</v>
      </c>
      <c r="BG231" s="3">
        <f>SUM(72025+267614)</f>
        <v>339639</v>
      </c>
      <c r="BH231" s="3">
        <f>SUM(45054+188177)</f>
        <v>233231</v>
      </c>
      <c r="BI231" s="3">
        <f>SUM(51845+204495)</f>
        <v>256340</v>
      </c>
      <c r="BJ231" s="3">
        <v>842874</v>
      </c>
      <c r="CA231" s="1"/>
      <c r="CD231" s="1"/>
      <c r="CE231" s="3"/>
      <c r="CF231" s="3"/>
      <c r="CH231" s="1"/>
      <c r="CK231" s="1"/>
      <c r="CP231" s="1"/>
      <c r="CU231" s="1"/>
      <c r="CZ231" s="1"/>
      <c r="DH231" s="1">
        <v>43960</v>
      </c>
      <c r="DI231" s="3">
        <f>SUM(D40+E40+F40+G40+H40)</f>
        <v>1737</v>
      </c>
      <c r="DJ231" s="3"/>
      <c r="DK231" s="3">
        <f>SUM(X40+Y40+Z40+AA40+AB40)</f>
        <v>971</v>
      </c>
      <c r="DL231" s="3">
        <f>SUM(AH40+AI40+AJ40+AK40+AL40)</f>
        <v>247</v>
      </c>
      <c r="DM231" s="3">
        <f>SUM(AR40+AS40+AT40+AU40+AV40)</f>
        <v>584</v>
      </c>
      <c r="DN231" s="3">
        <f>SUM(BB40+BC40+BD40+BE40+BF40)</f>
        <v>1367</v>
      </c>
      <c r="EG231" s="1">
        <v>43960</v>
      </c>
      <c r="EH231" s="3">
        <f>SUM(EC40+EB40+EA40+DZ40+DY40)</f>
        <v>136</v>
      </c>
      <c r="EI231" s="3">
        <f>SUM(EK40+EJ40+EI40+EH40+EG40)</f>
        <v>76</v>
      </c>
      <c r="EJ231" s="3">
        <f>SUM(EO40+EP40+EQ40+ER40+ES40)</f>
        <v>109</v>
      </c>
      <c r="EK231" s="3">
        <f>SUM(FA40+EZ40+EY40+EX40+EW40)</f>
        <v>115</v>
      </c>
      <c r="EL231" s="3">
        <f>SUM(FE40+FF40+FG40+FH40+FI40)</f>
        <v>43</v>
      </c>
      <c r="EM231" s="3">
        <f>SUM(FM40+FN40+FO40+FP40+FQ40)</f>
        <v>49</v>
      </c>
    </row>
    <row r="232" spans="2:143" x14ac:dyDescent="0.2">
      <c r="AV232" s="3">
        <v>327469</v>
      </c>
      <c r="AW232" s="5">
        <v>133635</v>
      </c>
      <c r="AX232" s="5">
        <v>73721</v>
      </c>
      <c r="AY232" s="5">
        <v>45646</v>
      </c>
      <c r="AZ232" s="5">
        <v>52915</v>
      </c>
      <c r="BA232" s="5">
        <v>60614</v>
      </c>
      <c r="BD232" s="1">
        <v>43958</v>
      </c>
      <c r="BE232" s="3">
        <v>1089916</v>
      </c>
      <c r="BF232" s="3">
        <f>SUM(133635+159023)</f>
        <v>292658</v>
      </c>
      <c r="BG232" s="3">
        <v>351632</v>
      </c>
      <c r="BH232" s="3">
        <f>SUM(45646+201416)</f>
        <v>247062</v>
      </c>
      <c r="BI232" s="3">
        <f>SUM(52915+209873)</f>
        <v>262788</v>
      </c>
      <c r="BJ232" s="3">
        <v>875272</v>
      </c>
      <c r="CA232" s="1"/>
      <c r="CD232" s="1"/>
      <c r="CE232" s="3"/>
      <c r="CF232" s="3"/>
      <c r="CH232" s="1"/>
      <c r="CK232" s="1"/>
      <c r="CP232" s="1"/>
      <c r="CU232" s="1"/>
      <c r="CZ232" s="1"/>
      <c r="DH232" s="1">
        <v>43961</v>
      </c>
      <c r="DI232" s="3">
        <f>SUM(D41+E41+F41+G41+H41)</f>
        <v>1410</v>
      </c>
      <c r="DJ232" s="3"/>
      <c r="DK232" s="3">
        <f>SUM(X41+Y41+Z41+AA41+AB41)</f>
        <v>781</v>
      </c>
      <c r="DL232" s="3">
        <f>SUM(AH41+AI41+AJ41+AK41+AL41)</f>
        <v>196</v>
      </c>
      <c r="DM232" s="3">
        <f>SUM(AR41+AS41+AT41+AU41+AV41)</f>
        <v>716</v>
      </c>
      <c r="DN232" s="3">
        <f>SUM(BB41+BC41+BD41+BE41+BF41)</f>
        <v>808</v>
      </c>
      <c r="EG232" s="1">
        <v>43961</v>
      </c>
      <c r="EH232" s="3">
        <f>SUM(EC41+EB41+EA41+DZ41+DY41)</f>
        <v>122</v>
      </c>
      <c r="EI232" s="3">
        <f>SUM(EK41+EJ41+EI41+EH41+EG41)</f>
        <v>56</v>
      </c>
      <c r="EJ232" s="3">
        <f>SUM(EO41+EP41+EQ41+ER41+ES41)</f>
        <v>111</v>
      </c>
      <c r="EK232" s="3">
        <f>SUM(FA41+EZ41+EY41+EX41+EW41)</f>
        <v>19</v>
      </c>
      <c r="EL232" s="3">
        <f>SUM(FE41+FF41+FG41+FH41+FI41)</f>
        <v>8</v>
      </c>
      <c r="EM232" s="3">
        <f>SUM(FM41+FN41+FO41+FP41+FQ41)</f>
        <v>22</v>
      </c>
    </row>
    <row r="233" spans="2:143" x14ac:dyDescent="0.2">
      <c r="AV233" s="3">
        <v>330407</v>
      </c>
      <c r="AW233" s="5">
        <v>135454</v>
      </c>
      <c r="AX233" s="5">
        <v>75333</v>
      </c>
      <c r="AY233" s="5">
        <v>46326</v>
      </c>
      <c r="AZ233" s="5">
        <v>54238</v>
      </c>
      <c r="BA233" s="5">
        <v>62512</v>
      </c>
      <c r="BD233" s="1">
        <v>43959</v>
      </c>
      <c r="BE233" s="3">
        <v>1121543</v>
      </c>
      <c r="BF233" s="3">
        <f>SUM(135454+163305)</f>
        <v>298759</v>
      </c>
      <c r="BG233" s="3">
        <v>366032</v>
      </c>
      <c r="BH233" s="3">
        <f>SUM(46326+213927)</f>
        <v>260253</v>
      </c>
      <c r="BI233" s="3">
        <f>SUM(54238+216321)</f>
        <v>270559</v>
      </c>
      <c r="BJ233" s="3">
        <v>912570</v>
      </c>
      <c r="CA233" s="1"/>
      <c r="CD233" s="1"/>
      <c r="CE233" s="3"/>
      <c r="CF233" s="3"/>
      <c r="CH233" s="1"/>
      <c r="CK233" s="1"/>
      <c r="CP233" s="1"/>
      <c r="CU233" s="1"/>
      <c r="CZ233" s="1"/>
      <c r="DH233" s="1">
        <v>43962</v>
      </c>
      <c r="DI233" s="3"/>
      <c r="DJ233" s="3">
        <f>SUM(N42+O42+P42+Q42+R42)</f>
        <v>500</v>
      </c>
      <c r="DK233" s="3">
        <f>SUM(X42+Y42+Z42+AA42+AB42)</f>
        <v>468</v>
      </c>
      <c r="DL233" s="3">
        <f>SUM(AH42+AI42+AJ42+AK42+AL42)</f>
        <v>174</v>
      </c>
      <c r="DM233" s="3">
        <f>SUM(AR42+AS42+AT42+AU42+AV42)</f>
        <v>291</v>
      </c>
      <c r="DN233" s="3">
        <f>SUM(BB42+BC42+BD42+BE42+BF42)</f>
        <v>919</v>
      </c>
      <c r="EG233" s="1">
        <v>43962</v>
      </c>
      <c r="EH233" s="3">
        <f>SUM(EC42+EB42+EA42+DZ42+DY42)</f>
        <v>95</v>
      </c>
      <c r="EI233" s="3">
        <f>SUM(EK42+EJ42+EI42+EH42+EG42)</f>
        <v>19</v>
      </c>
      <c r="EJ233" s="3">
        <f>SUM(EO42+EP42+EQ42+ER42+ES42)</f>
        <v>90</v>
      </c>
      <c r="EK233" s="3">
        <f>SUM(FA42+EZ42+EY42+EX42+EW42)</f>
        <v>15</v>
      </c>
      <c r="EL233" s="3"/>
      <c r="EM233" s="3">
        <f>SUM(FM42+FN42+FO42+FP42+FQ42)</f>
        <v>67</v>
      </c>
    </row>
    <row r="234" spans="2:143" x14ac:dyDescent="0.2">
      <c r="AV234" s="3">
        <v>333122</v>
      </c>
      <c r="AW234" s="5">
        <v>137085</v>
      </c>
      <c r="AX234" s="5">
        <v>76743</v>
      </c>
      <c r="AY234" s="5">
        <v>46756</v>
      </c>
      <c r="AZ234" s="5">
        <v>55316</v>
      </c>
      <c r="BA234" s="5">
        <v>64561</v>
      </c>
      <c r="BD234" s="1">
        <v>43960</v>
      </c>
      <c r="BE234" s="3">
        <v>1153768</v>
      </c>
      <c r="BF234" s="3">
        <f>SUM(137085+168121)</f>
        <v>305206</v>
      </c>
      <c r="BG234" s="3">
        <v>376537</v>
      </c>
      <c r="BH234" s="3">
        <f>SUM(46756+226730)</f>
        <v>273486</v>
      </c>
      <c r="BI234" s="3">
        <f>SUM(55316+221791)</f>
        <v>277107</v>
      </c>
      <c r="BJ234" s="3">
        <v>955664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43963</v>
      </c>
      <c r="DI234" s="3"/>
      <c r="DJ234" s="3">
        <f>SUM(N43+O43+P43+Q43+R43)</f>
        <v>295</v>
      </c>
      <c r="DK234" s="3">
        <f>SUM(X43+Y43+Z43+AA43+AB43)</f>
        <v>600</v>
      </c>
      <c r="DL234" s="3">
        <f>SUM(AH43+AI43+AJ43+AK43+AL43)</f>
        <v>176</v>
      </c>
      <c r="DM234" s="3"/>
      <c r="DN234" s="3">
        <f>SUM(BB43+BC43+BD43+BE43+BF43)</f>
        <v>1316</v>
      </c>
      <c r="EG234" s="1">
        <v>43963</v>
      </c>
      <c r="EH234" s="3">
        <f>SUM(EC43+EB43+EA43+DZ43+DY43)</f>
        <v>108</v>
      </c>
      <c r="EI234" s="3">
        <f>SUM(EK43+EJ43+EI43+EH43+EG43)</f>
        <v>100</v>
      </c>
      <c r="EJ234" s="3">
        <f>SUM(EO43+EP43+EQ43+ER43+ES43)</f>
        <v>23</v>
      </c>
      <c r="EK234" s="3">
        <f>SUM(FA43+EZ43+EY43+EX43+EW43)</f>
        <v>71</v>
      </c>
      <c r="EL234" s="3"/>
      <c r="EM234" s="3">
        <f>SUM(FM43+FN43+FO43+FP43+FQ43)</f>
        <v>67</v>
      </c>
    </row>
    <row r="235" spans="2:143" x14ac:dyDescent="0.2">
      <c r="AV235" s="3">
        <v>335395</v>
      </c>
      <c r="AW235" s="5">
        <v>138532</v>
      </c>
      <c r="AX235" s="5">
        <v>77793</v>
      </c>
      <c r="AY235" s="5">
        <v>47138</v>
      </c>
      <c r="AZ235" s="5">
        <v>56611</v>
      </c>
      <c r="BA235" s="5">
        <v>66680</v>
      </c>
      <c r="BD235" s="1">
        <v>43961</v>
      </c>
      <c r="BE235" s="3">
        <v>1182998</v>
      </c>
      <c r="BF235" s="3">
        <f>SUM(138532+173915)</f>
        <v>312447</v>
      </c>
      <c r="BG235" s="3">
        <v>388389</v>
      </c>
      <c r="BH235" s="3">
        <f>SUM(47138+238540)</f>
        <v>285678</v>
      </c>
      <c r="BI235" s="3">
        <f>SUM(56611+227772)</f>
        <v>284383</v>
      </c>
      <c r="BJ235" s="3">
        <v>991897</v>
      </c>
      <c r="CA235" s="1"/>
      <c r="CD235" s="1"/>
      <c r="CE235" s="3"/>
      <c r="CF235" s="3"/>
      <c r="CH235" s="1"/>
      <c r="CK235" s="1"/>
      <c r="CP235" s="1"/>
      <c r="CU235" s="1"/>
      <c r="CZ235" s="1"/>
      <c r="DH235" s="1">
        <v>43964</v>
      </c>
      <c r="DI235" s="3">
        <f>SUM(D44+E44+F44+G44+H44)</f>
        <v>1325</v>
      </c>
      <c r="DJ235" s="3">
        <f>SUM(N44+O44+P44+Q44+R44)</f>
        <v>327</v>
      </c>
      <c r="DK235" s="3">
        <f>SUM(X44+Y44+Z44+AA44+AB44)</f>
        <v>877</v>
      </c>
      <c r="DL235" s="3">
        <f>SUM(AH44+AI44+AJ44+AK44+AL44)</f>
        <v>207</v>
      </c>
      <c r="DM235" s="3">
        <f>SUM(AR44+AS44+AT44+AU44+AV44)</f>
        <v>366</v>
      </c>
      <c r="DN235" s="3">
        <f>SUM(BB44+BC44+BD44+BE44+BF44)</f>
        <v>1670</v>
      </c>
      <c r="EG235" s="1">
        <v>43964</v>
      </c>
      <c r="EH235" s="3">
        <f>SUM(EC44+EB44+EA44+DZ44+DY44)</f>
        <v>99</v>
      </c>
      <c r="EI235" s="3">
        <f>SUM(EK44+EJ44+EI44+EH44+EG44)</f>
        <v>103</v>
      </c>
      <c r="EJ235" s="3">
        <f>SUM(EO44+EP44+EQ44+ER44+ES44)</f>
        <v>124</v>
      </c>
      <c r="EK235" s="3">
        <f>SUM(FA44+EZ44+EY44+EX44+EW44)</f>
        <v>28</v>
      </c>
      <c r="EL235" s="3">
        <f>SUM(FE44+FF44+FG44+FH44+FI44)</f>
        <v>127</v>
      </c>
      <c r="EM235" s="3">
        <f>SUM(FM44+FN44+FO44+FP44+FQ44)</f>
        <v>64</v>
      </c>
    </row>
    <row r="236" spans="2:143" x14ac:dyDescent="0.2">
      <c r="AV236" s="3">
        <v>337055</v>
      </c>
      <c r="AW236" s="5">
        <v>139945</v>
      </c>
      <c r="AX236" s="5">
        <v>78462</v>
      </c>
      <c r="AY236" s="5">
        <v>47552</v>
      </c>
      <c r="AZ236" s="5">
        <v>57154</v>
      </c>
      <c r="BA236" s="5">
        <v>67939</v>
      </c>
      <c r="BD236" s="1">
        <v>43962</v>
      </c>
      <c r="BE236" s="3">
        <v>1204650</v>
      </c>
      <c r="BF236" s="3"/>
      <c r="BG236" s="3">
        <v>394728</v>
      </c>
      <c r="BH236" s="3">
        <f>SUM(47552+251396)</f>
        <v>298948</v>
      </c>
      <c r="BI236" s="3">
        <f>SUM(57154+231704)</f>
        <v>288858</v>
      </c>
      <c r="BJ236" s="3">
        <v>1033370</v>
      </c>
      <c r="CA236" s="1"/>
      <c r="CD236" s="1"/>
      <c r="CE236" s="3"/>
      <c r="CF236" s="3"/>
      <c r="CH236" s="1"/>
      <c r="CK236" s="1"/>
      <c r="CP236" s="1"/>
      <c r="CU236" s="1"/>
      <c r="CZ236" s="1"/>
      <c r="DH236" s="1">
        <v>43965</v>
      </c>
      <c r="DI236" s="3">
        <f>SUM(D45+E45+F45+G45+H45)</f>
        <v>1462</v>
      </c>
      <c r="DJ236" s="3"/>
      <c r="DK236" s="3">
        <f>SUM(X45+Y45+Z45+AA45+AB45)</f>
        <v>1164</v>
      </c>
      <c r="DL236" s="3">
        <f>SUM(AH45+AI45+AJ45+AK45+AL45)</f>
        <v>648</v>
      </c>
      <c r="DM236" s="3"/>
      <c r="DN236" s="3">
        <f>SUM(BB45+BC45+BD45+BE45+BF45)</f>
        <v>1249</v>
      </c>
      <c r="EG236" s="1">
        <v>43965</v>
      </c>
      <c r="EH236" s="3">
        <f>SUM(EC45+EB45+EA45+DZ45+DY45)</f>
        <v>91</v>
      </c>
      <c r="EI236" s="3">
        <f>SUM(EK45+EJ45+EI45+EH45+EG45)</f>
        <v>103</v>
      </c>
      <c r="EJ236" s="3">
        <f>SUM(EO45+EP45+EQ45+ER45+ES45)</f>
        <v>131</v>
      </c>
      <c r="EK236" s="3">
        <f>SUM(FA45+EZ45+EY45+EX45+EW45)</f>
        <v>56</v>
      </c>
      <c r="EL236" s="3">
        <f>SUM(FE45+FF45+FG45+FH45+FI45)</f>
        <v>103</v>
      </c>
      <c r="EM236" s="3">
        <f>SUM(FM45+FN45+FO45+FP45+FQ45)</f>
        <v>61</v>
      </c>
    </row>
    <row r="237" spans="2:143" x14ac:dyDescent="0.2">
      <c r="AV237" s="3">
        <v>338485</v>
      </c>
      <c r="AW237" s="5">
        <v>140743</v>
      </c>
      <c r="AX237" s="5">
        <v>79332</v>
      </c>
      <c r="AY237" s="5">
        <v>48021</v>
      </c>
      <c r="AZ237" s="5">
        <v>57991</v>
      </c>
      <c r="BA237" s="5">
        <v>69382</v>
      </c>
      <c r="BD237" s="1">
        <v>43963</v>
      </c>
      <c r="BE237" s="3">
        <v>1225113</v>
      </c>
      <c r="BF237" s="3">
        <f>SUM(140743+292317)</f>
        <v>433060</v>
      </c>
      <c r="BG237" s="3">
        <v>401496</v>
      </c>
      <c r="BH237" s="3">
        <f>SUM(48021+259869)</f>
        <v>307890</v>
      </c>
      <c r="BI237" s="3">
        <f>SUM(57991+237989)</f>
        <v>295980</v>
      </c>
      <c r="BJ237" s="3">
        <v>1065592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43966</v>
      </c>
      <c r="DI237" s="3">
        <f>SUM(D46+E46+F46+G46+H46)</f>
        <v>1753</v>
      </c>
      <c r="DJ237" s="3"/>
      <c r="DK237" s="3">
        <f>SUM(X46+Y46+Z46+AA46+AB46)</f>
        <v>902</v>
      </c>
      <c r="DL237" s="3">
        <f>SUM(AH46+AI46+AJ46+AK46+AL46)</f>
        <v>223</v>
      </c>
      <c r="DM237" s="3"/>
      <c r="DN237" s="3">
        <f>SUM(BB46+BC46+BD46+BE46+BF46)</f>
        <v>1312</v>
      </c>
      <c r="EG237" s="1">
        <v>43966</v>
      </c>
      <c r="EH237" s="3">
        <f>SUM(EC46+EB46+EA46+DZ46+DY46)</f>
        <v>67</v>
      </c>
      <c r="EI237" s="3">
        <f>SUM(EK46+EJ46+EI46+EH46+EG46)</f>
        <v>67</v>
      </c>
      <c r="EJ237" s="3">
        <f>SUM(EO46+EP46+EQ46+ER46+ES46)</f>
        <v>83</v>
      </c>
      <c r="EK237" s="3">
        <f>SUM(FA46+EZ46+EY46+EX46+EW46)</f>
        <v>20</v>
      </c>
      <c r="EL237" s="3">
        <f>SUM(FE46+FF46+FG46+FH46+FI46)</f>
        <v>66</v>
      </c>
      <c r="EM237" s="3">
        <f>SUM(FM46+FN46+FO46+FP46+FQ46)</f>
        <v>61</v>
      </c>
    </row>
    <row r="238" spans="2:143" x14ac:dyDescent="0.2">
      <c r="AV238" s="5">
        <v>340661</v>
      </c>
      <c r="AW238" s="5">
        <v>141560</v>
      </c>
      <c r="AX238" s="5">
        <v>80497</v>
      </c>
      <c r="AY238" s="5">
        <v>48391</v>
      </c>
      <c r="AZ238" s="5">
        <v>58698</v>
      </c>
      <c r="BA238" s="5">
        <v>71141</v>
      </c>
      <c r="BD238" s="1">
        <v>43964</v>
      </c>
      <c r="BE238" s="3">
        <v>1258907</v>
      </c>
      <c r="BF238" s="3">
        <f>SUM(141560+299890)</f>
        <v>441450</v>
      </c>
      <c r="BG238" s="3">
        <v>410032</v>
      </c>
      <c r="BH238" s="3">
        <f>SUM(48391+259869)</f>
        <v>308260</v>
      </c>
      <c r="BI238" s="3">
        <f>SUM(58698+244171)</f>
        <v>302869</v>
      </c>
      <c r="BJ238" s="3">
        <v>1104651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43967</v>
      </c>
      <c r="DI238" s="3">
        <f>SUM(D47+E47+F47+G47+H47)</f>
        <v>1420</v>
      </c>
      <c r="DJ238" s="3">
        <f>SUM(N47+O47+P47+Q47+R47)</f>
        <v>397</v>
      </c>
      <c r="DK238" s="3">
        <f>SUM(X47+Y47+Z47+AA47+AB47)</f>
        <v>1095</v>
      </c>
      <c r="DL238" s="3">
        <f>SUM(AH47+AI47+AJ47+AK47+AL47)</f>
        <v>208</v>
      </c>
      <c r="DM238" s="3">
        <f>SUM(AR47+AS47+AT47+AU47+AV47)</f>
        <v>537</v>
      </c>
      <c r="DN238" s="3">
        <f>SUM(BB47+BC47+BD47+BE47+BF47)</f>
        <v>1451</v>
      </c>
      <c r="EG238" s="1">
        <v>43967</v>
      </c>
      <c r="EH238" s="3">
        <f>SUM(EC47+EB47+EA47+DZ47+DY47)</f>
        <v>86</v>
      </c>
      <c r="EI238" s="3">
        <f>SUM(EK47+EJ47+EI47+EH47+EG47)</f>
        <v>44</v>
      </c>
      <c r="EJ238" s="3">
        <f>SUM(EO47+EP47+EQ47+ER47+ES47)</f>
        <v>73</v>
      </c>
      <c r="EK238" s="3">
        <f>SUM(FA47+EZ47+EY47+EX47+EW47)</f>
        <v>46</v>
      </c>
      <c r="EL238" s="3">
        <f>SUM(FE47+FF47+FG47+FH47+FI47)</f>
        <v>32</v>
      </c>
      <c r="EM238" s="3">
        <f>SUM(FM47+FN47+FO47+FP47+FQ47)</f>
        <v>45</v>
      </c>
    </row>
    <row r="239" spans="2:143" x14ac:dyDescent="0.2">
      <c r="AV239" s="5">
        <v>343051</v>
      </c>
      <c r="AW239" s="5">
        <v>142704</v>
      </c>
      <c r="AX239" s="5">
        <v>82182</v>
      </c>
      <c r="AY239" s="5">
        <v>49582</v>
      </c>
      <c r="AZ239" s="5">
        <v>59636</v>
      </c>
      <c r="BA239" s="5">
        <v>73164</v>
      </c>
      <c r="BD239" s="1">
        <v>43965</v>
      </c>
      <c r="BE239" s="3">
        <v>1298757</v>
      </c>
      <c r="BF239" s="3">
        <f>SUM(142704+308992)</f>
        <v>451696</v>
      </c>
      <c r="BG239" s="3">
        <v>424361</v>
      </c>
      <c r="BH239" s="3">
        <f>SUM(49582+286301)</f>
        <v>335883</v>
      </c>
      <c r="BI239" s="3">
        <f>SUM(59636+251559)</f>
        <v>311195</v>
      </c>
      <c r="BJ239" s="3">
        <v>1133906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43968</v>
      </c>
      <c r="DI239" s="3">
        <f>SUM(D48+E48+F48+G48+H48)</f>
        <v>1086</v>
      </c>
      <c r="DJ239" s="3">
        <f>SUM(N48+O48+P48+Q48+R48)</f>
        <v>651</v>
      </c>
      <c r="DK239" s="3">
        <f>SUM(X48+Y48+Z48+AA48+AB48)</f>
        <v>774</v>
      </c>
      <c r="DL239" s="3">
        <f>SUM(AH48+AI48+AJ48+AK48+AL48)</f>
        <v>132</v>
      </c>
      <c r="DM239" s="3">
        <f>SUM(AR48+AS48+AT48+AU48+AV48)</f>
        <v>311</v>
      </c>
      <c r="DN239" s="3">
        <f>SUM(BB48+BC48+BD48+BE48+BF48)</f>
        <v>1064</v>
      </c>
      <c r="EG239" s="1">
        <v>43968</v>
      </c>
      <c r="EH239" s="3">
        <f>SUM(EC48+EB48+EA48+DZ48+DY48)</f>
        <v>72</v>
      </c>
      <c r="EI239" s="3">
        <f>SUM(EK48+EJ48+EI48+EH48+EG48)</f>
        <v>41</v>
      </c>
      <c r="EJ239" s="3">
        <f>SUM(EO48+EP48+EQ48+ER48+ES48)</f>
        <v>64</v>
      </c>
      <c r="EK239" s="3">
        <f>SUM(FA48+EZ48+EY48+EX48+EW48)</f>
        <v>4</v>
      </c>
      <c r="EL239" s="3">
        <f>SUM(FE48+FF48+FG48+FH48+FI48)</f>
        <v>6</v>
      </c>
      <c r="EM239" s="3">
        <f>SUM(FM48+FN48+FO48+FP48+FQ48)</f>
        <v>40</v>
      </c>
    </row>
    <row r="240" spans="2:143" x14ac:dyDescent="0.2">
      <c r="AV240" s="5">
        <v>345813</v>
      </c>
      <c r="AW240" s="5">
        <v>143905</v>
      </c>
      <c r="AX240" s="5">
        <v>83421</v>
      </c>
      <c r="AY240" s="5">
        <v>50079</v>
      </c>
      <c r="AZ240" s="5">
        <v>60622</v>
      </c>
      <c r="BA240" s="5">
        <v>74936</v>
      </c>
      <c r="BD240" s="1">
        <v>43966</v>
      </c>
      <c r="BE240" s="3">
        <v>1338048</v>
      </c>
      <c r="BF240" s="3">
        <f>SUM(143905+319067)</f>
        <v>462972</v>
      </c>
      <c r="BG240" s="3">
        <v>435679</v>
      </c>
      <c r="BH240" s="3">
        <f>SUM(50079+307417)</f>
        <v>357496</v>
      </c>
      <c r="BI240" s="3">
        <f>SUM(60622+259210)</f>
        <v>319832</v>
      </c>
      <c r="BJ240" s="3">
        <v>1179126</v>
      </c>
      <c r="CA240" s="1"/>
      <c r="CD240" s="1"/>
      <c r="CE240" s="3"/>
      <c r="CF240" s="3"/>
      <c r="CH240" s="1"/>
      <c r="CK240" s="1"/>
      <c r="CP240" s="1"/>
      <c r="DH240" s="1">
        <v>43969</v>
      </c>
      <c r="DI240" s="3">
        <f>SUM(D49+E49+F49+G49+H49)</f>
        <v>711</v>
      </c>
      <c r="DJ240" s="3"/>
      <c r="DK240" s="3">
        <f>SUM(X49+Y49+Z49+AA49+AB49)</f>
        <v>773</v>
      </c>
      <c r="DL240" s="3">
        <f>SUM(AH49+AI49+AJ49+AK49+AL49)</f>
        <v>88</v>
      </c>
      <c r="DM240" s="3">
        <f>SUM(AR49+AS49+AT49+AU49+AV49)</f>
        <v>473</v>
      </c>
      <c r="DN240" s="3">
        <f>SUM(BB49+BC49+BD49+BE49+BF49)</f>
        <v>795</v>
      </c>
      <c r="EG240" s="1">
        <v>43969</v>
      </c>
      <c r="EH240" s="3">
        <f>SUM(EC49+EB49+EA49+DZ49+DY49)</f>
        <v>65</v>
      </c>
      <c r="EI240" s="3">
        <f>SUM(EK49+EJ49+EI49+EH49+EG49)</f>
        <v>40</v>
      </c>
      <c r="EJ240" s="3">
        <f>SUM(EO49+EP49+EQ49+ER49+ES49)</f>
        <v>53</v>
      </c>
      <c r="EK240" s="3">
        <f>SUM(FA49+EZ49+EY49+EX49+EW49)</f>
        <v>16</v>
      </c>
      <c r="EL240" s="3">
        <f>SUM(FE49+FF49+FG49+FH49+FI49)</f>
        <v>123</v>
      </c>
      <c r="EM240" s="3">
        <f>SUM(FM49+FN49+FO49+FP49+FQ49)</f>
        <v>23</v>
      </c>
    </row>
    <row r="241" spans="48:143" x14ac:dyDescent="0.2">
      <c r="AV241" s="5">
        <v>348232</v>
      </c>
      <c r="AW241" s="5">
        <v>145089</v>
      </c>
      <c r="AX241" s="5">
        <v>84933</v>
      </c>
      <c r="AY241" s="5">
        <v>50504</v>
      </c>
      <c r="AZ241" s="5">
        <v>61611</v>
      </c>
      <c r="BA241" s="5">
        <v>76793</v>
      </c>
      <c r="BD241" s="1">
        <v>43967</v>
      </c>
      <c r="BE241" s="3">
        <v>1378717</v>
      </c>
      <c r="BF241" s="3">
        <f>SUM(145089+330135)</f>
        <v>475224</v>
      </c>
      <c r="BG241" s="3">
        <v>448089</v>
      </c>
      <c r="BH241" s="3">
        <f>SUM(50504+307417)</f>
        <v>357921</v>
      </c>
      <c r="BI241" s="3">
        <f>SUM(61611+266225)</f>
        <v>327836</v>
      </c>
      <c r="BJ241" s="3">
        <v>1235243</v>
      </c>
      <c r="CA241" s="1"/>
      <c r="CD241" s="1"/>
      <c r="CE241" s="3"/>
      <c r="CF241" s="3"/>
      <c r="CH241" s="1"/>
      <c r="CK241" s="1"/>
      <c r="CP241" s="1"/>
      <c r="DH241" s="1">
        <v>43970</v>
      </c>
      <c r="DI241" s="3">
        <f>SUM(D50+E50+F50+G50+H50)</f>
        <v>665</v>
      </c>
      <c r="DJ241" s="3"/>
      <c r="DK241" s="3">
        <f>SUM(X50+Y50+Z50+AA50+AB50)</f>
        <v>655</v>
      </c>
      <c r="DL241" s="3">
        <f>SUM(AH50+AI50+AJ50+AK50+AL50)</f>
        <v>230</v>
      </c>
      <c r="DM241" s="3">
        <f>SUM(AR50+AS50+AT50+AU50+AV50)</f>
        <v>301</v>
      </c>
      <c r="DN241" s="3">
        <f>SUM(BB50+BC50+BD50+BE50+BF50)</f>
        <v>1584</v>
      </c>
      <c r="EG241" s="1">
        <v>43970</v>
      </c>
      <c r="EH241" s="3">
        <f>SUM(EC50+EB50+EA50+DZ50+DY50)</f>
        <v>70</v>
      </c>
      <c r="EI241" s="3">
        <f>SUM(EK50+EJ50+EI50+EH50+EG50)</f>
        <v>65</v>
      </c>
      <c r="EJ241" s="3">
        <f>SUM(EO50+EP50+EQ50+ER50+ES50)</f>
        <v>58</v>
      </c>
      <c r="EK241" s="3">
        <f>SUM(FA50+EZ50+EY50+EX50+EW50)</f>
        <v>81</v>
      </c>
      <c r="EL241" s="3"/>
      <c r="EM241" s="3">
        <f>SUM(FM50+FN50+FO50+FP50+FQ50)</f>
        <v>83</v>
      </c>
    </row>
    <row r="242" spans="48:143" x14ac:dyDescent="0.2">
      <c r="AV242" s="5">
        <v>350121</v>
      </c>
      <c r="AW242" s="5">
        <v>146334</v>
      </c>
      <c r="AX242" s="5">
        <v>86010</v>
      </c>
      <c r="AY242" s="5">
        <v>51142</v>
      </c>
      <c r="AZ242" s="5">
        <v>62234</v>
      </c>
      <c r="BA242" s="5">
        <v>78839</v>
      </c>
      <c r="BD242" s="1">
        <v>43968</v>
      </c>
      <c r="BE242" s="3">
        <v>1413396</v>
      </c>
      <c r="BF242" s="3">
        <v>487565</v>
      </c>
      <c r="BG242" s="3">
        <v>460826</v>
      </c>
      <c r="BH242" s="3">
        <f>SUM(51142+345816)</f>
        <v>396958</v>
      </c>
      <c r="BI242" s="3">
        <f>SUM(62234+270670)</f>
        <v>332904</v>
      </c>
      <c r="BJ242" s="3">
        <v>1292672</v>
      </c>
      <c r="CA242" s="1"/>
      <c r="CD242" s="1"/>
      <c r="CE242" s="3"/>
      <c r="CF242" s="3"/>
      <c r="CH242" s="1"/>
      <c r="CK242" s="1"/>
      <c r="CP242" s="1"/>
      <c r="DH242" s="1">
        <v>43971</v>
      </c>
      <c r="DI242" s="3">
        <f>SUM(D51+E51+F51+G51+H51)</f>
        <v>757</v>
      </c>
      <c r="DJ242" s="3"/>
      <c r="DK242" s="3">
        <f>SUM(X51+Y51+Z51+AA51+AB51)</f>
        <v>753</v>
      </c>
      <c r="DL242" s="3">
        <f>SUM(AH51+AI51+AJ51+AK51+AL51)</f>
        <v>238</v>
      </c>
      <c r="DM242" s="3">
        <f>SUM(AR51+AS51+AT51+AU51+AV51)</f>
        <v>404</v>
      </c>
      <c r="DN242" s="3">
        <f>SUM(BB51+BC51+BD51+BE51+BF51)</f>
        <v>1630</v>
      </c>
      <c r="EG242" s="1">
        <v>43971</v>
      </c>
      <c r="EH242" s="3">
        <f>SUM(EC51+EB51+EA51+DZ51+DY51)</f>
        <v>82</v>
      </c>
      <c r="EI242" s="3">
        <f>SUM(EK51+EJ51+EI51+EH51+EG51)</f>
        <v>84</v>
      </c>
      <c r="EJ242" s="3">
        <f>SUM(EO51+EP51+EQ51+ER51+ES51)</f>
        <v>98</v>
      </c>
      <c r="EK242" s="3">
        <f>SUM(FA51+EZ51+EY51+EX51+EW51)</f>
        <v>30</v>
      </c>
      <c r="EL242" s="3">
        <f>SUM(FE51+FF51+FG51+FH51+FI51)</f>
        <v>81</v>
      </c>
      <c r="EM242" s="3">
        <f>SUM(FM51+FN51+FO51+FP51+FQ51)</f>
        <v>96</v>
      </c>
    </row>
    <row r="243" spans="48:143" x14ac:dyDescent="0.2">
      <c r="AV243" s="5">
        <v>351371</v>
      </c>
      <c r="AW243" s="5">
        <v>148039</v>
      </c>
      <c r="AX243" s="5">
        <v>87052</v>
      </c>
      <c r="AY243" s="5">
        <v>51915</v>
      </c>
      <c r="AZ243" s="5">
        <v>63056</v>
      </c>
      <c r="BA243" s="5">
        <v>80430</v>
      </c>
      <c r="BD243" s="1">
        <v>43969</v>
      </c>
      <c r="BE243" s="3">
        <v>1439557</v>
      </c>
      <c r="BF243" s="3">
        <f>SUM(148039+357530)</f>
        <v>505569</v>
      </c>
      <c r="BG243" s="3">
        <v>469199</v>
      </c>
      <c r="BH243" s="3">
        <f>SUM(51915+358263)</f>
        <v>410178</v>
      </c>
      <c r="BI243" s="3">
        <f>SUM(63056+277553)</f>
        <v>340609</v>
      </c>
      <c r="BJ243" s="3">
        <v>1339316</v>
      </c>
      <c r="CA243" s="1"/>
      <c r="CD243" s="1"/>
      <c r="CE243" s="3"/>
      <c r="CF243" s="3"/>
      <c r="CH243" s="1"/>
      <c r="CK243" s="1"/>
      <c r="CP243" s="1"/>
      <c r="DH243" s="1">
        <v>43972</v>
      </c>
      <c r="DI243" s="3">
        <f>SUM(D52+E52+F52+G52+H52)</f>
        <v>1215</v>
      </c>
      <c r="DJ243" s="3"/>
      <c r="DK243" s="3">
        <f>SUM(X52+Y52+Z52+AA52+AB52)</f>
        <v>793</v>
      </c>
      <c r="DL243" s="3">
        <f>SUM(AH52+AI52+AJ52+AK52+AL52)</f>
        <v>157</v>
      </c>
      <c r="DM243" s="3">
        <f>SUM(AR52+AS52+AT52+AU52+AV52)</f>
        <v>491</v>
      </c>
      <c r="DN243" s="3">
        <f>SUM(BB52+BC52+BD52+BE52+BF52)</f>
        <v>1582</v>
      </c>
      <c r="EG243" s="1">
        <v>43972</v>
      </c>
      <c r="EH243" s="3">
        <f>SUM(EC52+EB52+EA52+DZ52+DY52)</f>
        <v>52</v>
      </c>
      <c r="EI243" s="3">
        <f>SUM(EK52+EJ52+EI52+EH52+EG52)</f>
        <v>50</v>
      </c>
      <c r="EJ243" s="3">
        <f>SUM(EO52+EP52+EQ52+ER52+ES52)</f>
        <v>61</v>
      </c>
      <c r="EK243" s="3">
        <f>SUM(FA52+EZ52+EY52+EX52+EW52)</f>
        <v>55</v>
      </c>
      <c r="EL243" s="3">
        <f>SUM(FE52+FF52+FG52+FH52+FI52)</f>
        <v>47</v>
      </c>
      <c r="EM243" s="3">
        <f>SUM(FM52+FN52+FO52+FP52+FQ52)</f>
        <v>66</v>
      </c>
    </row>
    <row r="244" spans="48:143" x14ac:dyDescent="0.2">
      <c r="AV244" s="5">
        <v>352845</v>
      </c>
      <c r="AW244" s="5">
        <v>149013</v>
      </c>
      <c r="AX244" s="5">
        <v>87925</v>
      </c>
      <c r="AY244" s="5">
        <v>52350</v>
      </c>
      <c r="AZ244" s="5">
        <v>63666</v>
      </c>
      <c r="BA244" s="5">
        <v>81795</v>
      </c>
      <c r="BD244" s="1">
        <v>43970</v>
      </c>
      <c r="BE244" s="3">
        <v>1467739</v>
      </c>
      <c r="BF244" s="3">
        <f>SUM(149013+371169)</f>
        <v>520182</v>
      </c>
      <c r="BG244" s="3">
        <v>476940</v>
      </c>
      <c r="BH244" s="3">
        <f>SUM(52350+370554)</f>
        <v>422904</v>
      </c>
      <c r="BI244" s="3">
        <f>SUM(63666+286034)</f>
        <v>349700</v>
      </c>
      <c r="BJ244" s="3">
        <v>1380120</v>
      </c>
      <c r="CA244" s="1"/>
      <c r="CD244" s="1"/>
      <c r="CE244" s="3"/>
      <c r="CF244" s="3"/>
      <c r="CH244" s="1"/>
      <c r="CK244" s="1"/>
      <c r="CP244" s="1"/>
      <c r="DH244" s="1">
        <v>43973</v>
      </c>
      <c r="DI244" s="3">
        <f>SUM(D53+E53+F53+G53+H53)</f>
        <v>868</v>
      </c>
      <c r="DJ244" s="3">
        <f>SUM(N53+O53+P53+Q53+R53)</f>
        <v>383</v>
      </c>
      <c r="DK244" s="3">
        <f>SUM(X53+Y53+Z53+AA53+AB53)</f>
        <v>541</v>
      </c>
      <c r="DL244" s="3">
        <f>SUM(AH53+AI53+AJ53+AK53+AL53)</f>
        <v>108</v>
      </c>
      <c r="DM244" s="3">
        <f>SUM(AR53+AS53+AT53+AU53+AV53)</f>
        <v>487</v>
      </c>
      <c r="DN244" s="3">
        <f>SUM(BB53+BC53+BD53+BE53+BF53)</f>
        <v>1373</v>
      </c>
      <c r="EG244" s="1">
        <v>43973</v>
      </c>
      <c r="EH244" s="3">
        <f>SUM(EC53+EB53+EA53+DZ53+DY53)</f>
        <v>54</v>
      </c>
      <c r="EI244" s="3">
        <f>SUM(EK53+EJ53+EI53+EH53+EG53)</f>
        <v>59</v>
      </c>
      <c r="EJ244" s="3">
        <f>SUM(EO53+EP53+EQ53+ER53+ES53)</f>
        <v>58</v>
      </c>
      <c r="EK244" s="3"/>
      <c r="EL244" s="3">
        <f>SUM(FE53+FF53+FG53+FH53+FI53)</f>
        <v>91</v>
      </c>
      <c r="EM244" s="3">
        <f>SUM(FM53+FN53+FO53+FP53+FQ53)</f>
        <v>57</v>
      </c>
    </row>
    <row r="245" spans="48:143" x14ac:dyDescent="0.2">
      <c r="AV245" s="5">
        <v>354370</v>
      </c>
      <c r="AW245" s="5">
        <v>150399</v>
      </c>
      <c r="AX245" s="5">
        <v>88970</v>
      </c>
      <c r="AY245" s="5">
        <v>53009</v>
      </c>
      <c r="AZ245" s="5">
        <v>64412</v>
      </c>
      <c r="BA245" s="5">
        <v>84057</v>
      </c>
      <c r="BD245" s="1">
        <v>43971</v>
      </c>
      <c r="BE245" s="3">
        <v>1505836</v>
      </c>
      <c r="BF245" s="3">
        <v>531343</v>
      </c>
      <c r="BG245" s="3">
        <v>489953</v>
      </c>
      <c r="BH245" s="3">
        <f>SUM(53009+384063)</f>
        <v>437072</v>
      </c>
      <c r="BI245" s="3">
        <f>SUM(64412+293244)</f>
        <v>357656</v>
      </c>
      <c r="BJ245" s="3">
        <v>1421127</v>
      </c>
      <c r="CA245" s="1"/>
      <c r="CD245" s="1"/>
      <c r="CE245" s="3"/>
      <c r="CF245" s="3"/>
      <c r="CH245" s="1"/>
      <c r="CK245" s="1"/>
      <c r="CP245" s="1"/>
      <c r="DH245" s="1">
        <v>43974</v>
      </c>
      <c r="DI245" s="3">
        <f>SUM(D54+E54+F54+G54+H54)</f>
        <v>852</v>
      </c>
      <c r="DJ245" s="3"/>
      <c r="DK245" s="3">
        <f>SUM(X54+Y54+Z54+AA54+AB54)</f>
        <v>556</v>
      </c>
      <c r="DL245" s="3">
        <f>SUM(AH54+AI54+AJ54+AK54+AL54)</f>
        <v>207</v>
      </c>
      <c r="DM245" s="3">
        <f>SUM(AR54+AS54+AT54+AU54+AV54)</f>
        <v>325</v>
      </c>
      <c r="DN245" s="3">
        <f>SUM(BB54+BC54+BD54+BE54+BF54)</f>
        <v>1463</v>
      </c>
      <c r="EG245" s="1">
        <v>43974</v>
      </c>
      <c r="EH245" s="3">
        <f>SUM(EC54+EB54+EA54+DZ54+DY54)</f>
        <v>40</v>
      </c>
      <c r="EI245" s="3">
        <f>SUM(EK54+EJ54+EI54+EH54+EG54)</f>
        <v>24</v>
      </c>
      <c r="EJ245" s="3">
        <f>SUM(EO54+EP54+EQ54+ER54+ES54)</f>
        <v>49</v>
      </c>
      <c r="EK245" s="3"/>
      <c r="EL245" s="3">
        <f>SUM(FE54+FF54+FG54+FH54+FI54)</f>
        <v>43</v>
      </c>
      <c r="EM245" s="3">
        <f>SUM(FM54+FN54+FO54+FP54+FQ54)</f>
        <v>58</v>
      </c>
    </row>
    <row r="246" spans="48:143" x14ac:dyDescent="0.2">
      <c r="AV246" s="5">
        <v>356458</v>
      </c>
      <c r="AW246" s="5">
        <v>151472</v>
      </c>
      <c r="AX246" s="5">
        <v>90084</v>
      </c>
      <c r="AY246" s="5">
        <v>53510</v>
      </c>
      <c r="AZ246" s="5">
        <v>65392</v>
      </c>
      <c r="BA246" s="5">
        <v>86197</v>
      </c>
      <c r="BD246" s="1">
        <v>43972</v>
      </c>
      <c r="BE246" s="3">
        <v>1555055</v>
      </c>
      <c r="BF246" s="3">
        <v>544274</v>
      </c>
      <c r="BG246" s="3">
        <v>501486</v>
      </c>
      <c r="BH246" s="3">
        <f>SUM(53510+401230)</f>
        <v>454740</v>
      </c>
      <c r="BI246" s="3">
        <f>SUM(65392+303514)</f>
        <v>368906</v>
      </c>
      <c r="BJ246" s="3">
        <v>1466773</v>
      </c>
      <c r="CA246" s="1"/>
      <c r="CD246" s="1"/>
      <c r="CE246" s="3"/>
      <c r="CF246" s="3"/>
      <c r="CH246" s="1"/>
      <c r="CK246" s="1"/>
      <c r="CP246" s="1"/>
      <c r="DH246" s="1">
        <v>43975</v>
      </c>
      <c r="DI246" s="3">
        <f>SUM(D55+E55+F55+G55+H55)</f>
        <v>976</v>
      </c>
      <c r="DJ246" s="3"/>
      <c r="DK246" s="3">
        <f>SUM(X55+Y55+Z55+AA55+AB55)</f>
        <v>687</v>
      </c>
      <c r="DL246" s="3">
        <f>SUM(AH55+AI55+AJ55+AK55+AL55)</f>
        <v>138</v>
      </c>
      <c r="DM246" s="3">
        <f>SUM(AR55+AS55+AT55+AU55+AV55)</f>
        <v>365</v>
      </c>
      <c r="DN246" s="3">
        <f>SUM(BB55+BC55+BD55+BE55+BF55)</f>
        <v>1334</v>
      </c>
      <c r="EG246" s="1">
        <v>43975</v>
      </c>
      <c r="EH246" s="3">
        <f>SUM(EC55+EB55+EA55+DZ55+DY55)</f>
        <v>48</v>
      </c>
      <c r="EI246" s="3">
        <f>SUM(EK55+EJ55+EI55+EH55+EG55)</f>
        <v>17</v>
      </c>
      <c r="EJ246" s="3">
        <f>SUM(EO55+EP55+EQ55+ER55+ES55)</f>
        <v>48</v>
      </c>
      <c r="EK246" s="3"/>
      <c r="EL246" s="3">
        <f>SUM(FE55+FF55+FG55+FH55+FI55)</f>
        <v>8</v>
      </c>
      <c r="EM246" s="3">
        <f>SUM(FM55+FN55+FO55+FP55+FQ55)</f>
        <v>20</v>
      </c>
    </row>
    <row r="247" spans="48:143" x14ac:dyDescent="0.2">
      <c r="AV247" s="5">
        <v>358154</v>
      </c>
      <c r="AW247" s="5">
        <v>152719</v>
      </c>
      <c r="AX247" s="5">
        <v>90889</v>
      </c>
      <c r="AY247" s="5">
        <v>53913</v>
      </c>
      <c r="AZ247" s="5">
        <v>66258</v>
      </c>
      <c r="BA247" s="5">
        <v>88444</v>
      </c>
      <c r="BD247" s="1">
        <v>43973</v>
      </c>
      <c r="BE247" s="3">
        <v>1600793</v>
      </c>
      <c r="BF247" s="3">
        <v>555314</v>
      </c>
      <c r="BG247" s="3">
        <v>511644</v>
      </c>
      <c r="BH247" s="3">
        <f>SUM(53913+417871)</f>
        <v>471784</v>
      </c>
      <c r="BI247" s="3">
        <f>SUM(66258+312743)</f>
        <v>379001</v>
      </c>
      <c r="BJ247" s="3">
        <v>1515306</v>
      </c>
      <c r="CA247" s="1"/>
      <c r="CD247" s="1"/>
      <c r="CE247" s="3"/>
      <c r="CF247" s="3"/>
      <c r="CH247" s="1"/>
      <c r="CK247" s="1"/>
      <c r="CP247" s="1"/>
      <c r="DH247" s="1">
        <v>43976</v>
      </c>
      <c r="DI247" s="3">
        <f>SUM(D56+E56+F56+G56+H56)</f>
        <v>683</v>
      </c>
      <c r="DJ247" s="3">
        <f>SUM(N56+O56+P56+Q56+R56)</f>
        <v>368</v>
      </c>
      <c r="DK247" s="3">
        <f>SUM(X56+Y56+Z56+AA56+AB56)</f>
        <v>389</v>
      </c>
      <c r="DL247" s="3">
        <f>SUM(AH56+AI56+AJ56+AK56+AL56)</f>
        <v>90</v>
      </c>
      <c r="DM247" s="3">
        <f>SUM(AR56+AS56+AT56+AU56+AV56)</f>
        <v>227</v>
      </c>
      <c r="DN247" s="3">
        <f>SUM(BB56+BC56+BD56+BE56+BF56)</f>
        <v>1609</v>
      </c>
      <c r="EG247" s="1">
        <v>43976</v>
      </c>
      <c r="EH247" s="3">
        <f>SUM(EC56+EB56+EA56+DZ56+DY56)</f>
        <v>54</v>
      </c>
      <c r="EI247" s="3"/>
      <c r="EJ247" s="3">
        <f>SUM(EO56+EP56+EQ56+ER56+ES56)</f>
        <v>0</v>
      </c>
      <c r="EK247" s="3"/>
      <c r="EL247" s="3">
        <f>SUM(FE56+FF56+FG56+FH56+FI56)</f>
        <v>8</v>
      </c>
      <c r="EM247" s="3">
        <f>SUM(FM56+FN56+FO56+FP56+FQ56)</f>
        <v>18</v>
      </c>
    </row>
    <row r="248" spans="48:143" x14ac:dyDescent="0.2">
      <c r="AV248" s="5">
        <v>359926</v>
      </c>
      <c r="AW248" s="5">
        <v>153104</v>
      </c>
      <c r="AX248" s="5">
        <v>91622</v>
      </c>
      <c r="AY248" s="5">
        <v>54365</v>
      </c>
      <c r="AZ248" s="5">
        <v>66983</v>
      </c>
      <c r="BA248" s="5">
        <v>90631</v>
      </c>
      <c r="BD248" s="1">
        <v>43974</v>
      </c>
      <c r="BE248" s="3">
        <v>1652061</v>
      </c>
      <c r="BF248" s="3">
        <v>578735</v>
      </c>
      <c r="BG248" s="3">
        <v>520986</v>
      </c>
      <c r="BH248" s="3"/>
      <c r="BI248" s="3">
        <f>SUM(66983+321469)</f>
        <v>388452</v>
      </c>
      <c r="BJ248" s="3">
        <v>1582745</v>
      </c>
      <c r="CA248" s="1"/>
      <c r="CD248" s="1"/>
      <c r="CE248" s="3"/>
      <c r="CF248" s="3"/>
      <c r="CH248" s="1"/>
      <c r="CK248" s="1"/>
      <c r="CP248" s="1"/>
      <c r="DH248" s="1">
        <v>43977</v>
      </c>
      <c r="DI248" s="3">
        <f>SUM(D57+E57+F57+G57+H57)</f>
        <v>625</v>
      </c>
      <c r="DJ248" s="3">
        <f>SUM(N57+O57+P57+Q57+R57)</f>
        <v>287</v>
      </c>
      <c r="DK248" s="3">
        <f>SUM(X57+Y57+Z57+AA57+AB57)</f>
        <v>281</v>
      </c>
      <c r="DL248" s="3">
        <f>SUM(AH57+AI57+AJ57+AK57+AL57)</f>
        <v>142</v>
      </c>
      <c r="DM248" s="3">
        <f>SUM(AR57+AS57+AT57+AU57+AV57)</f>
        <v>182</v>
      </c>
      <c r="DN248" s="3">
        <f>SUM(BB57+BC57+BD57+BE57+BF57)</f>
        <v>1972</v>
      </c>
      <c r="EG248" s="1">
        <v>43977</v>
      </c>
      <c r="EH248" s="3">
        <f>SUM(EC57+EB57+EA57+DZ57+DY57)</f>
        <v>36</v>
      </c>
      <c r="EI248" s="3"/>
      <c r="EJ248" s="3">
        <f>SUM(EO57+EP57+EQ57+ER57+ES57)</f>
        <v>64</v>
      </c>
      <c r="EK248" s="3">
        <f>SUM(FA57+EZ57+EY57+EX57+EW57)</f>
        <v>11</v>
      </c>
      <c r="EL248" s="3">
        <f>SUM(FE57+FF57+FG57+FH57+FI57)</f>
        <v>11</v>
      </c>
      <c r="EM248" s="3">
        <f>SUM(FM57+FN57+FO57+FP57+FQ57)</f>
        <v>47</v>
      </c>
    </row>
    <row r="249" spans="48:143" x14ac:dyDescent="0.2">
      <c r="AV249" s="5">
        <v>361515</v>
      </c>
      <c r="AW249" s="5">
        <v>154154</v>
      </c>
      <c r="AX249" s="5">
        <v>92675</v>
      </c>
      <c r="AY249" s="5">
        <v>54365</v>
      </c>
      <c r="AZ249" s="5">
        <v>67713</v>
      </c>
      <c r="BA249" s="5">
        <v>92710</v>
      </c>
      <c r="BD249" s="1">
        <v>43975</v>
      </c>
      <c r="BE249" s="3">
        <v>1699826</v>
      </c>
      <c r="BF249" s="3">
        <v>603807</v>
      </c>
      <c r="BG249" s="3">
        <v>532373</v>
      </c>
      <c r="BH249" s="3"/>
      <c r="BI249" s="3">
        <f>SUM(67713+328382)</f>
        <v>396095</v>
      </c>
      <c r="BJ249" s="3">
        <v>1644102</v>
      </c>
      <c r="CA249" s="1"/>
      <c r="CD249" s="1"/>
      <c r="CE249" s="3"/>
      <c r="CF249" s="3"/>
      <c r="CH249" s="1"/>
      <c r="CK249" s="1"/>
      <c r="CP249" s="1"/>
      <c r="CU249" s="1"/>
      <c r="CZ249" s="1"/>
      <c r="DH249" s="1">
        <v>43978</v>
      </c>
      <c r="DI249" s="3">
        <f>SUM(D58+E58+F58+G58+H58)</f>
        <v>642</v>
      </c>
      <c r="DJ249" s="3">
        <f>SUM(N58+O58+P58+Q58+R58)</f>
        <v>257</v>
      </c>
      <c r="DK249" s="3">
        <f>SUM(X58+Y58+Z58+AA58+AB58)</f>
        <v>383</v>
      </c>
      <c r="DL249" s="3">
        <f>SUM(AH58+AI58+AJ58+AK58+AL58)</f>
        <v>134</v>
      </c>
      <c r="DM249" s="3">
        <f>SUM(AR58+AS58+AT58+AU58+AV58)</f>
        <v>484</v>
      </c>
      <c r="DN249" s="3">
        <f>SUM(BB58+BC58+BD58+BE58+BF58)</f>
        <v>1510</v>
      </c>
      <c r="EG249" s="1">
        <v>43978</v>
      </c>
      <c r="EH249" s="3">
        <f>SUM(EC58+EB58+EA58+DZ58+DY58)</f>
        <v>30</v>
      </c>
      <c r="EI249" s="3">
        <f>SUM(EK58+EJ58+EI58+EH58+EG58)</f>
        <v>72</v>
      </c>
      <c r="EJ249" s="3">
        <f>SUM(EO58+EP58+EQ58+ER58+ES58)</f>
        <v>47</v>
      </c>
      <c r="EK249" s="3">
        <f>SUM(FA58+EZ58+EY58+EX58+EW58)</f>
        <v>49</v>
      </c>
      <c r="EL249" s="3">
        <f>SUM(FE58+FF58+FG58+FH58+FI58)</f>
        <v>68</v>
      </c>
      <c r="EM249" s="3">
        <f>SUM(FM58+FN58+FO58+FP58+FQ58)</f>
        <v>71</v>
      </c>
    </row>
    <row r="250" spans="48:143" x14ac:dyDescent="0.2">
      <c r="AV250" s="5">
        <v>362764</v>
      </c>
      <c r="AW250" s="5">
        <v>155092</v>
      </c>
      <c r="AX250" s="5">
        <v>93271</v>
      </c>
      <c r="AY250" s="5">
        <v>54881</v>
      </c>
      <c r="AZ250" s="5">
        <v>68186</v>
      </c>
      <c r="BA250" s="5">
        <v>94558</v>
      </c>
      <c r="BD250" s="1">
        <v>43976</v>
      </c>
      <c r="BE250" s="3">
        <v>1739449</v>
      </c>
      <c r="BF250" s="3">
        <v>623797</v>
      </c>
      <c r="BG250" s="3">
        <v>540561</v>
      </c>
      <c r="BH250" s="3">
        <f>SUM(54881+417979)</f>
        <v>472860</v>
      </c>
      <c r="BI250" s="3">
        <f>SUM(68186+334928)</f>
        <v>403114</v>
      </c>
      <c r="BJ250" s="3">
        <v>1696396</v>
      </c>
      <c r="CA250" s="1"/>
      <c r="CD250" s="1"/>
      <c r="CE250" s="3"/>
      <c r="CF250" s="3"/>
      <c r="CH250" s="1"/>
      <c r="CK250" s="1"/>
      <c r="CP250" s="1"/>
      <c r="CU250" s="1"/>
      <c r="CZ250" s="1"/>
      <c r="DH250" s="1">
        <v>43979</v>
      </c>
      <c r="DI250" s="3">
        <f>SUM(D59+E59+F59+G59+H59)</f>
        <v>1100</v>
      </c>
      <c r="DJ250" s="3">
        <f>SUM(N59+O59+P59+Q59+R59)</f>
        <v>578</v>
      </c>
      <c r="DK250" s="3">
        <f>SUM(X59+Y59+Z59+AA59+AB59)</f>
        <v>479</v>
      </c>
      <c r="DL250" s="3">
        <f>SUM(AH59+AI59+AJ59+AK59+AL59)</f>
        <v>129</v>
      </c>
      <c r="DM250" s="3">
        <f>SUM(AR59+AS59+AT59+AU59+AV59)</f>
        <v>295</v>
      </c>
      <c r="DN250" s="3">
        <f>SUM(BB59+BC59+BD59+BE59+BF59)</f>
        <v>1565</v>
      </c>
      <c r="EG250" s="1">
        <v>43979</v>
      </c>
      <c r="EH250" s="3">
        <f>SUM(EC59+EB59+EA59+DZ59+DY59)</f>
        <v>33</v>
      </c>
      <c r="EI250" s="3">
        <f>SUM(EK59+EJ59+EI59+EH59+EG59)</f>
        <v>22</v>
      </c>
      <c r="EJ250" s="3">
        <f>SUM(EO59+EP59+EQ59+ER59+ES59)</f>
        <v>68</v>
      </c>
      <c r="EK250" s="3">
        <f>SUM(FA59+EZ59+EY59+EX59+EW59)</f>
        <v>22</v>
      </c>
      <c r="EL250" s="3">
        <f>SUM(FE59+FF59+FG59+FH59+FI59)</f>
        <v>51</v>
      </c>
      <c r="EM250" s="3">
        <f>SUM(FM59+FN59+FO59+FP59+FQ59)</f>
        <v>73</v>
      </c>
    </row>
    <row r="251" spans="48:143" x14ac:dyDescent="0.2">
      <c r="AV251" s="5">
        <v>363836</v>
      </c>
      <c r="AW251" s="5">
        <v>155764</v>
      </c>
      <c r="AX251" s="5">
        <v>93693</v>
      </c>
      <c r="AY251" s="5">
        <v>55104</v>
      </c>
      <c r="AZ251" s="5">
        <v>68637</v>
      </c>
      <c r="BA251" s="5">
        <v>96733</v>
      </c>
      <c r="BD251" s="1">
        <v>43977</v>
      </c>
      <c r="BE251" s="3">
        <v>1774128</v>
      </c>
      <c r="BF251" s="3">
        <v>635892</v>
      </c>
      <c r="BG251" s="3">
        <v>545481</v>
      </c>
      <c r="BH251" s="3">
        <v>484279</v>
      </c>
      <c r="BI251" s="3">
        <f>SUM(68637+339835)</f>
        <v>408472</v>
      </c>
      <c r="BJ251" s="3">
        <v>1736894</v>
      </c>
      <c r="CA251" s="1"/>
      <c r="CD251" s="1"/>
      <c r="CE251" s="3"/>
      <c r="CF251" s="3"/>
      <c r="CH251" s="1"/>
      <c r="CK251" s="1"/>
      <c r="CP251" s="1"/>
      <c r="CU251" s="1"/>
      <c r="CZ251" s="1"/>
      <c r="DH251" s="1">
        <v>43980</v>
      </c>
      <c r="DI251" s="3">
        <f>SUM(D60+E60+F60+G60+H60)</f>
        <v>936</v>
      </c>
      <c r="DJ251" s="3">
        <f>SUM(N60+O60+P60+Q60+R60)</f>
        <v>443</v>
      </c>
      <c r="DK251" s="3">
        <f>SUM(X60+Y60+Z60+AA60+AB60)</f>
        <v>441</v>
      </c>
      <c r="DL251" s="3">
        <f>SUM(AH60+AI60+AJ60+AK60+AL60)</f>
        <v>248</v>
      </c>
      <c r="DM251" s="3">
        <f>SUM(AR60+AS60+AT60+AU60+AV60)</f>
        <v>355</v>
      </c>
      <c r="DN251" s="3">
        <f>SUM(BB60+BC60+BD60+BE60+BF60)</f>
        <v>2133</v>
      </c>
      <c r="EG251" s="1">
        <v>43980</v>
      </c>
      <c r="EH251" s="3">
        <f>SUM(EC60+EB60+EA60+DZ60+DY60)</f>
        <v>23</v>
      </c>
      <c r="EI251" s="3">
        <f>SUM(EK60+EJ60+EI60+EH60+EG60)</f>
        <v>67</v>
      </c>
      <c r="EJ251" s="3">
        <f>SUM(EO60+EP60+EQ60+ER60+ES60)</f>
        <v>52</v>
      </c>
      <c r="EK251" s="3">
        <f>SUM(FA60+EZ60+EY60+EX60+EW60)</f>
        <v>26</v>
      </c>
      <c r="EL251" s="3">
        <f>SUM(FE60+FF60+FG60+FH60+FI60)</f>
        <v>33</v>
      </c>
      <c r="EM251" s="3">
        <f>SUM(FM60+FN60+FO60+FP60+FQ60)</f>
        <v>65</v>
      </c>
    </row>
    <row r="252" spans="48:143" x14ac:dyDescent="0.2">
      <c r="AV252" s="5">
        <v>364965</v>
      </c>
      <c r="AW252" s="5">
        <v>156628</v>
      </c>
      <c r="AX252" s="5">
        <v>94220</v>
      </c>
      <c r="AY252" s="5">
        <v>55608</v>
      </c>
      <c r="AZ252" s="5">
        <v>69417</v>
      </c>
      <c r="BA252" s="5">
        <v>98980</v>
      </c>
      <c r="BD252" s="1">
        <v>43978</v>
      </c>
      <c r="BE252" s="3">
        <v>1811544</v>
      </c>
      <c r="BF252" s="3">
        <v>660325</v>
      </c>
      <c r="BG252" s="3">
        <v>552144</v>
      </c>
      <c r="BH252" s="3">
        <f>SUM(55608+438644)</f>
        <v>494252</v>
      </c>
      <c r="BI252" s="3">
        <f>SUM(69417+349990)</f>
        <v>419407</v>
      </c>
      <c r="BJ252" s="3">
        <v>1790559</v>
      </c>
      <c r="CA252" s="1"/>
      <c r="CD252" s="1"/>
      <c r="CE252" s="3"/>
      <c r="CF252" s="3"/>
      <c r="CH252" s="1"/>
      <c r="CK252" s="1"/>
      <c r="CP252" s="1"/>
      <c r="CU252" s="1"/>
      <c r="CZ252" s="1"/>
      <c r="DH252" s="1">
        <v>43981</v>
      </c>
      <c r="DI252" s="3">
        <f>SUM(D61+E61+F61+G61+H61)</f>
        <v>774</v>
      </c>
      <c r="DJ252" s="3"/>
      <c r="DK252" s="3">
        <f>SUM(X61+Y61+Z61+AA61+AB61)</f>
        <v>455</v>
      </c>
      <c r="DL252" s="3">
        <f>SUM(AH61+AI61+AJ61+AK61+AL61)</f>
        <v>62</v>
      </c>
      <c r="DM252" s="3">
        <f>SUM(AR61+AS61+AT61+AU61+AV61)</f>
        <v>355</v>
      </c>
      <c r="EG252" s="1">
        <v>43981</v>
      </c>
      <c r="EH252" s="3">
        <f>SUM(EC61+EB61+EA61+DZ61+DY61)</f>
        <v>31</v>
      </c>
      <c r="EI252" s="3"/>
      <c r="EJ252" s="3">
        <f>SUM(EO61+EP61+EQ61+ER61+ES61)</f>
        <v>34</v>
      </c>
      <c r="EK252" s="3">
        <f>SUM(FA61+EZ61+EY61+EX61+EW61)</f>
        <v>46</v>
      </c>
      <c r="EL252" s="3">
        <f>SUM(FE61+FF61+FG61+FH61+FI61)</f>
        <v>32</v>
      </c>
      <c r="EM252" s="3">
        <f>SUM(FM61+FN61+FO61+FP61+FQ61)</f>
        <v>49</v>
      </c>
    </row>
    <row r="253" spans="48:143" x14ac:dyDescent="0.2">
      <c r="AV253" s="5">
        <v>366733</v>
      </c>
      <c r="AW253" s="5">
        <v>157815</v>
      </c>
      <c r="AX253" s="5">
        <v>94894</v>
      </c>
      <c r="AY253" s="5">
        <v>56014</v>
      </c>
      <c r="AZ253" s="5">
        <v>70042</v>
      </c>
      <c r="BA253" s="5">
        <v>101697</v>
      </c>
      <c r="BD253" s="1">
        <v>43979</v>
      </c>
      <c r="BE253" s="3">
        <v>1876789</v>
      </c>
      <c r="BF253" s="3">
        <v>685857</v>
      </c>
      <c r="BG253" s="3">
        <v>562323</v>
      </c>
      <c r="BH253" s="3">
        <f>SUM(55014+448444)</f>
        <v>503458</v>
      </c>
      <c r="BI253" s="3">
        <f>SUM(70042+357804)</f>
        <v>427846</v>
      </c>
      <c r="BJ253" s="3">
        <v>1835478</v>
      </c>
      <c r="CA253" s="1"/>
      <c r="CD253" s="1"/>
      <c r="CE253" s="3"/>
      <c r="CF253" s="3"/>
      <c r="CH253" s="1"/>
      <c r="CK253" s="1"/>
      <c r="CP253" s="1"/>
      <c r="CU253" s="1"/>
      <c r="CZ253" s="1"/>
      <c r="DH253" s="1">
        <v>43982</v>
      </c>
      <c r="DI253" s="3">
        <f>SUM(D62+E62+F62+G62+H62)</f>
        <v>694</v>
      </c>
      <c r="DK253" s="3">
        <f>SUM(X62+Y62+Z62+AA62+AB62)</f>
        <v>532</v>
      </c>
      <c r="DL253">
        <f>SUM(AH62+AI62+AJ62+AK62+AL62)</f>
        <v>323</v>
      </c>
      <c r="DM253">
        <f>SUM(AR62+AS62+AT62+AU62+AV62)</f>
        <v>252</v>
      </c>
      <c r="DN253">
        <f>SUM(BB62+BC62+BD62+BE62+BF62)</f>
        <v>1828</v>
      </c>
      <c r="EG253" s="1">
        <v>43982</v>
      </c>
      <c r="EH253" s="3">
        <f>SUM(EC62+EB62+EA62+DZ62+DY62)</f>
        <v>24</v>
      </c>
      <c r="EI253" s="3"/>
      <c r="EJ253" s="3">
        <f>SUM(EO62+EP62+EQ62+ER62+ES62)</f>
        <v>58</v>
      </c>
      <c r="EK253" s="3">
        <f>SUM(FA62+EZ62+EY62+EX62+EW62)</f>
        <v>22</v>
      </c>
      <c r="EL253" s="3">
        <f>SUM(FE62+FF62+FG62+FH62+FI62)</f>
        <v>11</v>
      </c>
      <c r="EM253" s="3">
        <f>SUM(FM62+FN62+FO62+FP62+FQ62)</f>
        <v>33</v>
      </c>
    </row>
    <row r="254" spans="48:143" x14ac:dyDescent="0.2">
      <c r="AV254" s="5">
        <v>368284</v>
      </c>
      <c r="AW254" s="5">
        <v>158844</v>
      </c>
      <c r="AX254" s="5">
        <v>95512</v>
      </c>
      <c r="AY254" s="5">
        <v>56621</v>
      </c>
      <c r="AZ254" s="5">
        <v>70735</v>
      </c>
      <c r="BA254" s="5">
        <v>103886</v>
      </c>
      <c r="BD254" s="1">
        <v>43980</v>
      </c>
      <c r="BE254" s="3">
        <v>1944130</v>
      </c>
      <c r="BF254" s="3">
        <v>716411</v>
      </c>
      <c r="BG254" s="3">
        <v>571745</v>
      </c>
      <c r="BH254" s="3">
        <v>521607</v>
      </c>
      <c r="BI254" s="3">
        <f>SUM(70735+366970)</f>
        <v>437705</v>
      </c>
      <c r="BJ254" s="3">
        <v>1888595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43983</v>
      </c>
      <c r="DI254" s="3">
        <f>SUM(D63+E63+F63+G63+H63)</f>
        <v>523</v>
      </c>
      <c r="DJ254">
        <f>SUM(R63+Q63+P63+O63+N63)</f>
        <v>172</v>
      </c>
      <c r="DK254" s="3">
        <f>SUM(X63+Y63+Z63+AA63+AB63)</f>
        <v>2919</v>
      </c>
      <c r="DL254">
        <f>SUM(AH63+AI63+AJ63+AK63+AL63)</f>
        <v>57</v>
      </c>
      <c r="DM254">
        <f>SUM(AR63+AS63+AT63+AU63+AV63)</f>
        <v>161</v>
      </c>
      <c r="DN254">
        <f>SUM(BB63+BC63+BD63+BE63+BF63)</f>
        <v>1384</v>
      </c>
      <c r="EG254" s="1">
        <v>43983</v>
      </c>
      <c r="EH254" s="3">
        <f>SUM(EC63+EB63+EA63+DZ63+DY63)</f>
        <v>28</v>
      </c>
      <c r="EI254" s="3"/>
      <c r="EJ254" s="3">
        <f>SUM(EO63+EP63+EQ63+ER63+ES63)</f>
        <v>135</v>
      </c>
      <c r="EK254" s="3">
        <f>SUM(FA63+EZ63+EY63+EX63+EW63)</f>
        <v>10</v>
      </c>
      <c r="EL254" s="3">
        <f>SUM(FE63+FF63+FG63+FH63+FI63)</f>
        <v>14</v>
      </c>
      <c r="EM254" s="3">
        <f>SUM(FM63+FN63+FO63+FP63+FQ63)</f>
        <v>22</v>
      </c>
    </row>
    <row r="255" spans="48:143" x14ac:dyDescent="0.2">
      <c r="AV255" s="5">
        <v>369660</v>
      </c>
      <c r="AW255" s="5">
        <v>159608</v>
      </c>
      <c r="AX255" s="5">
        <v>96301</v>
      </c>
      <c r="AY255" s="5">
        <v>56884</v>
      </c>
      <c r="AZ255" s="5">
        <v>71415</v>
      </c>
      <c r="BA255" s="5">
        <v>106878</v>
      </c>
      <c r="BD255" s="1">
        <v>43981</v>
      </c>
      <c r="BE255" s="3">
        <v>2005381</v>
      </c>
      <c r="BF255" s="3">
        <v>745308</v>
      </c>
      <c r="BG255" s="3">
        <v>582519</v>
      </c>
      <c r="BH255" s="3">
        <f>SUM(56884+481928)</f>
        <v>538812</v>
      </c>
      <c r="BI255" s="3">
        <f>SUM(71415+375731)</f>
        <v>447146</v>
      </c>
      <c r="BJ255" s="3">
        <v>1944848</v>
      </c>
      <c r="CA255" s="1"/>
      <c r="CD255" s="1"/>
      <c r="CE255" s="3"/>
      <c r="CF255" s="3"/>
      <c r="CH255" s="1"/>
      <c r="CK255" s="1"/>
      <c r="CP255" s="1"/>
      <c r="CU255" s="1"/>
      <c r="CZ255" s="1"/>
      <c r="DH255" s="1">
        <v>43984</v>
      </c>
      <c r="DI255" s="3">
        <f>SUM(D64+E64+F64+G64+H64)</f>
        <v>863</v>
      </c>
      <c r="DJ255">
        <f>SUM(R64+Q64+P64+O64+N64)</f>
        <v>159</v>
      </c>
      <c r="DK255" s="3">
        <f>SUM(X64+Y64+Z64+AA64+AB64)</f>
        <v>301</v>
      </c>
      <c r="DL255">
        <f>SUM(AH64+AI64+AJ64+AK64+AL64)</f>
        <v>49</v>
      </c>
      <c r="DM255">
        <f>SUM(AR64+AS64+AT64+AU64+AV64)</f>
        <v>323</v>
      </c>
      <c r="DN255">
        <f>SUM(BB64+BC64+BD64+BE64+BF64)</f>
        <v>1707</v>
      </c>
      <c r="EG255" s="1">
        <v>43984</v>
      </c>
      <c r="EH255" s="3">
        <f>SUM(EC64+EB64+EA64+DZ64+DY64)</f>
        <v>21</v>
      </c>
      <c r="EI255" s="3"/>
      <c r="EJ255" s="3">
        <f>SUM(EO64+EP64+EQ64+ER64+ES64)</f>
        <v>37</v>
      </c>
      <c r="EK255" s="3">
        <f>SUM(FA64+EZ64+EY64+EX64+EW64)</f>
        <v>23</v>
      </c>
      <c r="EL255" s="3">
        <f>SUM(FE64+FF64+FG64+FH64+FI64)</f>
        <v>51</v>
      </c>
      <c r="EM255" s="3">
        <f>SUM(FM64+FN64+FO64+FP64+FQ64)</f>
        <v>62</v>
      </c>
    </row>
    <row r="256" spans="48:143" x14ac:dyDescent="0.2">
      <c r="AV256" s="3">
        <v>370770</v>
      </c>
      <c r="AW256" s="5">
        <v>160445</v>
      </c>
      <c r="AX256" s="5">
        <v>96965</v>
      </c>
      <c r="AY256" s="5">
        <v>57397</v>
      </c>
      <c r="AZ256" s="5">
        <v>71926</v>
      </c>
      <c r="BA256" s="5">
        <v>110583</v>
      </c>
      <c r="BD256" s="1">
        <v>43982</v>
      </c>
      <c r="BE256" s="3">
        <v>2063825</v>
      </c>
      <c r="BF256" s="3">
        <v>746145</v>
      </c>
      <c r="BG256" s="3">
        <v>592853</v>
      </c>
      <c r="BH256" s="3">
        <v>554630</v>
      </c>
      <c r="BJ256" s="3">
        <v>2012583</v>
      </c>
      <c r="CA256" s="1"/>
      <c r="CD256" s="1"/>
      <c r="CE256" s="3"/>
      <c r="CF256" s="3"/>
      <c r="CG256" s="1"/>
      <c r="CH256" s="1"/>
      <c r="CK256" s="1"/>
      <c r="CP256" s="1"/>
      <c r="CU256" s="1"/>
      <c r="CZ256" s="1"/>
      <c r="DH256" s="1">
        <v>43985</v>
      </c>
      <c r="DI256" s="3">
        <f>SUM(D65+E65+F65+G65+H65)</f>
        <v>554</v>
      </c>
      <c r="DJ256">
        <f>SUM(R65+Q65+P65+O65+N65)</f>
        <v>193</v>
      </c>
      <c r="DK256" s="3">
        <f>SUM(X65+Y65+Z65+AA65+AB65)</f>
        <v>306</v>
      </c>
      <c r="DL256">
        <f>SUM(AH65+AI65+AJ65+AK65+AL65)</f>
        <v>164</v>
      </c>
      <c r="DM256">
        <f>SUM(AR65+AS65+AT65+AU65+AV65)</f>
        <v>271</v>
      </c>
      <c r="DN256">
        <f>SUM(BB65+BC65+BD65+BE65+BF65)</f>
        <v>1429</v>
      </c>
      <c r="EG256" s="1">
        <v>43985</v>
      </c>
      <c r="EH256" s="3">
        <f>SUM(EC65+EB65+EA65+DZ65+DY65)</f>
        <v>26</v>
      </c>
      <c r="EI256" s="3">
        <f>SUM(EK65+EJ65+EI65+EH65+EG65)</f>
        <v>47</v>
      </c>
      <c r="EJ256" s="3">
        <f>SUM(EO65+EP65+EQ65+ER65+ES65)</f>
        <v>46</v>
      </c>
      <c r="EK256" s="3">
        <f>SUM(FA65+EZ65+EY65+EX65+EW65)</f>
        <v>17</v>
      </c>
      <c r="EL256" s="3">
        <f>SUM(FE65+FF65+FG65+FH65+FI65)</f>
        <v>30</v>
      </c>
      <c r="EM256" s="3">
        <f>SUM(FM65+FN65+FO65+FP65+FQ65)</f>
        <v>55</v>
      </c>
    </row>
    <row r="257" spans="7:143" x14ac:dyDescent="0.2">
      <c r="AV257" s="3">
        <v>371711</v>
      </c>
      <c r="AW257" s="5">
        <v>160918</v>
      </c>
      <c r="AX257" s="5">
        <v>100805</v>
      </c>
      <c r="AY257" s="5">
        <v>57532</v>
      </c>
      <c r="AZ257" s="5">
        <v>72282</v>
      </c>
      <c r="BA257" s="5">
        <v>113006</v>
      </c>
      <c r="BD257" s="1">
        <v>43983</v>
      </c>
      <c r="BE257" s="3">
        <v>2113777</v>
      </c>
      <c r="BF257" s="3">
        <v>795600</v>
      </c>
      <c r="BG257" s="3">
        <v>599919</v>
      </c>
      <c r="BH257" s="3">
        <v>568023</v>
      </c>
      <c r="BI257" s="3">
        <v>461713</v>
      </c>
      <c r="BJ257" s="3">
        <v>2071591</v>
      </c>
      <c r="CA257" s="1"/>
      <c r="CD257" s="1"/>
      <c r="CE257" s="3"/>
      <c r="CF257" s="3"/>
      <c r="CG257" s="1"/>
      <c r="CH257" s="1"/>
      <c r="CK257" s="1"/>
      <c r="CP257" s="1"/>
      <c r="CU257" s="1"/>
      <c r="CW257" s="3"/>
      <c r="CZ257" s="1"/>
      <c r="DH257" s="1">
        <v>43986</v>
      </c>
      <c r="DI257" s="3">
        <f>SUM(D66+E66+F66+G66+H66)</f>
        <v>576</v>
      </c>
      <c r="DJ257">
        <f>SUM(R66+Q66+P66+O66+N66)</f>
        <v>214</v>
      </c>
      <c r="DK257" s="3">
        <f>SUM(X66+Y66+Z66+AA66+AB66)</f>
        <v>327</v>
      </c>
      <c r="DM257">
        <f>SUM(AR66+AS66+AT66+AU66+AV66)</f>
        <v>266</v>
      </c>
      <c r="DN257">
        <f>SUM(BB66+BC66+BD66+BE66+BF66)</f>
        <v>2125</v>
      </c>
      <c r="EG257" s="1">
        <v>43986</v>
      </c>
      <c r="EH257" s="3">
        <f>SUM(EC66+EB66+EA66+DZ66+DY66)</f>
        <v>24</v>
      </c>
      <c r="EI257" s="3">
        <f>SUM(EK66+EJ66+EI66+EH66+EG66)</f>
        <v>38</v>
      </c>
      <c r="EJ257" s="3">
        <f>SUM(EO66+EP66+EQ66+ER66+ES66)</f>
        <v>33</v>
      </c>
      <c r="EK257" s="3">
        <f>SUM(FA66+EZ66+EY66+EX66+EW66)</f>
        <v>19</v>
      </c>
      <c r="EL257" s="3">
        <f>SUM(FE66+FF66+FG66+FH66+FI66)</f>
        <v>88</v>
      </c>
      <c r="EM257" s="3">
        <f>SUM(FM66+FN66+FO66+FP66+FQ66)</f>
        <v>49</v>
      </c>
    </row>
    <row r="258" spans="7:143" x14ac:dyDescent="0.2">
      <c r="AV258" s="5">
        <v>373040</v>
      </c>
      <c r="AW258" s="5">
        <v>161545</v>
      </c>
      <c r="AX258" s="5">
        <v>101163</v>
      </c>
      <c r="AY258" s="5">
        <v>57731</v>
      </c>
      <c r="AZ258" s="5">
        <v>72894</v>
      </c>
      <c r="BA258" s="5">
        <v>115310</v>
      </c>
      <c r="BD258" s="1">
        <v>43984</v>
      </c>
      <c r="BE258" s="3">
        <v>2167831</v>
      </c>
      <c r="BF258" s="3">
        <v>817677</v>
      </c>
      <c r="BG258" s="3">
        <v>605771</v>
      </c>
      <c r="BH258" s="3">
        <v>577268</v>
      </c>
      <c r="BI258" s="3">
        <v>472255</v>
      </c>
      <c r="BJ258" s="3">
        <v>2131294</v>
      </c>
      <c r="CA258" s="1"/>
      <c r="CD258" s="1"/>
      <c r="CE258" s="3"/>
      <c r="CF258" s="3"/>
      <c r="CG258" s="1"/>
      <c r="CH258" s="1"/>
      <c r="CK258" s="1"/>
      <c r="CP258" s="1"/>
      <c r="CU258" s="1"/>
      <c r="CW258" s="3"/>
      <c r="CZ258" s="1"/>
      <c r="DB258" s="3"/>
      <c r="DH258" s="1">
        <v>43987</v>
      </c>
      <c r="DI258" s="3">
        <f>SUM(D67+E67+F67+G67+H67)</f>
        <v>593</v>
      </c>
      <c r="DJ258">
        <f>SUM(R67+Q67+P67+O67+N67)</f>
        <v>376</v>
      </c>
      <c r="DK258" s="3">
        <f t="shared" ref="DK258" si="161">SUM(X67+Y67+Z67+AA67+AB67)</f>
        <v>353</v>
      </c>
      <c r="DM258">
        <f>SUM(AR67+AS67+AT67+AU67+AV67)</f>
        <v>202</v>
      </c>
      <c r="EG258" s="1">
        <v>43987</v>
      </c>
      <c r="EH258" s="3">
        <f>SUM(EC67+EB67+EA67+DZ67+DY67)</f>
        <v>11</v>
      </c>
      <c r="EI258" s="3">
        <f>SUM(EK67+EJ67+EI67+EH67+EG67)</f>
        <v>29</v>
      </c>
      <c r="EJ258" s="3">
        <f>SUM(EO67+EP67+EQ67+ER67+ES67)</f>
        <v>25</v>
      </c>
      <c r="EK258" s="3">
        <f>SUM(FA67+EZ67+EY67+EX67+EW67)</f>
        <v>8</v>
      </c>
      <c r="EL258" s="3">
        <f>SUM(FE67+FF67+FG67+FH67+FI67)</f>
        <v>65</v>
      </c>
      <c r="EM258" s="3">
        <f>SUM(FM67+FN67+FO67+FP67+FQ67)</f>
        <v>53</v>
      </c>
    </row>
    <row r="259" spans="7:143" x14ac:dyDescent="0.2">
      <c r="AV259" s="5">
        <v>374085</v>
      </c>
      <c r="AW259" s="5">
        <v>162068</v>
      </c>
      <c r="AX259" s="5">
        <v>101592</v>
      </c>
      <c r="AY259" s="5">
        <v>58035</v>
      </c>
      <c r="AZ259" s="5">
        <v>73405</v>
      </c>
      <c r="BA259" s="5">
        <v>117687</v>
      </c>
      <c r="BD259" s="1">
        <v>43985</v>
      </c>
      <c r="BE259" s="3">
        <v>2229473</v>
      </c>
      <c r="BF259" s="3">
        <v>837420</v>
      </c>
      <c r="BG259" s="3">
        <v>614133</v>
      </c>
      <c r="BH259" s="3">
        <v>593549</v>
      </c>
      <c r="BI259" s="3">
        <v>481674</v>
      </c>
      <c r="BJ259" s="3">
        <v>2182671</v>
      </c>
      <c r="CA259" s="1"/>
      <c r="CD259" s="1"/>
      <c r="CE259" s="3"/>
      <c r="CF259" s="3"/>
      <c r="CG259" s="1"/>
      <c r="CH259" s="1"/>
      <c r="CK259" s="1"/>
      <c r="CP259" s="1"/>
      <c r="CU259" s="1"/>
      <c r="CZ259" s="1"/>
      <c r="DH259" s="1">
        <v>43988</v>
      </c>
      <c r="DI259" s="3">
        <f>SUM(D68+E68+F68+G68+H68)</f>
        <v>553</v>
      </c>
      <c r="DJ259">
        <f>SUM(R68+Q68+P68+O68+N68)</f>
        <v>233</v>
      </c>
      <c r="DK259" s="3">
        <f>SUM(AB68+AA68+Z68+Y68+X68)</f>
        <v>445</v>
      </c>
      <c r="DM259">
        <f>SUM(AV68+AU68+AT68+AS68+AR68)</f>
        <v>344</v>
      </c>
      <c r="DN259">
        <f>SUM(BB68+BC68+BD68+BE68+BF68)</f>
        <v>1931</v>
      </c>
      <c r="EG259" s="1">
        <v>43988</v>
      </c>
      <c r="EH259" s="3">
        <f>SUM(EC68+EB68+EA68+DZ68+DY68)</f>
        <v>16</v>
      </c>
      <c r="EI259" s="3"/>
      <c r="EJ259" s="3">
        <f>SUM(EO68+EP68+EQ68+ER68+ES68)</f>
        <v>26</v>
      </c>
      <c r="EK259" s="3">
        <f>SUM(FA68+EZ68+EY68+EX68+EW68)</f>
        <v>28</v>
      </c>
      <c r="EL259" s="3">
        <f>SUM(FE68+FF68+FG68+FH68+FI68)</f>
        <v>19</v>
      </c>
      <c r="EM259" s="3">
        <f>SUM(FM68+FN68+FO68+FP68+FQ68)</f>
        <v>57</v>
      </c>
    </row>
    <row r="260" spans="7:143" x14ac:dyDescent="0.2">
      <c r="AV260" s="3">
        <v>375133</v>
      </c>
      <c r="AW260" s="3">
        <v>162530</v>
      </c>
      <c r="AX260" s="3">
        <v>102063</v>
      </c>
      <c r="AY260" s="3">
        <v>58241</v>
      </c>
      <c r="AZ260" s="3">
        <v>73942</v>
      </c>
      <c r="BA260" s="3">
        <v>119807</v>
      </c>
      <c r="BB260" s="3"/>
      <c r="BD260" s="1">
        <v>43986</v>
      </c>
      <c r="BE260" s="3">
        <v>2293032</v>
      </c>
      <c r="BF260" s="3">
        <v>857729</v>
      </c>
      <c r="BG260" s="3">
        <v>621248</v>
      </c>
      <c r="BH260" s="3">
        <v>608983</v>
      </c>
      <c r="BJ260" s="3">
        <v>2238463</v>
      </c>
      <c r="CA260" s="1"/>
      <c r="CD260" s="1"/>
      <c r="CE260" s="3"/>
      <c r="CF260" s="3"/>
      <c r="CG260" s="1"/>
      <c r="CH260" s="1"/>
      <c r="CK260" s="1"/>
      <c r="CP260" s="1"/>
      <c r="CU260" s="1"/>
      <c r="CZ260" s="1"/>
      <c r="DH260" s="1">
        <v>43989</v>
      </c>
      <c r="DI260" s="3">
        <f>SUM(D69+E69+F69+G69+H69)</f>
        <v>478</v>
      </c>
      <c r="DJ260">
        <f>SUM(R69+Q69+P69+O69+N69)</f>
        <v>131</v>
      </c>
      <c r="DK260" s="3">
        <f>SUM(AB69+AA69+Z69+Y69+X69)</f>
        <v>221</v>
      </c>
      <c r="DM260">
        <f>SUM(AV69+AU69+AT69+AS69+AR69)</f>
        <v>201</v>
      </c>
      <c r="DN260">
        <f>SUM(BB69+BC69+BD69+BE69+BF69)</f>
        <v>1862</v>
      </c>
      <c r="EG260" s="1">
        <v>43989</v>
      </c>
      <c r="EH260" s="3">
        <f>SUM(EC69+EB69+EA69+DZ69+DY69)</f>
        <v>25</v>
      </c>
      <c r="EI260" s="3"/>
      <c r="EJ260" s="3">
        <f>SUM(EO69+EP69+EQ69+ER69+ES69)</f>
        <v>17</v>
      </c>
      <c r="EK260" s="3">
        <f>SUM(FA69+EZ69+EY69+EX69+EW69)</f>
        <v>1</v>
      </c>
      <c r="EL260" s="3">
        <f>SUM(FE69+FF69+FG69+FH69+FI69)</f>
        <v>7</v>
      </c>
      <c r="EM260" s="3">
        <f>SUM(FM69+FN69+FO69+FP69+FQ69)</f>
        <v>26</v>
      </c>
    </row>
    <row r="261" spans="7:143" x14ac:dyDescent="0.2">
      <c r="AM261" s="3"/>
      <c r="AU261" s="3"/>
      <c r="AV261" s="3">
        <v>376208</v>
      </c>
      <c r="AW261" s="5">
        <v>163336</v>
      </c>
      <c r="AX261" s="5">
        <v>102557</v>
      </c>
      <c r="AY261" s="5">
        <v>58525</v>
      </c>
      <c r="AZ261" s="5">
        <v>74385</v>
      </c>
      <c r="BA261" s="5">
        <v>122901</v>
      </c>
      <c r="BB261" s="3"/>
      <c r="BD261" s="1">
        <v>43987</v>
      </c>
      <c r="BE261" s="3">
        <v>2359512</v>
      </c>
      <c r="BF261" s="3">
        <v>918891</v>
      </c>
      <c r="BG261" s="3">
        <v>631008</v>
      </c>
      <c r="BH261" s="3">
        <v>627547</v>
      </c>
      <c r="BI261" s="3">
        <v>498586</v>
      </c>
      <c r="BJ261" s="3">
        <v>2308300</v>
      </c>
      <c r="CA261" s="1"/>
      <c r="CD261" s="1"/>
      <c r="CE261" s="3"/>
      <c r="CF261" s="3"/>
      <c r="CG261" s="1"/>
      <c r="CH261" s="1"/>
      <c r="CK261" s="1"/>
      <c r="CP261" s="1"/>
      <c r="CU261" s="1"/>
      <c r="CZ261" s="1"/>
      <c r="DH261" s="1">
        <v>43990</v>
      </c>
      <c r="DI261" s="3">
        <f>SUM(D70+E70+F70+G70+H70)</f>
        <v>426</v>
      </c>
      <c r="DJ261">
        <f>SUM(R70+Q70+P70+O70+N70)</f>
        <v>152</v>
      </c>
      <c r="DK261" s="3">
        <f>SUM(AB70+AA70+Z70+Y70+X70)</f>
        <v>132</v>
      </c>
      <c r="DM261">
        <f>SUM(AV70+AU70+AT70+AS70+AR70)</f>
        <v>150</v>
      </c>
      <c r="DN261">
        <f>SUM(BB70+BC70+BD70+BE70+BF70)</f>
        <v>1335</v>
      </c>
      <c r="EG261" s="1">
        <v>43990</v>
      </c>
      <c r="EH261" s="3">
        <f>SUM(EC70+EB70+EA70+DZ70+DY70)</f>
        <v>23</v>
      </c>
      <c r="EI261" s="3">
        <f>SUM(EK70+EJ70+EI70+EH70+EG70)</f>
        <v>19</v>
      </c>
      <c r="EJ261" s="3">
        <f>SUM(EO70+EP70+EQ70+ER70+ES70)</f>
        <v>23</v>
      </c>
      <c r="EK261" s="3">
        <f>SUM(FA70+EZ70+EY70+EX70+EW70)</f>
        <v>7</v>
      </c>
      <c r="EL261" s="3">
        <f>SUM(FE70+FF70+FG70+FH70+FI70)</f>
        <v>5</v>
      </c>
      <c r="EM261" s="3">
        <f>SUM(FM70+FN70+FO70+FP70+FQ70)</f>
        <v>24</v>
      </c>
    </row>
    <row r="262" spans="7:143" x14ac:dyDescent="0.2">
      <c r="AU262" s="5"/>
      <c r="AV262" s="3">
        <v>377316</v>
      </c>
      <c r="AW262" s="5">
        <v>163893</v>
      </c>
      <c r="AX262" s="5">
        <v>103132</v>
      </c>
      <c r="AY262" s="5">
        <v>58749</v>
      </c>
      <c r="AZ262" s="5">
        <v>75086</v>
      </c>
      <c r="BA262" s="5">
        <v>126016</v>
      </c>
      <c r="BB262" s="3"/>
      <c r="BD262" s="1">
        <v>43988</v>
      </c>
      <c r="BE262" s="3">
        <v>2437407</v>
      </c>
      <c r="BF262" s="3">
        <v>919448</v>
      </c>
      <c r="BG262" s="3">
        <v>640808</v>
      </c>
      <c r="BH262" s="3"/>
      <c r="BI262" s="3">
        <v>510208</v>
      </c>
      <c r="BJ262" s="3">
        <v>2362218</v>
      </c>
      <c r="CA262" s="1"/>
      <c r="CD262" s="1"/>
      <c r="CE262" s="3"/>
      <c r="CF262" s="3"/>
      <c r="CG262" s="1"/>
      <c r="CH262" s="1"/>
      <c r="CK262" s="1"/>
      <c r="CP262" s="1"/>
      <c r="CU262" s="1"/>
      <c r="CZ262" s="1"/>
      <c r="DH262" s="1">
        <v>43991</v>
      </c>
      <c r="DI262" s="3">
        <f>SUM(D71+E71+F71+G71+H71)</f>
        <v>361</v>
      </c>
      <c r="DJ262">
        <f>SUM(R71+Q71+P71+O71+N71)</f>
        <v>184</v>
      </c>
      <c r="DK262" s="3">
        <f>SUM(AB71+AA71+Z71+Y71+X71)</f>
        <v>190</v>
      </c>
      <c r="DM262">
        <f>SUM(AV71+AU71+AT71+AS71+AR71)</f>
        <v>227</v>
      </c>
      <c r="DN262">
        <f>SUM(BB71+BC71+BD71+BE71+BF71)</f>
        <v>1808</v>
      </c>
      <c r="EG262" s="1">
        <v>43991</v>
      </c>
      <c r="EH262" s="3">
        <f>SUM(EC71+EB71+EA71+DZ71+DY71)</f>
        <v>25</v>
      </c>
      <c r="EI262" s="3">
        <f>SUM(EK71+EJ71+EI71+EH71+EG71)</f>
        <v>30</v>
      </c>
      <c r="EJ262" s="3">
        <f>SUM(EO71+EP71+EQ71+ER71+ES71)</f>
        <v>34</v>
      </c>
      <c r="EK262" s="3">
        <f>SUM(FA71+EZ71+EY71+EX71+EW71)</f>
        <v>16</v>
      </c>
      <c r="EL262" s="3">
        <f>SUM(FE71+FF71+FG71+FH71+FI71)</f>
        <v>33</v>
      </c>
      <c r="EM262" s="3">
        <f>SUM(FM71+FN71+FO71+FP71+FQ71)</f>
        <v>61</v>
      </c>
    </row>
    <row r="263" spans="7:143" x14ac:dyDescent="0.2">
      <c r="AU263" s="5"/>
      <c r="AV263" s="3">
        <v>378097</v>
      </c>
      <c r="AW263" s="5">
        <v>164164</v>
      </c>
      <c r="AX263" s="5">
        <v>103436</v>
      </c>
      <c r="AY263" s="5">
        <v>58870</v>
      </c>
      <c r="AZ263" s="5">
        <v>75592</v>
      </c>
      <c r="BA263" s="5">
        <v>128812</v>
      </c>
      <c r="BB263" s="3"/>
      <c r="BD263" s="1">
        <v>43989</v>
      </c>
      <c r="BE263" s="3">
        <v>2497842</v>
      </c>
      <c r="BF263" s="3">
        <v>960425</v>
      </c>
      <c r="BG263" s="3">
        <v>648616</v>
      </c>
      <c r="BH263" s="3">
        <v>710718</v>
      </c>
      <c r="BI263" s="3">
        <v>519765</v>
      </c>
      <c r="BJ263" s="3">
        <v>2431190</v>
      </c>
      <c r="BU263" s="3"/>
      <c r="CA263" s="1"/>
      <c r="CD263" s="1"/>
      <c r="CE263" s="3"/>
      <c r="CF263" s="3"/>
      <c r="CG263" s="1"/>
      <c r="CH263" s="1"/>
      <c r="CK263" s="1"/>
      <c r="CP263" s="1"/>
      <c r="CU263" s="1"/>
      <c r="CZ263" s="1"/>
      <c r="DH263" s="1">
        <v>43992</v>
      </c>
      <c r="DI263" s="3">
        <f>SUM(D72+E72+F72+G72+H72)</f>
        <v>418</v>
      </c>
      <c r="DJ263">
        <f>SUM(R72+Q72+P72+O72+N72)</f>
        <v>236</v>
      </c>
      <c r="DK263" s="3">
        <f>SUM(AB72+AA72+Z72+Y72+X72)</f>
        <v>208</v>
      </c>
      <c r="DL263">
        <f>SUM(AH72+AI72+AJ72+AK72+AL72)</f>
        <v>58</v>
      </c>
      <c r="DM263">
        <f>SUM(AV72+AU72+AT72+AS72+AR72)</f>
        <v>171</v>
      </c>
      <c r="DN263">
        <f>SUM(BB72+BC72+BD72+BE72+BF72)</f>
        <v>1902</v>
      </c>
      <c r="EG263" s="1">
        <v>43992</v>
      </c>
      <c r="EH263" s="3">
        <f>SUM(EC72+EB72+EA72+DZ72+DY72)</f>
        <v>29</v>
      </c>
      <c r="EI263" s="3">
        <f>SUM(EK72+EJ72+EI72+EH72+EG72)</f>
        <v>23</v>
      </c>
      <c r="EJ263" s="3">
        <f>SUM(EO72+EP72+EQ72+ER72+ES72)</f>
        <v>27</v>
      </c>
      <c r="EK263" s="3">
        <f>SUM(FA72+EZ72+EY72+EX72+EW72)</f>
        <v>9</v>
      </c>
      <c r="EL263" s="3">
        <f>SUM(FE72+FF72+FG72+FH72+FI72)</f>
        <v>56</v>
      </c>
      <c r="EM263" s="3">
        <f>SUM(FM72+FN72+FO72+FP72+FQ72)</f>
        <v>89</v>
      </c>
    </row>
    <row r="264" spans="7:143" x14ac:dyDescent="0.2">
      <c r="AU264" s="3"/>
      <c r="AV264" s="3">
        <v>378799</v>
      </c>
      <c r="AW264" s="5">
        <v>164497</v>
      </c>
      <c r="AX264" s="5">
        <v>103626</v>
      </c>
      <c r="AY264" s="5">
        <v>58999</v>
      </c>
      <c r="AZ264" s="5">
        <v>75943</v>
      </c>
      <c r="BA264" s="5">
        <v>131319</v>
      </c>
      <c r="BB264" s="3"/>
      <c r="BD264" s="1">
        <v>43990</v>
      </c>
      <c r="BE264" s="3">
        <v>2555896</v>
      </c>
      <c r="BF264" s="3">
        <v>975089</v>
      </c>
      <c r="BG264" s="3">
        <v>653398</v>
      </c>
      <c r="BH264" s="3">
        <v>721035</v>
      </c>
      <c r="BI264" s="3">
        <v>527330</v>
      </c>
      <c r="BJ264" s="3">
        <v>2486245</v>
      </c>
      <c r="BU264" s="3"/>
      <c r="CD264" s="1"/>
      <c r="CE264" s="3"/>
      <c r="CG264" s="1"/>
      <c r="CH264" s="1"/>
      <c r="DH264" s="1">
        <v>43993</v>
      </c>
      <c r="DI264" s="3">
        <f>SUM(D73+E73+F73+G73+H73)</f>
        <v>413</v>
      </c>
      <c r="DJ264">
        <f>SUM(N73+O73+P73+Q73+R73)</f>
        <v>159</v>
      </c>
      <c r="DK264" s="3">
        <f>SUM(AB73+AA73+Z73+Y73+X73)</f>
        <v>403</v>
      </c>
      <c r="DL264">
        <f>SUM(AH73+AI73+AJ73+AK73+AL73)</f>
        <v>82</v>
      </c>
      <c r="DM264">
        <f>SUM(AR73+AS73+AT73+AU73+AV73)</f>
        <v>210</v>
      </c>
      <c r="DN264">
        <f>SUM(BB73+BC73+BD73+BE73+BF73)</f>
        <v>2206</v>
      </c>
      <c r="EG264" s="1">
        <v>43993</v>
      </c>
      <c r="EH264" s="3">
        <f>SUM(EC73+EB73+EA73+DZ73+DY73)</f>
        <v>16</v>
      </c>
      <c r="EI264" s="3">
        <f>SUM(EK73+EJ73+EI73+EH73+EG73)</f>
        <v>14</v>
      </c>
      <c r="EJ264" s="3">
        <f>SUM(EO73+EP73+EQ73+ER73+ES73)</f>
        <v>25</v>
      </c>
      <c r="EK264" s="3">
        <f>SUM(FA73+EZ73+EY73+EX73+EW73)</f>
        <v>16</v>
      </c>
      <c r="EL264" s="3">
        <f>SUM(FE73+FF73+FG73+FH73+FI73)</f>
        <v>25</v>
      </c>
      <c r="EM264" s="3">
        <f>SUM(FM73+FN73+FO73+FP73+FQ73)</f>
        <v>49</v>
      </c>
    </row>
    <row r="265" spans="7:143" x14ac:dyDescent="0.2">
      <c r="AU265" s="3"/>
      <c r="AV265" s="3">
        <v>379482</v>
      </c>
      <c r="AW265" s="3">
        <v>164796</v>
      </c>
      <c r="AX265" s="3">
        <v>103889</v>
      </c>
      <c r="AY265" s="3">
        <v>59107</v>
      </c>
      <c r="AZ265" s="3">
        <v>74298</v>
      </c>
      <c r="BA265" s="3">
        <v>133489</v>
      </c>
      <c r="BB265" s="3"/>
      <c r="BD265" s="1">
        <v>43991</v>
      </c>
      <c r="BE265" s="3">
        <v>2605869</v>
      </c>
      <c r="BF265" s="3">
        <v>989497</v>
      </c>
      <c r="BG265" s="3">
        <v>658058</v>
      </c>
      <c r="BH265" s="3">
        <v>737151</v>
      </c>
      <c r="BI265" s="3">
        <v>533546</v>
      </c>
      <c r="BJ265" s="3">
        <v>2540798</v>
      </c>
      <c r="BU265" s="3"/>
      <c r="CD265" s="1"/>
      <c r="CE265" s="3"/>
      <c r="CF265" s="3"/>
      <c r="CG265" s="1"/>
      <c r="CH265" s="1"/>
      <c r="DH265" s="1">
        <v>43994</v>
      </c>
      <c r="DI265" s="3">
        <f>SUM(D74+E74+F74+G74+H74)</f>
        <v>450</v>
      </c>
      <c r="DJ265">
        <f>SUM(N74+O74+P74+Q74+R74)</f>
        <v>143</v>
      </c>
      <c r="DK265" s="3">
        <f>SUM(AB74+AA74+Z74+Y74+X74)</f>
        <v>271</v>
      </c>
      <c r="DL265">
        <f>SUM(AH74+AI74+AJ74+AK74+AL74)</f>
        <v>59</v>
      </c>
      <c r="DM265">
        <f>SUM(AR74+AS74+AT74+AU74+AV74)</f>
        <v>324</v>
      </c>
      <c r="DN265">
        <f>SUM(BB74+BC74+BD74+BE74+BF74)</f>
        <v>2498</v>
      </c>
      <c r="EG265" s="1">
        <v>43994</v>
      </c>
      <c r="EH265" s="3">
        <f>SUM(EC74+EB74+EA74+DZ74+DY74)</f>
        <v>33</v>
      </c>
      <c r="EI265" s="3">
        <f>SUM(EK74+EJ74+EI74+EH74+EG74)</f>
        <v>24</v>
      </c>
      <c r="EJ265" s="3">
        <f>SUM(EO74+EP74+EQ74+ER74+ES74)</f>
        <v>31</v>
      </c>
      <c r="EK265" s="3">
        <f>SUM(FA74+EZ74+EY74+EX74+EW74)</f>
        <v>7</v>
      </c>
      <c r="EL265" s="3">
        <f>SUM(FE74+FF74+FG74+FH74+FI74)</f>
        <v>25</v>
      </c>
      <c r="EM265" s="3">
        <f>SUM(FM74+FN74+FO74+FP74+FQ74)</f>
        <v>33</v>
      </c>
    </row>
    <row r="266" spans="7:143" x14ac:dyDescent="0.2">
      <c r="AU266" s="3"/>
      <c r="AV266" s="3">
        <v>380156</v>
      </c>
      <c r="AW266" s="5">
        <v>165346</v>
      </c>
      <c r="AX266" s="5">
        <v>104156</v>
      </c>
      <c r="AY266" s="5">
        <v>59278</v>
      </c>
      <c r="AZ266" s="5">
        <v>76846</v>
      </c>
      <c r="BA266" s="5">
        <v>136191</v>
      </c>
      <c r="BB266" s="3"/>
      <c r="BD266" s="1">
        <v>43992</v>
      </c>
      <c r="BE266" s="3">
        <v>2668166</v>
      </c>
      <c r="BF266" s="3">
        <v>1008934</v>
      </c>
      <c r="BG266" s="3">
        <v>668092</v>
      </c>
      <c r="BH266" s="3">
        <v>737335</v>
      </c>
      <c r="BI266" s="3">
        <v>543810</v>
      </c>
      <c r="BJ266" s="3">
        <v>2597647</v>
      </c>
      <c r="BU266" s="3"/>
      <c r="CD266" s="1"/>
      <c r="CE266" s="3"/>
      <c r="CF266" s="3"/>
      <c r="CG266" s="1"/>
      <c r="CH266" s="1"/>
      <c r="DH266" s="1">
        <v>43995</v>
      </c>
      <c r="DI266" s="3">
        <f>SUM(D75+E75+F75+G75+H75)</f>
        <v>559</v>
      </c>
      <c r="DK266" s="3">
        <f>SUM(AB75+AA75+Z75+Y75+X75)</f>
        <v>228</v>
      </c>
      <c r="DL266">
        <f>SUM(AH75+AI75+AJ75+AK75+AL75)</f>
        <v>100</v>
      </c>
      <c r="DM266">
        <f>SUM(AR75+AS75+AT75+AU75+AV75)</f>
        <v>207</v>
      </c>
      <c r="DN266">
        <f>SUM(BB75+BC75+BD75+BE75+BF75)</f>
        <v>2235</v>
      </c>
      <c r="EG266" s="1">
        <v>43995</v>
      </c>
      <c r="EH266" s="3">
        <f>SUM(EC75+EB75+EA75+DZ75+DY75)</f>
        <v>10</v>
      </c>
      <c r="EI266" s="3">
        <f>SUM(EK75+EJ75+EI75+EH75+EG75)</f>
        <v>53</v>
      </c>
      <c r="EJ266" s="3">
        <f>SUM(EO75+EP75+EQ75+ER75+ES75)</f>
        <v>19</v>
      </c>
      <c r="EK266" s="3">
        <f>SUM(FA75+EZ75+EY75+EX75+EW75)</f>
        <v>18</v>
      </c>
      <c r="EL266" s="3">
        <f>SUM(FE75+FF75+FG75+FH75+FI75)</f>
        <v>18</v>
      </c>
      <c r="EM266" s="3">
        <f>SUM(FM75+FN75+FO75+FP75+FQ75)</f>
        <v>71</v>
      </c>
    </row>
    <row r="267" spans="7:143" x14ac:dyDescent="0.2">
      <c r="AU267" s="3"/>
      <c r="AV267" s="3">
        <v>380892</v>
      </c>
      <c r="AW267" s="5">
        <v>165816</v>
      </c>
      <c r="AX267" s="5">
        <v>104667</v>
      </c>
      <c r="AY267" s="5">
        <v>59496</v>
      </c>
      <c r="AZ267" s="5">
        <v>77313</v>
      </c>
      <c r="BA267" s="5">
        <v>139281</v>
      </c>
      <c r="BD267" s="1">
        <v>43993</v>
      </c>
      <c r="BE267" s="3">
        <v>2729005</v>
      </c>
      <c r="BF267" s="3">
        <v>1030793</v>
      </c>
      <c r="BG267" s="3">
        <v>678925</v>
      </c>
      <c r="BH267" s="3">
        <v>770520</v>
      </c>
      <c r="BI267" s="3">
        <v>553752</v>
      </c>
      <c r="BJ267" s="3">
        <v>2662258</v>
      </c>
      <c r="BU267" s="3"/>
      <c r="CD267" s="1"/>
      <c r="CE267" s="3"/>
      <c r="CF267" s="3"/>
      <c r="CG267" s="1"/>
      <c r="CH267" s="1"/>
      <c r="DH267" s="1">
        <v>43996</v>
      </c>
      <c r="DI267" s="3">
        <f>SUM(D76+E76+F76+G76+H76)</f>
        <v>377</v>
      </c>
      <c r="DK267" s="3">
        <f>SUM(AB76+AA76+Z76+Y76+X76)</f>
        <v>126</v>
      </c>
      <c r="DL267">
        <f>SUM(AH76+AI76+AJ76+AK76+AL76)</f>
        <v>42</v>
      </c>
      <c r="DM267">
        <f>SUM(AR76+AS76+AT76+AU76+AV76)</f>
        <v>160</v>
      </c>
      <c r="DN267">
        <f>SUM(BB76+BC76+BD76+BE76+BF76)</f>
        <v>1607</v>
      </c>
      <c r="EG267" s="1">
        <v>43996</v>
      </c>
      <c r="EH267" s="3">
        <f>SUM(EC76+EB76+EA76+DZ76+DY76)</f>
        <v>10</v>
      </c>
      <c r="EI267" s="3">
        <f>SUM(EK76+EJ76+EI76+EH76+EG76)</f>
        <v>10</v>
      </c>
      <c r="EJ267" s="3">
        <f>SUM(EO76+EP76+EQ76+ER76+ES76)</f>
        <v>33</v>
      </c>
      <c r="EK267" s="3">
        <f>SUM(FA76+EZ76+EY76+EX76+EW76)</f>
        <v>1</v>
      </c>
      <c r="EL267" s="3">
        <f>SUM(FE76+FF76+FG76+FH76+FI76)</f>
        <v>10</v>
      </c>
      <c r="EM267" s="3">
        <f>SUM(FM76+FN76+FO76+FP76+FQ76)</f>
        <v>22</v>
      </c>
    </row>
    <row r="268" spans="7:143" x14ac:dyDescent="0.2">
      <c r="G268" s="3">
        <v>447</v>
      </c>
      <c r="H268" s="3">
        <v>328</v>
      </c>
      <c r="I268" s="3">
        <v>63</v>
      </c>
      <c r="J268" s="3">
        <v>360</v>
      </c>
      <c r="K268" s="3">
        <v>69</v>
      </c>
      <c r="L268" s="3">
        <v>75</v>
      </c>
      <c r="M268" s="3">
        <v>29</v>
      </c>
      <c r="N268" s="3">
        <v>69</v>
      </c>
      <c r="O268" s="3">
        <v>29</v>
      </c>
      <c r="P268" s="3">
        <v>15</v>
      </c>
      <c r="Q268" s="3">
        <v>15</v>
      </c>
      <c r="R268" s="3">
        <v>21</v>
      </c>
      <c r="S268" s="3">
        <v>18</v>
      </c>
      <c r="T268" s="3">
        <v>16</v>
      </c>
      <c r="U268" s="3">
        <v>10</v>
      </c>
      <c r="V268" s="3">
        <v>146</v>
      </c>
      <c r="W268" s="3">
        <v>70</v>
      </c>
      <c r="X268" s="3">
        <v>38</v>
      </c>
      <c r="Y268" s="3">
        <v>8</v>
      </c>
      <c r="Z268" s="3">
        <v>8</v>
      </c>
      <c r="AA268" s="3">
        <v>14</v>
      </c>
      <c r="AB268" s="3">
        <v>8</v>
      </c>
      <c r="AC268" s="3">
        <v>7</v>
      </c>
      <c r="AD268" s="3">
        <v>5</v>
      </c>
      <c r="AE268" s="3">
        <v>0</v>
      </c>
      <c r="AF268" s="3">
        <v>66</v>
      </c>
      <c r="AG268" s="3">
        <v>11</v>
      </c>
      <c r="AH268" s="3">
        <v>11</v>
      </c>
      <c r="AI268" s="3">
        <v>33</v>
      </c>
      <c r="AJ268" s="3">
        <v>10</v>
      </c>
      <c r="AU268" s="3"/>
      <c r="AV268" s="3">
        <v>381714</v>
      </c>
      <c r="AW268" s="5">
        <v>166164</v>
      </c>
      <c r="AX268" s="5">
        <v>105059</v>
      </c>
      <c r="AY268" s="5">
        <v>59621</v>
      </c>
      <c r="AZ268" s="5">
        <v>77999</v>
      </c>
      <c r="BA268" s="5">
        <v>141983</v>
      </c>
      <c r="BD268" s="1">
        <v>43994</v>
      </c>
      <c r="BE268" s="3">
        <v>2801400</v>
      </c>
      <c r="BF268" s="3">
        <v>1055396</v>
      </c>
      <c r="BG268" s="3">
        <v>689111</v>
      </c>
      <c r="BH268" s="3">
        <v>786287</v>
      </c>
      <c r="BI268" s="3">
        <v>566384</v>
      </c>
      <c r="BJ268" s="3">
        <v>2724393</v>
      </c>
      <c r="BU268" s="3"/>
      <c r="CD268" s="1"/>
      <c r="CE268" s="3"/>
      <c r="CF268" s="3"/>
      <c r="CG268" s="1"/>
      <c r="CH268" s="1"/>
      <c r="DH268" s="1">
        <v>43997</v>
      </c>
      <c r="DI268" s="3">
        <f>SUM(D77+E77+F77+G77+H77)</f>
        <v>375</v>
      </c>
      <c r="DK268" s="3">
        <f>SUM(AB77+AA77+Z77+Y77+X77)</f>
        <v>77</v>
      </c>
      <c r="DL268">
        <f>SUM(AH77+AI77+AJ77+AK77+AL77)</f>
        <v>56</v>
      </c>
      <c r="DM268">
        <f>SUM(AR77+AS77+AT77+AU77+AV77)</f>
        <v>148</v>
      </c>
      <c r="DN268">
        <f>SUM(BB77+BC77+BD77+BE77+BF77)</f>
        <v>1327</v>
      </c>
      <c r="EG268" s="1">
        <v>43997</v>
      </c>
      <c r="EH268" s="3">
        <f>SUM(EC77+EB77+EA77+DZ77+DY77)</f>
        <v>18</v>
      </c>
      <c r="EI268" s="3">
        <f>SUM(EK77+EJ77+EI77+EH77+EG77)</f>
        <v>14</v>
      </c>
      <c r="EJ268" s="3">
        <f>SUM(EO77+EP77+EQ77+ER77+ES77)</f>
        <v>16</v>
      </c>
      <c r="EK268" s="3">
        <f>SUM(FA77+EZ77+EY77+EX77+EW77)</f>
        <v>0</v>
      </c>
      <c r="EL268" s="3">
        <f>SUM(FE77+FF77+FG77+FH77+FI77)</f>
        <v>15</v>
      </c>
      <c r="EM268" s="3">
        <f>SUM(FM77+FN77+FO77+FP77+FQ77)</f>
        <v>21</v>
      </c>
    </row>
    <row r="269" spans="7:143" x14ac:dyDescent="0.2">
      <c r="G269" s="3">
        <v>499</v>
      </c>
      <c r="H269" s="3">
        <v>385</v>
      </c>
      <c r="I269" s="3">
        <v>76</v>
      </c>
      <c r="J269" s="3">
        <v>421</v>
      </c>
      <c r="K269" s="3">
        <v>84</v>
      </c>
      <c r="L269" s="3">
        <v>120</v>
      </c>
      <c r="M269" s="3">
        <v>44</v>
      </c>
      <c r="N269" s="3">
        <v>99</v>
      </c>
      <c r="O269" s="3">
        <v>34</v>
      </c>
      <c r="P269" s="3">
        <v>22</v>
      </c>
      <c r="Q269" s="3">
        <v>21</v>
      </c>
      <c r="R269" s="3">
        <v>29</v>
      </c>
      <c r="S269" s="3">
        <v>19</v>
      </c>
      <c r="T269" s="3">
        <v>22</v>
      </c>
      <c r="U269" s="3">
        <v>14</v>
      </c>
      <c r="V269" s="3">
        <v>194</v>
      </c>
      <c r="W269" s="3">
        <v>119</v>
      </c>
      <c r="X269" s="3">
        <v>58</v>
      </c>
      <c r="Y269" s="3">
        <v>10</v>
      </c>
      <c r="Z269" s="3">
        <v>8</v>
      </c>
      <c r="AA269" s="3">
        <v>14</v>
      </c>
      <c r="AB269" s="3">
        <v>9</v>
      </c>
      <c r="AC269" s="3">
        <v>8</v>
      </c>
      <c r="AD269" s="3">
        <v>5</v>
      </c>
      <c r="AE269" s="3">
        <v>1</v>
      </c>
      <c r="AF269" s="3">
        <v>79</v>
      </c>
      <c r="AG269" s="3">
        <v>16</v>
      </c>
      <c r="AH269" s="3">
        <v>13</v>
      </c>
      <c r="AI269" s="3">
        <v>37</v>
      </c>
      <c r="AJ269" s="3">
        <v>13</v>
      </c>
      <c r="AU269" s="3"/>
      <c r="AV269" s="5">
        <v>382630</v>
      </c>
      <c r="AW269" s="5">
        <v>166605</v>
      </c>
      <c r="AX269" s="5">
        <v>105395</v>
      </c>
      <c r="AY269" s="5">
        <v>59801</v>
      </c>
      <c r="AZ269" s="5">
        <v>78462</v>
      </c>
      <c r="BA269" s="5">
        <v>145643</v>
      </c>
      <c r="BD269" s="1">
        <v>43995</v>
      </c>
      <c r="BE269" s="3">
        <v>2872240</v>
      </c>
      <c r="BF269" s="3"/>
      <c r="BG269" s="3">
        <v>699271</v>
      </c>
      <c r="BH269" s="3">
        <v>799483</v>
      </c>
      <c r="BI269" s="3">
        <v>575051</v>
      </c>
      <c r="BJ269" s="3">
        <v>2801996</v>
      </c>
      <c r="BT269" s="3"/>
      <c r="BU269" s="3"/>
      <c r="CD269" s="1"/>
      <c r="CE269" s="3"/>
      <c r="CF269" s="3"/>
      <c r="CG269" s="1"/>
      <c r="CH269" s="1"/>
      <c r="DH269" s="1">
        <v>43998</v>
      </c>
      <c r="DI269" s="3">
        <f>SUM(D78+E78+F78+G78+H78)</f>
        <v>368</v>
      </c>
      <c r="DJ269">
        <f>SUM(N78+O78+P78+Q78+R78)</f>
        <v>93</v>
      </c>
      <c r="DK269" s="3">
        <f>SUM(AB78+AA78+Z78+Y78+X78)</f>
        <v>158</v>
      </c>
      <c r="DL269">
        <f>SUM(AH78+AI78+AJ78+AK78+AL78)</f>
        <v>74</v>
      </c>
      <c r="DM269">
        <f>SUM(AR78+AS78+AT78+AU78+AV78)</f>
        <v>157</v>
      </c>
      <c r="DN269">
        <f>SUM(BB78+BC78+BD78+BE78+BF78)</f>
        <v>1971</v>
      </c>
      <c r="EG269" s="1">
        <v>43998</v>
      </c>
      <c r="EH269" s="3">
        <f>SUM(EC78+EB78+EA78+DZ78+DY78)</f>
        <v>11</v>
      </c>
      <c r="EI269" s="3">
        <f>SUM(EK78+EJ78+EI78+EH78+EG78)</f>
        <v>16</v>
      </c>
      <c r="EJ269" s="3">
        <f>SUM(EO78+EP78+EQ78+ER78+ES78)</f>
        <v>11</v>
      </c>
      <c r="EK269" s="3">
        <f>SUM(FA78+EZ78+EY78+EX78+EW78)</f>
        <v>12</v>
      </c>
      <c r="EL269" s="3">
        <f>SUM(FE78+FF78+FG78+FH78+FI78)</f>
        <v>15</v>
      </c>
      <c r="EM269" s="3">
        <f>SUM(FM78+FN78+FO78+FP78+FQ78)</f>
        <v>59</v>
      </c>
    </row>
    <row r="270" spans="7:143" x14ac:dyDescent="0.2">
      <c r="G270" s="3">
        <v>590</v>
      </c>
      <c r="H270" s="3">
        <v>485</v>
      </c>
      <c r="I270" s="3">
        <v>138</v>
      </c>
      <c r="J270" s="3">
        <v>480</v>
      </c>
      <c r="K270" s="3">
        <v>96</v>
      </c>
      <c r="L270" s="3">
        <v>132</v>
      </c>
      <c r="M270" s="3">
        <v>59</v>
      </c>
      <c r="N270" s="3">
        <v>118</v>
      </c>
      <c r="O270" s="3">
        <v>45</v>
      </c>
      <c r="P270" s="3">
        <v>34</v>
      </c>
      <c r="Q270" s="3">
        <v>23</v>
      </c>
      <c r="R270" s="3">
        <v>39</v>
      </c>
      <c r="S270" s="3">
        <v>24</v>
      </c>
      <c r="T270" s="3">
        <v>25</v>
      </c>
      <c r="U270" s="3">
        <v>15</v>
      </c>
      <c r="V270" s="3">
        <v>223</v>
      </c>
      <c r="W270" s="3">
        <v>136</v>
      </c>
      <c r="X270" s="3">
        <v>65</v>
      </c>
      <c r="Y270" s="3">
        <v>11</v>
      </c>
      <c r="Z270" s="3">
        <v>8</v>
      </c>
      <c r="AA270" s="3">
        <v>14</v>
      </c>
      <c r="AB270" s="3">
        <v>11</v>
      </c>
      <c r="AC270" s="3">
        <v>10</v>
      </c>
      <c r="AD270" s="3">
        <v>5</v>
      </c>
      <c r="AE270" s="3">
        <v>1</v>
      </c>
      <c r="AF270" s="3">
        <v>91</v>
      </c>
      <c r="AG270" s="3">
        <v>17</v>
      </c>
      <c r="AH270" s="3">
        <v>14</v>
      </c>
      <c r="AI270" s="3">
        <v>39</v>
      </c>
      <c r="AJ270" s="3">
        <v>13</v>
      </c>
      <c r="AU270" s="3"/>
      <c r="AV270" s="4">
        <v>383324</v>
      </c>
      <c r="AW270" s="4">
        <v>166881</v>
      </c>
      <c r="AX270" s="4">
        <v>105603</v>
      </c>
      <c r="AY270" s="4">
        <v>59990</v>
      </c>
      <c r="AZ270" s="4">
        <v>78798</v>
      </c>
      <c r="BA270" s="4">
        <v>148855</v>
      </c>
      <c r="BD270" s="1">
        <v>43996</v>
      </c>
      <c r="BE270" s="3">
        <v>2934599</v>
      </c>
      <c r="BF270" s="3">
        <v>1097616</v>
      </c>
      <c r="BG270" s="3">
        <v>708383</v>
      </c>
      <c r="BH270" s="3">
        <v>813498</v>
      </c>
      <c r="BI270" s="3">
        <v>583233</v>
      </c>
      <c r="BJ270" s="3">
        <v>2868182</v>
      </c>
      <c r="BT270" s="3"/>
      <c r="BU270" s="3"/>
      <c r="CD270" s="1"/>
      <c r="CE270" s="3"/>
      <c r="CF270" s="3"/>
      <c r="CG270" s="1"/>
      <c r="CH270" s="1"/>
      <c r="DH270" s="1">
        <v>43999</v>
      </c>
      <c r="DI270" s="3">
        <f>SUM(D79+E79+F79+G79+H79)</f>
        <v>376</v>
      </c>
      <c r="DK270" s="3">
        <f>SUM(AB79+AA79+Z79+Y79+X79)</f>
        <v>214</v>
      </c>
      <c r="DL270">
        <f>SUM(AH79+AI79+AJ79+AK79+AL79)</f>
        <v>199</v>
      </c>
      <c r="DM270">
        <f>SUM(AR79+AS79+AT79+AU79+AV79)</f>
        <v>173</v>
      </c>
      <c r="DN270">
        <f>SUM(BB79+BC79+BD79+BE79+BF79)</f>
        <v>2611</v>
      </c>
      <c r="EG270" s="1">
        <v>43999</v>
      </c>
      <c r="EH270" s="3">
        <f>SUM(EC79+EB79+EA79+DZ79+DY79)</f>
        <v>7</v>
      </c>
      <c r="EI270" s="3"/>
      <c r="EJ270" s="3">
        <f>SUM(EO79+EP79+EQ79+ER79+ES79)</f>
        <v>51</v>
      </c>
      <c r="EK270" s="3">
        <f>SUM(FA79+EZ79+EY79+EX79+EW79)</f>
        <v>2</v>
      </c>
      <c r="EL270" s="3">
        <f>SUM(FE79+FF79+FG79+FH79+FI79)</f>
        <v>18</v>
      </c>
      <c r="EM270" s="3">
        <f>SUM(FM79+FN79+FO79+FP79+FQ79)</f>
        <v>51</v>
      </c>
    </row>
    <row r="271" spans="7:143" x14ac:dyDescent="0.2">
      <c r="G271" s="3">
        <v>685</v>
      </c>
      <c r="H271" s="3">
        <v>610</v>
      </c>
      <c r="I271" s="3">
        <v>396</v>
      </c>
      <c r="J271" s="3">
        <v>576</v>
      </c>
      <c r="K271" s="3">
        <v>175</v>
      </c>
      <c r="L271" s="3">
        <v>179</v>
      </c>
      <c r="M271" s="3">
        <v>78</v>
      </c>
      <c r="N271" s="3">
        <v>156</v>
      </c>
      <c r="O271" s="3">
        <v>66</v>
      </c>
      <c r="P271" s="3">
        <v>38</v>
      </c>
      <c r="Q271" s="3">
        <v>28</v>
      </c>
      <c r="R271" s="3">
        <v>39</v>
      </c>
      <c r="S271" s="3">
        <v>26</v>
      </c>
      <c r="T271" s="3">
        <v>26</v>
      </c>
      <c r="U271" s="3">
        <v>18</v>
      </c>
      <c r="V271" s="3">
        <v>252</v>
      </c>
      <c r="W271" s="3">
        <v>163</v>
      </c>
      <c r="X271" s="3">
        <v>83</v>
      </c>
      <c r="Y271" s="3">
        <v>15</v>
      </c>
      <c r="Z271" s="3">
        <v>8</v>
      </c>
      <c r="AA271" s="3">
        <v>24</v>
      </c>
      <c r="AB271" s="3">
        <v>17</v>
      </c>
      <c r="AC271" s="3">
        <v>13</v>
      </c>
      <c r="AD271" s="3">
        <v>7</v>
      </c>
      <c r="AE271" s="3">
        <v>2</v>
      </c>
      <c r="AF271" s="3">
        <v>117</v>
      </c>
      <c r="AG271" s="3">
        <v>18</v>
      </c>
      <c r="AH271" s="3">
        <v>15</v>
      </c>
      <c r="AI271" s="3">
        <v>40</v>
      </c>
      <c r="AJ271" s="3">
        <v>14</v>
      </c>
      <c r="AU271" s="3"/>
      <c r="AV271" s="5">
        <v>383944</v>
      </c>
      <c r="AW271" s="5">
        <v>167103</v>
      </c>
      <c r="AX271" s="5">
        <v>105690</v>
      </c>
      <c r="AY271" s="5">
        <v>60064</v>
      </c>
      <c r="AZ271" s="5">
        <v>79121</v>
      </c>
      <c r="BA271" s="5">
        <v>151452</v>
      </c>
      <c r="BD271" s="1">
        <v>43997</v>
      </c>
      <c r="BE271" s="3">
        <v>2991210</v>
      </c>
      <c r="BF271" s="3">
        <v>1116083</v>
      </c>
      <c r="BG271" s="3">
        <v>712875</v>
      </c>
      <c r="BH271" s="3">
        <v>824037</v>
      </c>
      <c r="BI271" s="3">
        <v>593030</v>
      </c>
      <c r="BJ271" s="3">
        <v>2937755</v>
      </c>
      <c r="BT271" s="3"/>
      <c r="BU271" s="3"/>
      <c r="CD271" s="1"/>
      <c r="CE271" s="3"/>
      <c r="CF271" s="3"/>
      <c r="DH271" s="1">
        <v>44000</v>
      </c>
      <c r="DI271" s="3">
        <f>SUM(D80+E80+F80+G80+H80)</f>
        <v>329</v>
      </c>
      <c r="DK271" s="3">
        <f>SUM(X80+Y80+Z80+AA80+AB80)</f>
        <v>185</v>
      </c>
      <c r="DM271">
        <f>SUM(AR80+AS80+AT80+AU80+AV80)</f>
        <v>158</v>
      </c>
      <c r="DN271">
        <f>SUM(BB80+BC80+BD80+BE80+BF80)</f>
        <v>2260</v>
      </c>
      <c r="EG271" s="1">
        <v>44000</v>
      </c>
      <c r="EH271" s="3">
        <f>SUM(DY80+DZ80+EA80+EB80+EC80)</f>
        <v>16</v>
      </c>
      <c r="EI271" s="3"/>
      <c r="EJ271" s="3">
        <f>SUM(EO80+EP80+EQ80+ER80+ES80)</f>
        <v>20</v>
      </c>
      <c r="EK271" s="3">
        <f>SUM(EW80+EX80+EY80+EZ80+FA80)</f>
        <v>13</v>
      </c>
      <c r="EL271" s="3">
        <f>SUM(FE80+FF80+FG80+FH80+FI80)</f>
        <v>21</v>
      </c>
      <c r="EM271" s="3">
        <f>SUM(FQ80+FP80+FO80+FN80+FM80)</f>
        <v>21</v>
      </c>
    </row>
    <row r="272" spans="7:143" x14ac:dyDescent="0.2">
      <c r="G272" s="3">
        <v>771</v>
      </c>
      <c r="H272" s="3">
        <v>668</v>
      </c>
      <c r="I272" s="3">
        <v>396</v>
      </c>
      <c r="J272" s="3">
        <v>627</v>
      </c>
      <c r="K272" s="3">
        <v>175</v>
      </c>
      <c r="L272" s="3">
        <v>189</v>
      </c>
      <c r="M272" s="3">
        <v>87</v>
      </c>
      <c r="N272" s="3">
        <v>172</v>
      </c>
      <c r="O272" s="3">
        <v>71</v>
      </c>
      <c r="P272" s="3">
        <v>42</v>
      </c>
      <c r="Q272" s="3">
        <v>29</v>
      </c>
      <c r="R272" s="3">
        <v>42</v>
      </c>
      <c r="S272" s="3">
        <v>28</v>
      </c>
      <c r="T272" s="3">
        <v>27</v>
      </c>
      <c r="U272" s="3">
        <v>18</v>
      </c>
      <c r="V272" s="3">
        <v>293</v>
      </c>
      <c r="W272" s="3">
        <v>165</v>
      </c>
      <c r="X272" s="3">
        <v>83</v>
      </c>
      <c r="Y272" s="3">
        <v>18</v>
      </c>
      <c r="Z272" s="3">
        <v>8</v>
      </c>
      <c r="AA272" s="3">
        <v>28</v>
      </c>
      <c r="AB272" s="3">
        <v>22</v>
      </c>
      <c r="AC272" s="3">
        <v>14</v>
      </c>
      <c r="AD272" s="3">
        <v>8</v>
      </c>
      <c r="AE272" s="3">
        <v>3</v>
      </c>
      <c r="AF272" s="3">
        <v>130</v>
      </c>
      <c r="AG272" s="3">
        <v>19</v>
      </c>
      <c r="AH272" s="3">
        <v>17</v>
      </c>
      <c r="AI272" s="3">
        <v>40</v>
      </c>
      <c r="AJ272" s="3">
        <v>14</v>
      </c>
      <c r="AU272" s="3"/>
      <c r="AV272" s="5">
        <v>384575</v>
      </c>
      <c r="AW272" s="5">
        <v>167426</v>
      </c>
      <c r="AX272" s="5">
        <v>105885</v>
      </c>
      <c r="AY272" s="5">
        <v>60189</v>
      </c>
      <c r="AZ272" s="5">
        <v>79483</v>
      </c>
      <c r="BA272" s="5">
        <v>153560</v>
      </c>
      <c r="BD272" s="1">
        <v>43998</v>
      </c>
      <c r="BE272" s="3">
        <v>3051778</v>
      </c>
      <c r="BF272" s="3">
        <v>1131782</v>
      </c>
      <c r="BG272" s="3">
        <v>719236</v>
      </c>
      <c r="BH272" s="3">
        <v>835534</v>
      </c>
      <c r="BI272" s="3">
        <v>603092</v>
      </c>
      <c r="BJ272" s="3">
        <v>2997988</v>
      </c>
      <c r="BT272" s="3"/>
      <c r="BU272" s="3"/>
      <c r="CD272" s="1"/>
      <c r="CE272" s="3"/>
      <c r="DH272" s="1">
        <v>44001</v>
      </c>
      <c r="DI272" s="3">
        <f>SUM(D81+E81+F81+G81+H81)</f>
        <v>421</v>
      </c>
      <c r="DK272" s="3">
        <f>SUM(X81+Y81+Z81+AA81+AB81)</f>
        <v>174</v>
      </c>
      <c r="DL272">
        <f>SUM(AH81+AI81+AJ81+AK81+AL81)</f>
        <v>76</v>
      </c>
      <c r="DM272">
        <f>SUM(AR81+AS81+AT81+AU81+AV81)</f>
        <v>224</v>
      </c>
      <c r="DN272">
        <f>SUM(BB81+BC81+BD81+BE81+BF81)</f>
        <v>2299</v>
      </c>
      <c r="EG272" s="1">
        <v>44001</v>
      </c>
      <c r="EH272" s="3">
        <f>SUM(DY81+DZ81+EA81+EB81+EC81)</f>
        <v>13</v>
      </c>
      <c r="EI272" s="3"/>
      <c r="EJ272" s="3">
        <f>SUM(EO81+EP81+EQ81+ER81+ES81)</f>
        <v>19</v>
      </c>
      <c r="EK272" s="3"/>
      <c r="EL272" s="3">
        <f>SUM(FE81+FF81+FG81+FH81+FI81)</f>
        <v>13</v>
      </c>
      <c r="EM272" s="3">
        <f>SUM(FQ81+FP81+FO81+FN81+FM81)</f>
        <v>46</v>
      </c>
    </row>
    <row r="273" spans="7:143" x14ac:dyDescent="0.2">
      <c r="G273" s="3">
        <v>876</v>
      </c>
      <c r="H273" s="3">
        <v>738</v>
      </c>
      <c r="I273" s="3">
        <v>535</v>
      </c>
      <c r="J273" s="3">
        <v>679</v>
      </c>
      <c r="K273" s="3">
        <v>237</v>
      </c>
      <c r="L273" s="3">
        <v>200</v>
      </c>
      <c r="M273" s="3">
        <v>92</v>
      </c>
      <c r="N273" s="3">
        <v>186</v>
      </c>
      <c r="O273" s="3">
        <v>78</v>
      </c>
      <c r="P273" s="3">
        <v>53</v>
      </c>
      <c r="Q273" s="3">
        <v>33</v>
      </c>
      <c r="R273" s="3">
        <v>48</v>
      </c>
      <c r="S273" s="3">
        <v>31</v>
      </c>
      <c r="T273" s="3">
        <v>30</v>
      </c>
      <c r="U273" s="3">
        <v>19</v>
      </c>
      <c r="V273" s="3">
        <v>346</v>
      </c>
      <c r="W273" s="3">
        <v>185</v>
      </c>
      <c r="X273" s="3">
        <v>100</v>
      </c>
      <c r="Y273" s="3">
        <v>26</v>
      </c>
      <c r="Z273" s="3">
        <v>10</v>
      </c>
      <c r="AA273" s="3">
        <v>28</v>
      </c>
      <c r="AB273" s="3">
        <v>22</v>
      </c>
      <c r="AC273" s="3">
        <v>15</v>
      </c>
      <c r="AD273" s="3">
        <v>8</v>
      </c>
      <c r="AE273" s="3">
        <v>3</v>
      </c>
      <c r="AF273" s="3">
        <v>145</v>
      </c>
      <c r="AG273" s="3">
        <v>19</v>
      </c>
      <c r="AH273" s="3">
        <v>17</v>
      </c>
      <c r="AI273" s="3">
        <v>40</v>
      </c>
      <c r="AJ273" s="3">
        <v>14</v>
      </c>
      <c r="AU273" s="3"/>
      <c r="AV273" s="5">
        <v>385142</v>
      </c>
      <c r="AW273" s="5">
        <v>167703</v>
      </c>
      <c r="AX273" s="5">
        <v>106151</v>
      </c>
      <c r="AY273" s="5">
        <v>60393</v>
      </c>
      <c r="AZ273" s="5">
        <v>79818</v>
      </c>
      <c r="BA273" s="5">
        <v>157015</v>
      </c>
      <c r="BD273" s="1">
        <v>43999</v>
      </c>
      <c r="BE273" s="3">
        <v>3111119</v>
      </c>
      <c r="BF273" s="3">
        <v>1147841</v>
      </c>
      <c r="BG273" s="3">
        <v>727549</v>
      </c>
      <c r="BH273" s="3">
        <v>849885</v>
      </c>
      <c r="BI273" s="3">
        <v>612831</v>
      </c>
      <c r="BJ273" s="3">
        <v>3074530</v>
      </c>
      <c r="BT273" s="3"/>
      <c r="BU273" s="3"/>
      <c r="CD273" s="1"/>
      <c r="CE273" s="3"/>
      <c r="DH273" s="1">
        <v>44002</v>
      </c>
      <c r="DI273" s="3">
        <f>SUM(D82+E82+F82+G82+H82)</f>
        <v>397</v>
      </c>
      <c r="DK273" s="3">
        <f>SUM(X82+Y82+Z82+AA82+AB82)</f>
        <v>212</v>
      </c>
      <c r="DL273">
        <f>SUM(AH82+AI82+AJ82+AK82+AL82)</f>
        <v>122</v>
      </c>
      <c r="DM273">
        <f>SUM(AR82+AS82+AT82+AU82+AV82)</f>
        <v>225</v>
      </c>
      <c r="DN273">
        <f>SUM(BB82+BC82+BD82+BE82+BF82)</f>
        <v>2848</v>
      </c>
      <c r="EG273" s="1">
        <v>44002</v>
      </c>
      <c r="EH273" s="3">
        <f>SUM(DY82+DZ82+EA82+EB82+EC82)</f>
        <v>6</v>
      </c>
      <c r="EI273" s="3">
        <f>SUM(EG82+EH82+EI82+EJ82+EK82)</f>
        <v>7</v>
      </c>
      <c r="EJ273" s="3">
        <f>SUM(EO82+EP82+EQ82+ER82+ES82)</f>
        <v>23</v>
      </c>
      <c r="EK273" s="3">
        <f>SUM(EW82+EX82+EY82+EZ82+FA82)</f>
        <v>14</v>
      </c>
      <c r="EL273" s="3">
        <f>SUM(FE82+FF82+FG82+FH82+FI82)</f>
        <v>9</v>
      </c>
      <c r="EM273" s="3">
        <f>SUM(FQ82+FP82+FO82+FN82+FM82)</f>
        <v>65</v>
      </c>
    </row>
    <row r="274" spans="7:143" x14ac:dyDescent="0.2">
      <c r="G274" s="3">
        <v>1129</v>
      </c>
      <c r="H274" s="3">
        <v>946</v>
      </c>
      <c r="I274" s="3">
        <v>620</v>
      </c>
      <c r="J274" s="3">
        <v>902</v>
      </c>
      <c r="K274" s="3">
        <v>266</v>
      </c>
      <c r="L274" s="3">
        <v>263</v>
      </c>
      <c r="M274" s="3">
        <v>103</v>
      </c>
      <c r="N274" s="3">
        <v>232</v>
      </c>
      <c r="O274" s="3">
        <v>95</v>
      </c>
      <c r="P274" s="3">
        <v>62</v>
      </c>
      <c r="Q274" s="3">
        <v>42</v>
      </c>
      <c r="R274" s="3">
        <v>69</v>
      </c>
      <c r="S274" s="3">
        <v>37</v>
      </c>
      <c r="T274" s="3">
        <v>36</v>
      </c>
      <c r="U274" s="3">
        <v>24</v>
      </c>
      <c r="V274" s="3">
        <v>402</v>
      </c>
      <c r="W274" s="3">
        <v>205</v>
      </c>
      <c r="X274" s="3">
        <v>121</v>
      </c>
      <c r="Y274" s="3">
        <v>33</v>
      </c>
      <c r="Z274" s="3">
        <v>12</v>
      </c>
      <c r="AA274" s="3">
        <v>58</v>
      </c>
      <c r="AB274" s="3">
        <v>30</v>
      </c>
      <c r="AC274" s="3">
        <v>20</v>
      </c>
      <c r="AD274" s="3">
        <v>10</v>
      </c>
      <c r="AE274" s="3">
        <v>4</v>
      </c>
      <c r="AF274" s="3">
        <v>170</v>
      </c>
      <c r="AG274" s="3">
        <v>31</v>
      </c>
      <c r="AH274" s="3">
        <v>25</v>
      </c>
      <c r="AI274" s="3">
        <v>44</v>
      </c>
      <c r="AJ274" s="3">
        <v>15</v>
      </c>
      <c r="BD274" s="1">
        <v>44000</v>
      </c>
      <c r="BE274" s="3">
        <v>3179660</v>
      </c>
      <c r="BF274" s="3">
        <v>1171734</v>
      </c>
      <c r="BG274" s="3">
        <v>736691</v>
      </c>
      <c r="BH274" s="3">
        <v>850186</v>
      </c>
      <c r="BI274" s="3">
        <v>624068</v>
      </c>
      <c r="BJ274" s="3">
        <v>3155702</v>
      </c>
      <c r="BT274" s="3"/>
      <c r="BU274" s="3"/>
      <c r="CD274" s="1"/>
      <c r="CE274" s="3"/>
      <c r="DH274" s="1">
        <v>44003</v>
      </c>
      <c r="DI274" s="3">
        <f>SUM(D83+E83+F83+G83+H83)</f>
        <v>396</v>
      </c>
      <c r="DK274" s="3">
        <f>SUM(X83+Y83+Z83+AA83+AB83)</f>
        <v>84</v>
      </c>
      <c r="DL274">
        <f>SUM(AH83+AI83+AJ83+AK83+AL83)</f>
        <v>74</v>
      </c>
      <c r="DM274">
        <f>SUM(AR83+AS83+AT83+AU83+AV83)</f>
        <v>193</v>
      </c>
      <c r="DN274">
        <f>SUM(BB83+BC83+BD83+BE83+BF83)</f>
        <v>2954</v>
      </c>
      <c r="EG274" s="1">
        <v>44003</v>
      </c>
      <c r="EH274" s="3">
        <f>SUM(DY83+DZ83+EA83+EB83+EC83)</f>
        <v>7</v>
      </c>
      <c r="EI274" s="3">
        <f>SUM(EG83+EH83+EI83+EJ83+EK83)</f>
        <v>6</v>
      </c>
      <c r="EJ274" s="3">
        <f>SUM(EO83+EP83+EQ83+ER83+ES83)</f>
        <v>23</v>
      </c>
      <c r="EK274" s="3">
        <f>SUM(EW83+EX83+EY83+EZ83+FA83)</f>
        <v>1</v>
      </c>
      <c r="EL274" s="3">
        <f>SUM(FE83+FF83+FG83+FH83+FI83)</f>
        <v>3</v>
      </c>
      <c r="EM274" s="3">
        <f>SUM(FQ83+FP83+FO83+FN83+FM83)</f>
        <v>12</v>
      </c>
    </row>
    <row r="275" spans="7:143" x14ac:dyDescent="0.2">
      <c r="G275" s="3">
        <v>1344</v>
      </c>
      <c r="H275" s="3">
        <v>1185</v>
      </c>
      <c r="I275" s="3">
        <v>701</v>
      </c>
      <c r="J275" s="3">
        <v>1001</v>
      </c>
      <c r="K275" s="3">
        <v>328</v>
      </c>
      <c r="L275" s="3">
        <v>314</v>
      </c>
      <c r="M275" s="3">
        <v>122</v>
      </c>
      <c r="N275" s="3">
        <v>276</v>
      </c>
      <c r="O275" s="3">
        <v>125</v>
      </c>
      <c r="P275" s="3">
        <v>71</v>
      </c>
      <c r="Q275" s="3">
        <v>50</v>
      </c>
      <c r="R275" s="3">
        <v>80</v>
      </c>
      <c r="S275" s="3">
        <v>52</v>
      </c>
      <c r="T275" s="3">
        <v>42</v>
      </c>
      <c r="U275" s="3">
        <v>30</v>
      </c>
      <c r="V275" s="3">
        <v>446</v>
      </c>
      <c r="W275" s="3">
        <v>234</v>
      </c>
      <c r="X275" s="3">
        <v>141</v>
      </c>
      <c r="Y275" s="3">
        <v>39</v>
      </c>
      <c r="Z275" s="3">
        <v>13</v>
      </c>
      <c r="AA275" s="3">
        <v>86</v>
      </c>
      <c r="AB275" s="3">
        <v>37</v>
      </c>
      <c r="AC275" s="3">
        <v>23</v>
      </c>
      <c r="AD275" s="3">
        <v>11</v>
      </c>
      <c r="AE275" s="3">
        <v>7</v>
      </c>
      <c r="AF275" s="3">
        <v>196</v>
      </c>
      <c r="AG275" s="3">
        <v>36</v>
      </c>
      <c r="AH275" s="3">
        <v>28</v>
      </c>
      <c r="AI275" s="3">
        <v>47</v>
      </c>
      <c r="AJ275" s="3">
        <v>17</v>
      </c>
      <c r="BD275" s="1">
        <v>44001</v>
      </c>
      <c r="BE275" s="3">
        <v>3258963</v>
      </c>
      <c r="BF275" s="3">
        <v>1194343</v>
      </c>
      <c r="BG275" s="3">
        <v>746162</v>
      </c>
      <c r="BH275" s="3">
        <v>879928</v>
      </c>
      <c r="BI275" s="3">
        <v>637218</v>
      </c>
      <c r="BJ275" s="3">
        <v>3234412</v>
      </c>
      <c r="BT275" s="3"/>
      <c r="BU275" s="3"/>
      <c r="CD275" s="1"/>
      <c r="CE275" s="3"/>
      <c r="DH275" s="1">
        <v>44004</v>
      </c>
      <c r="DI275" s="3">
        <f>SUM(D84+E84+F84+G84+H84)</f>
        <v>303</v>
      </c>
      <c r="DJ275">
        <f>SUM(R84+P84+Q84+N84+O84)</f>
        <v>77</v>
      </c>
      <c r="DK275" s="3">
        <f>SUM(X84+Y84+Z84+AA84+AB84)</f>
        <v>102</v>
      </c>
      <c r="DL275">
        <f>SUM(AH84+AI84+AJ84+AK84+AL84)</f>
        <v>58</v>
      </c>
      <c r="DM275">
        <f>SUM(AR84+AS84+AT84+AU84+AV84)</f>
        <v>141</v>
      </c>
      <c r="DN275">
        <f>SUM(BB84+BC84+BD84+BE84+BF84)</f>
        <v>3478</v>
      </c>
      <c r="EG275" s="1">
        <v>44004</v>
      </c>
      <c r="EH275" s="3">
        <f>SUM(DY84+DZ84+EA84+EB84+EC84)</f>
        <v>7</v>
      </c>
      <c r="EI275" s="3">
        <f>SUM(EG84+EH84+EI84+EJ84+EK84)</f>
        <v>10</v>
      </c>
      <c r="EJ275" s="3">
        <f>SUM(EO84+EP84+EQ84+ER84+ES84)</f>
        <v>9</v>
      </c>
      <c r="EK275" s="3">
        <f>SUM(EW84+EX84+EY84+EZ84+FA84)</f>
        <v>3</v>
      </c>
      <c r="EL275" s="3">
        <f>SUM(FE84+FF84+FG84+FH84+FI84)</f>
        <v>2</v>
      </c>
      <c r="EM275" s="3">
        <f>SUM(FQ84+FP84+FO84+FN84+FM84)</f>
        <v>38</v>
      </c>
    </row>
    <row r="276" spans="7:143" x14ac:dyDescent="0.2">
      <c r="G276" s="3">
        <v>1493</v>
      </c>
      <c r="H276" s="3">
        <v>1341</v>
      </c>
      <c r="I276" s="3">
        <v>778</v>
      </c>
      <c r="J276" s="3">
        <v>1135</v>
      </c>
      <c r="K276" s="3">
        <v>369</v>
      </c>
      <c r="L276" s="3">
        <v>345</v>
      </c>
      <c r="M276" s="3">
        <v>132</v>
      </c>
      <c r="N276" s="3">
        <v>312</v>
      </c>
      <c r="O276" s="3">
        <v>145</v>
      </c>
      <c r="P276" s="3">
        <v>82</v>
      </c>
      <c r="Q276" s="3">
        <v>56</v>
      </c>
      <c r="R276" s="3">
        <v>93</v>
      </c>
      <c r="S276" s="3">
        <v>61</v>
      </c>
      <c r="T276" s="3">
        <v>52</v>
      </c>
      <c r="U276" s="3">
        <v>31</v>
      </c>
      <c r="V276" s="3">
        <v>504</v>
      </c>
      <c r="W276" s="3">
        <v>246</v>
      </c>
      <c r="X276" s="3">
        <v>165</v>
      </c>
      <c r="Y276" s="3">
        <v>48</v>
      </c>
      <c r="Z276" s="3">
        <v>15</v>
      </c>
      <c r="AA276" s="3">
        <v>86</v>
      </c>
      <c r="AB276" s="3">
        <v>37</v>
      </c>
      <c r="AC276" s="3">
        <v>26</v>
      </c>
      <c r="AD276" s="3">
        <v>13</v>
      </c>
      <c r="AE276" s="3">
        <v>8</v>
      </c>
      <c r="AF276" s="3">
        <v>220</v>
      </c>
      <c r="AG276" s="3">
        <v>40</v>
      </c>
      <c r="AH276" s="3">
        <v>29</v>
      </c>
      <c r="AI276" s="3">
        <v>48</v>
      </c>
      <c r="AJ276" s="3">
        <v>17</v>
      </c>
      <c r="BD276" s="1">
        <v>44002</v>
      </c>
      <c r="BE276" s="3">
        <v>3327793</v>
      </c>
      <c r="BF276" s="3">
        <v>1218873</v>
      </c>
      <c r="BG276" s="3">
        <v>760229</v>
      </c>
      <c r="BH276" s="3">
        <v>894634</v>
      </c>
      <c r="BI276" s="3">
        <v>637727</v>
      </c>
      <c r="BJ276" s="3">
        <v>3319256</v>
      </c>
      <c r="BT276" s="3"/>
      <c r="BU276" s="3"/>
      <c r="CD276" s="1"/>
      <c r="CE276" s="3"/>
      <c r="DH276" s="1">
        <v>44005</v>
      </c>
      <c r="DI276" s="3">
        <f>SUM(D85+E85+F85+G85+H85)</f>
        <v>322</v>
      </c>
      <c r="DK276" s="3">
        <f>SUM(X85+Y85+Z85+AA85+AB85)</f>
        <v>187</v>
      </c>
      <c r="DL276">
        <f>SUM(AH85+AI85+AJ85+AK85+AL85)</f>
        <v>94</v>
      </c>
      <c r="DM276">
        <f>SUM(AR85+AS85+AT85+AU85+AV85)</f>
        <v>190</v>
      </c>
      <c r="DN276">
        <f>SUM(BB85+BC85+BD85+BE85+BF85)</f>
        <v>3707</v>
      </c>
      <c r="EG276" s="1">
        <v>44005</v>
      </c>
      <c r="EH276" s="3">
        <f>SUM(DY85+DZ85+EA85+EB85+EC85)</f>
        <v>15</v>
      </c>
      <c r="EI276" s="3">
        <f>SUM(EG85+EH85+EI85+EJ85+EK85)</f>
        <v>16</v>
      </c>
      <c r="EJ276" s="3"/>
      <c r="EK276" s="3">
        <f>SUM(EW85+EX85+EY85+EZ85+FA85)</f>
        <v>5</v>
      </c>
      <c r="EL276" s="3">
        <f>SUM(FE85+FF85+FG85+FH85+FI85)</f>
        <v>16</v>
      </c>
      <c r="EM276" s="3">
        <f>SUM(FQ85+FP85+FO85+FN85+FM85)</f>
        <v>41</v>
      </c>
    </row>
    <row r="277" spans="7:143" x14ac:dyDescent="0.2">
      <c r="G277" s="3">
        <v>1759</v>
      </c>
      <c r="H277" s="3">
        <v>1510</v>
      </c>
      <c r="I277" s="3">
        <v>890</v>
      </c>
      <c r="J277" s="3">
        <v>1241</v>
      </c>
      <c r="K277" s="3">
        <v>425</v>
      </c>
      <c r="L277" s="3">
        <v>390</v>
      </c>
      <c r="M277" s="3">
        <v>163</v>
      </c>
      <c r="N277" s="3">
        <v>352</v>
      </c>
      <c r="O277" s="3">
        <v>161</v>
      </c>
      <c r="P277" s="3">
        <v>101</v>
      </c>
      <c r="Q277" s="3">
        <v>73</v>
      </c>
      <c r="R277" s="3">
        <v>109</v>
      </c>
      <c r="S277" s="3">
        <v>80</v>
      </c>
      <c r="T277" s="3">
        <v>66</v>
      </c>
      <c r="U277" s="3">
        <v>38</v>
      </c>
      <c r="V277" s="3">
        <v>609</v>
      </c>
      <c r="W277" s="3">
        <v>282</v>
      </c>
      <c r="X277" s="3">
        <v>197</v>
      </c>
      <c r="Y277" s="3">
        <v>57</v>
      </c>
      <c r="Z277" s="3">
        <v>15</v>
      </c>
      <c r="AA277" s="3">
        <v>110</v>
      </c>
      <c r="AB277" s="3">
        <v>62</v>
      </c>
      <c r="AC277" s="3">
        <v>30</v>
      </c>
      <c r="AD277" s="3">
        <v>16</v>
      </c>
      <c r="AE277" s="3">
        <v>12</v>
      </c>
      <c r="AF277" s="3">
        <v>241</v>
      </c>
      <c r="AG277" s="3">
        <v>54</v>
      </c>
      <c r="AH277" s="3">
        <v>38</v>
      </c>
      <c r="AI277" s="3">
        <v>50</v>
      </c>
      <c r="AJ277" s="3">
        <v>17</v>
      </c>
      <c r="BD277" s="1">
        <v>44003</v>
      </c>
      <c r="BE277" s="3">
        <v>3395319</v>
      </c>
      <c r="BF277" s="3">
        <v>1244967</v>
      </c>
      <c r="BG277" s="3">
        <v>768592</v>
      </c>
      <c r="BH277" s="3">
        <v>907426</v>
      </c>
      <c r="BI277" s="3">
        <v>637727</v>
      </c>
      <c r="BJ277" s="3">
        <v>3411686</v>
      </c>
      <c r="BT277" s="3"/>
      <c r="BU277" s="3"/>
      <c r="DH277" s="1">
        <v>44006</v>
      </c>
      <c r="DI277" s="3">
        <f>SUM(D86+E86+F86+G86+H86)</f>
        <v>310</v>
      </c>
      <c r="DJ277">
        <f>SUM(R86+P86+Q86+N86+O86)</f>
        <v>53</v>
      </c>
      <c r="DK277" s="3">
        <f>SUM(X86+Y86+Z86+AA86+AB86)</f>
        <v>141</v>
      </c>
      <c r="DL277">
        <f>SUM(AH86+AI86+AJ86+AK86+AL86)</f>
        <v>134</v>
      </c>
      <c r="DM277">
        <f>SUM(AR86+AS86+AT86+AU86+AV86)</f>
        <v>199</v>
      </c>
      <c r="DN277">
        <f>SUM(BB86+BC86+BD86+BE86+BF86)</f>
        <v>2787</v>
      </c>
      <c r="EG277" s="1">
        <v>44006</v>
      </c>
      <c r="EH277" s="3">
        <f>SUM(DY86+DZ86+EA86+EB86+EC86)</f>
        <v>8</v>
      </c>
      <c r="EI277" s="3"/>
      <c r="EJ277" s="3">
        <f>SUM(EO86+EP86+EQ86+ER86+ES86)</f>
        <v>31</v>
      </c>
      <c r="EK277" s="3">
        <f>SUM(EW86+EX86+EY86+EZ86+FA86)</f>
        <v>2</v>
      </c>
      <c r="EL277" s="3">
        <f>SUM(FE86+FF86+FG86+FH86+FI86)</f>
        <v>30</v>
      </c>
      <c r="EM277" s="3">
        <f>SUM(FQ86+FP86+FO86+FN86+FM86)</f>
        <v>68</v>
      </c>
    </row>
    <row r="278" spans="7:143" x14ac:dyDescent="0.2">
      <c r="G278" s="3">
        <v>1848</v>
      </c>
      <c r="H278" s="3">
        <v>1618</v>
      </c>
      <c r="I278" s="3">
        <v>965</v>
      </c>
      <c r="J278" s="3">
        <v>1308</v>
      </c>
      <c r="K278" s="3">
        <v>469</v>
      </c>
      <c r="L278" s="3">
        <v>435</v>
      </c>
      <c r="M278" s="3">
        <v>183</v>
      </c>
      <c r="N278" s="3">
        <v>412</v>
      </c>
      <c r="O278" s="3">
        <v>195</v>
      </c>
      <c r="P278" s="3">
        <v>119</v>
      </c>
      <c r="Q278" s="3">
        <v>81</v>
      </c>
      <c r="R278" s="3">
        <v>137</v>
      </c>
      <c r="S278" s="3">
        <v>92</v>
      </c>
      <c r="T278" s="3">
        <v>81</v>
      </c>
      <c r="U278" s="3">
        <v>42</v>
      </c>
      <c r="V278" s="3">
        <v>652</v>
      </c>
      <c r="W278" s="3">
        <v>316</v>
      </c>
      <c r="X278" s="3">
        <v>209</v>
      </c>
      <c r="Y278" s="3">
        <v>62</v>
      </c>
      <c r="Z278" s="3">
        <v>18</v>
      </c>
      <c r="AA278" s="3">
        <v>130</v>
      </c>
      <c r="AB278" s="3">
        <v>68</v>
      </c>
      <c r="AC278" s="3">
        <v>39</v>
      </c>
      <c r="AD278" s="3">
        <v>16</v>
      </c>
      <c r="AE278" s="3">
        <v>19</v>
      </c>
      <c r="AF278" s="3">
        <v>265</v>
      </c>
      <c r="AG278" s="3">
        <v>54</v>
      </c>
      <c r="AH278" s="3">
        <v>38</v>
      </c>
      <c r="AI278" s="3">
        <v>52</v>
      </c>
      <c r="AJ278" s="3">
        <v>18</v>
      </c>
      <c r="BD278" s="1">
        <v>44004</v>
      </c>
      <c r="BE278" s="3">
        <v>3452099</v>
      </c>
      <c r="BF278" s="3">
        <v>1267399</v>
      </c>
      <c r="BG278" s="3">
        <v>775322</v>
      </c>
      <c r="BH278" s="3">
        <v>918017</v>
      </c>
      <c r="BI278" s="3">
        <v>667848</v>
      </c>
      <c r="BJ278" s="3">
        <v>3496929</v>
      </c>
      <c r="BT278" s="3"/>
      <c r="BU278" s="3"/>
      <c r="DH278" s="1">
        <v>44007</v>
      </c>
      <c r="DI278" s="3">
        <f>SUM(D87+E87+F87+G87+H87)</f>
        <v>376</v>
      </c>
      <c r="DJ278">
        <f>SUM(R87+P87+Q87+N87+O87)</f>
        <v>129</v>
      </c>
      <c r="DK278" s="3">
        <f>SUM(X87+Y87+Z87+AA87+AB87)</f>
        <v>167</v>
      </c>
      <c r="DL278">
        <f>SUM(AH87+AI87+AJ87+AK87+AL87)</f>
        <v>143</v>
      </c>
      <c r="DM278">
        <f>SUM(AR87+AS87+AT87+AU87+AV87)</f>
        <v>237</v>
      </c>
      <c r="DN278">
        <f>SUM(BB87+BC87+BD87+BE87+BF87)</f>
        <v>3047</v>
      </c>
      <c r="EG278" s="1">
        <v>44007</v>
      </c>
      <c r="EH278" s="3">
        <f>SUM(DY87+DZ87+EA87+EB87+EC87)</f>
        <v>8</v>
      </c>
      <c r="EI278" s="3">
        <f>SUM(EG87+EH87+EI87+EJ87+EK87)</f>
        <v>14</v>
      </c>
      <c r="EJ278" s="3">
        <f>SUM(EO87+EP87+EQ87+ER87+ES87)</f>
        <v>18</v>
      </c>
      <c r="EK278" s="3">
        <f>SUM(EW87+EX87+EY87+EZ87+FA87)</f>
        <v>14</v>
      </c>
      <c r="EL278" s="3">
        <f>SUM(FE87+FF87+FG87+FH87+FI87)</f>
        <v>10</v>
      </c>
      <c r="EM278" s="3">
        <f>SUM(FQ87+FP87+FO87+FN87+FM87)</f>
        <v>56</v>
      </c>
    </row>
    <row r="279" spans="7:143" x14ac:dyDescent="0.2">
      <c r="G279" s="3">
        <v>1994</v>
      </c>
      <c r="H279" s="3">
        <v>1746</v>
      </c>
      <c r="I279" s="3">
        <v>1030</v>
      </c>
      <c r="J279" s="3">
        <v>1400</v>
      </c>
      <c r="K279" s="3">
        <v>529</v>
      </c>
      <c r="L279" s="3">
        <v>453</v>
      </c>
      <c r="M279" s="3">
        <v>226</v>
      </c>
      <c r="N279" s="3">
        <v>428</v>
      </c>
      <c r="O279" s="3">
        <v>209</v>
      </c>
      <c r="P279" s="3">
        <v>131</v>
      </c>
      <c r="Q279" s="3">
        <v>88</v>
      </c>
      <c r="R279" s="3">
        <v>149</v>
      </c>
      <c r="S279" s="3">
        <v>102</v>
      </c>
      <c r="T279" s="3">
        <v>93</v>
      </c>
      <c r="U279" s="3">
        <v>49</v>
      </c>
      <c r="V279" s="3">
        <v>704</v>
      </c>
      <c r="W279" s="3">
        <v>329</v>
      </c>
      <c r="X279" s="3">
        <v>217</v>
      </c>
      <c r="Y279" s="3">
        <v>68</v>
      </c>
      <c r="Z279" s="3">
        <v>18</v>
      </c>
      <c r="AA279" s="3"/>
      <c r="AB279" s="3">
        <v>68</v>
      </c>
      <c r="AC279" s="3">
        <v>39</v>
      </c>
      <c r="AD279" s="3">
        <v>18</v>
      </c>
      <c r="AE279" s="3">
        <v>20</v>
      </c>
      <c r="AF279" s="3">
        <v>296</v>
      </c>
      <c r="AG279" s="3">
        <v>55</v>
      </c>
      <c r="AH279" s="3">
        <v>39</v>
      </c>
      <c r="AI279" s="3">
        <v>54</v>
      </c>
      <c r="AJ279" s="3">
        <v>19</v>
      </c>
      <c r="BD279" s="1">
        <v>44005</v>
      </c>
      <c r="BE279" s="3">
        <v>3500808</v>
      </c>
      <c r="BF279" s="3">
        <v>1283451</v>
      </c>
      <c r="BG279" s="3">
        <v>782854</v>
      </c>
      <c r="BH279" s="3">
        <v>928668</v>
      </c>
      <c r="BI279" s="3">
        <v>679103</v>
      </c>
      <c r="BJ279" s="3">
        <v>3592899</v>
      </c>
      <c r="BT279" s="3"/>
      <c r="BU279" s="3"/>
      <c r="DH279" s="1">
        <v>44008</v>
      </c>
      <c r="DI279" s="3">
        <f>SUM(D88+E88+F88+G88+H88)</f>
        <v>391</v>
      </c>
      <c r="DJ279">
        <f>SUM(R88+P88+Q88+N88+O88)</f>
        <v>185</v>
      </c>
      <c r="DK279" s="3">
        <f>SUM(X88+Y88+Z88+AA88+AB88)</f>
        <v>133</v>
      </c>
      <c r="DL279">
        <f>SUM(AH88+AI88+AJ88+AK88+AL88)</f>
        <v>143</v>
      </c>
      <c r="DM279">
        <f>SUM(AR88+AS88+AT88+AU88+AV88)</f>
        <v>246</v>
      </c>
      <c r="DN279">
        <f>SUM(BB88+BC88+BD88+BE88+BF88)</f>
        <v>3412</v>
      </c>
      <c r="EG279" s="1">
        <v>44008</v>
      </c>
      <c r="EH279" s="3">
        <f>SUM(DY88+DZ88+EA88+EB88+EC88)</f>
        <v>6</v>
      </c>
      <c r="EI279" s="3">
        <f>SUM(EG88+EH88+EI88+EJ88+EK88)</f>
        <v>13</v>
      </c>
      <c r="EJ279" s="3">
        <f>SUM(EO88+EP88+EQ88+ER88+ES88)</f>
        <v>33</v>
      </c>
      <c r="EK279" s="3"/>
      <c r="EL279" s="3">
        <f>SUM(FE88+FF88+FG88+FH88+FI88)</f>
        <v>12</v>
      </c>
      <c r="EM279" s="3">
        <f>SUM(FQ88+FP88+FO88+FN88+FM88)</f>
        <v>47</v>
      </c>
    </row>
    <row r="280" spans="7:143" x14ac:dyDescent="0.2">
      <c r="G280" s="3">
        <v>2105</v>
      </c>
      <c r="H280" s="3">
        <v>1869</v>
      </c>
      <c r="I280" s="3">
        <v>1109</v>
      </c>
      <c r="J280" s="3">
        <v>1512</v>
      </c>
      <c r="K280" s="3">
        <v>580</v>
      </c>
      <c r="L280" s="3">
        <v>482</v>
      </c>
      <c r="M280" s="3">
        <v>236</v>
      </c>
      <c r="N280" s="3">
        <v>433</v>
      </c>
      <c r="O280" s="3">
        <v>217</v>
      </c>
      <c r="P280" s="3">
        <v>136</v>
      </c>
      <c r="Q280" s="3">
        <v>106</v>
      </c>
      <c r="R280" s="3">
        <v>163</v>
      </c>
      <c r="S280" s="3">
        <v>114</v>
      </c>
      <c r="T280" s="3">
        <v>107</v>
      </c>
      <c r="U280" s="3">
        <v>51</v>
      </c>
      <c r="V280" s="3">
        <v>760</v>
      </c>
      <c r="W280" s="3">
        <v>347</v>
      </c>
      <c r="X280" s="3">
        <v>240</v>
      </c>
      <c r="Y280" s="3">
        <v>77</v>
      </c>
      <c r="Z280" s="3">
        <v>18</v>
      </c>
      <c r="AA280" s="3"/>
      <c r="AB280" s="3">
        <v>91</v>
      </c>
      <c r="AC280" s="3">
        <v>40</v>
      </c>
      <c r="AD280" s="3">
        <v>19</v>
      </c>
      <c r="AE280" s="3">
        <v>21</v>
      </c>
      <c r="AF280" s="3">
        <v>320</v>
      </c>
      <c r="AG280" s="3">
        <v>66</v>
      </c>
      <c r="AH280" s="3">
        <v>50</v>
      </c>
      <c r="AI280" s="3">
        <v>61</v>
      </c>
      <c r="AJ280" s="3">
        <v>19</v>
      </c>
      <c r="BC280" s="3"/>
      <c r="BD280" s="1">
        <v>44006</v>
      </c>
      <c r="BE280" s="3">
        <v>3551952</v>
      </c>
      <c r="BF280" s="3">
        <v>1299645</v>
      </c>
      <c r="BG280" s="3">
        <v>790223</v>
      </c>
      <c r="BH280" s="3">
        <v>944805</v>
      </c>
      <c r="BI280" s="3">
        <v>691408</v>
      </c>
      <c r="BJ280" s="3">
        <v>3694345</v>
      </c>
      <c r="BT280" s="3"/>
      <c r="BU280" s="3"/>
    </row>
    <row r="281" spans="7:143" x14ac:dyDescent="0.2">
      <c r="G281" s="3">
        <v>2105</v>
      </c>
      <c r="H281" s="3">
        <v>1869</v>
      </c>
      <c r="I281" s="3">
        <v>1217</v>
      </c>
      <c r="J281" s="3">
        <v>1584</v>
      </c>
      <c r="K281" s="3">
        <v>617</v>
      </c>
      <c r="L281" s="3">
        <v>550</v>
      </c>
      <c r="M281" s="3">
        <v>277</v>
      </c>
      <c r="N281" s="3">
        <v>535</v>
      </c>
      <c r="O281" s="3">
        <v>238</v>
      </c>
      <c r="P281" s="3">
        <v>156</v>
      </c>
      <c r="Q281" s="3">
        <v>120</v>
      </c>
      <c r="R281" s="3">
        <v>188</v>
      </c>
      <c r="S281" s="3">
        <v>126</v>
      </c>
      <c r="T281" s="3">
        <v>125</v>
      </c>
      <c r="U281" s="3">
        <v>57</v>
      </c>
      <c r="V281" s="3">
        <v>820</v>
      </c>
      <c r="W281" s="3">
        <v>364</v>
      </c>
      <c r="X281" s="3">
        <v>293</v>
      </c>
      <c r="Y281" s="3">
        <v>86</v>
      </c>
      <c r="Z281" s="3">
        <v>21</v>
      </c>
      <c r="AA281" s="3">
        <v>206</v>
      </c>
      <c r="AB281" s="3">
        <v>109</v>
      </c>
      <c r="AC281" s="3">
        <v>46</v>
      </c>
      <c r="AD281" s="3">
        <v>23</v>
      </c>
      <c r="AE281" s="3">
        <v>27</v>
      </c>
      <c r="AF281" s="3">
        <v>360</v>
      </c>
      <c r="AG281" s="3">
        <v>67</v>
      </c>
      <c r="AH281" s="3">
        <v>54</v>
      </c>
      <c r="AI281" s="3">
        <v>61</v>
      </c>
      <c r="AJ281" s="3">
        <v>19</v>
      </c>
      <c r="BC281" s="3"/>
      <c r="BS281" s="3"/>
      <c r="BT281" s="3"/>
      <c r="BU281" s="3"/>
    </row>
    <row r="282" spans="7:143" x14ac:dyDescent="0.2">
      <c r="G282" s="3">
        <v>2179</v>
      </c>
      <c r="H282" s="3">
        <v>1954</v>
      </c>
      <c r="I282" s="3">
        <v>1286</v>
      </c>
      <c r="J282" s="3">
        <v>1749</v>
      </c>
      <c r="K282" s="3">
        <v>663</v>
      </c>
      <c r="L282" s="3">
        <v>608</v>
      </c>
      <c r="M282" s="3">
        <v>312</v>
      </c>
      <c r="N282" s="3">
        <v>590</v>
      </c>
      <c r="O282" s="3">
        <v>269</v>
      </c>
      <c r="P282" s="3">
        <v>182</v>
      </c>
      <c r="Q282" s="3">
        <v>147</v>
      </c>
      <c r="R282" s="3">
        <v>221</v>
      </c>
      <c r="S282" s="3">
        <v>141</v>
      </c>
      <c r="T282" s="3">
        <v>149</v>
      </c>
      <c r="U282" s="3">
        <v>74</v>
      </c>
      <c r="V282" s="3">
        <v>884</v>
      </c>
      <c r="W282" s="3">
        <v>392</v>
      </c>
      <c r="X282" s="3">
        <v>330</v>
      </c>
      <c r="Y282" s="3">
        <v>89</v>
      </c>
      <c r="Z282" s="3">
        <v>24</v>
      </c>
      <c r="AA282" s="3">
        <v>222</v>
      </c>
      <c r="AB282" s="3">
        <v>120</v>
      </c>
      <c r="AC282" s="3">
        <v>60</v>
      </c>
      <c r="AD282" s="3">
        <v>25</v>
      </c>
      <c r="AE282" s="3">
        <v>28</v>
      </c>
      <c r="AF282" s="3">
        <v>402</v>
      </c>
      <c r="AG282" s="3">
        <v>67</v>
      </c>
      <c r="AH282" s="3">
        <v>59</v>
      </c>
      <c r="AI282" s="3">
        <v>66</v>
      </c>
      <c r="AJ282" s="3">
        <v>22</v>
      </c>
      <c r="BC282" s="3"/>
      <c r="BS282" s="3"/>
      <c r="BT282" s="3"/>
      <c r="BU282" s="3"/>
    </row>
    <row r="283" spans="7:143" x14ac:dyDescent="0.2">
      <c r="G283" s="3">
        <v>2324</v>
      </c>
      <c r="H283" s="3">
        <v>2189</v>
      </c>
      <c r="I283" s="3">
        <v>1356</v>
      </c>
      <c r="J283" s="3">
        <v>1802</v>
      </c>
      <c r="K283" s="3">
        <v>706</v>
      </c>
      <c r="L283" s="3">
        <v>668</v>
      </c>
      <c r="M283" s="3">
        <v>365</v>
      </c>
      <c r="N283" s="3">
        <v>642</v>
      </c>
      <c r="O283" s="3">
        <v>301</v>
      </c>
      <c r="P283" s="3">
        <v>211</v>
      </c>
      <c r="Q283" s="3">
        <v>166</v>
      </c>
      <c r="R283" s="3">
        <v>258</v>
      </c>
      <c r="S283" s="3">
        <v>160</v>
      </c>
      <c r="T283" s="3">
        <v>175</v>
      </c>
      <c r="U283" s="3">
        <v>84</v>
      </c>
      <c r="V283" s="3">
        <v>981</v>
      </c>
      <c r="W283" s="3">
        <v>420</v>
      </c>
      <c r="X283" s="3">
        <v>354</v>
      </c>
      <c r="Y283" s="3">
        <v>99</v>
      </c>
      <c r="Z283" s="3">
        <v>25</v>
      </c>
      <c r="AA283" s="3">
        <v>264</v>
      </c>
      <c r="AB283" s="3">
        <v>128</v>
      </c>
      <c r="AC283" s="3">
        <v>71</v>
      </c>
      <c r="AD283" s="3">
        <v>28</v>
      </c>
      <c r="AE283" s="3">
        <v>31</v>
      </c>
      <c r="AF283" s="3">
        <v>455</v>
      </c>
      <c r="AG283" s="3">
        <v>77</v>
      </c>
      <c r="AH283" s="3">
        <v>65</v>
      </c>
      <c r="AI283" s="3">
        <v>70</v>
      </c>
      <c r="AJ283" s="3">
        <v>25</v>
      </c>
      <c r="BC283" s="3"/>
      <c r="BS283" s="3"/>
      <c r="BT283" s="3"/>
      <c r="BU283" s="3"/>
    </row>
    <row r="284" spans="7:143" x14ac:dyDescent="0.2">
      <c r="G284" s="3">
        <v>2402</v>
      </c>
      <c r="H284" s="3">
        <v>2293</v>
      </c>
      <c r="I284" s="3">
        <v>1356</v>
      </c>
      <c r="J284" s="3">
        <v>1917</v>
      </c>
      <c r="K284" s="3">
        <v>706</v>
      </c>
      <c r="L284" s="3">
        <v>714</v>
      </c>
      <c r="M284" s="3">
        <v>420</v>
      </c>
      <c r="N284" s="3">
        <v>684</v>
      </c>
      <c r="O284" s="3">
        <v>330</v>
      </c>
      <c r="P284" s="3">
        <v>221</v>
      </c>
      <c r="Q284" s="3"/>
      <c r="R284" s="3">
        <v>294</v>
      </c>
      <c r="S284" s="3">
        <v>178</v>
      </c>
      <c r="T284" s="3">
        <v>195</v>
      </c>
      <c r="U284" s="3">
        <v>118</v>
      </c>
      <c r="V284" s="3">
        <v>1044</v>
      </c>
      <c r="W284" s="3">
        <v>442</v>
      </c>
      <c r="X284" s="3">
        <v>373</v>
      </c>
      <c r="Y284" s="3">
        <v>106</v>
      </c>
      <c r="Z284" s="3">
        <v>25</v>
      </c>
      <c r="AA284" s="3">
        <v>298</v>
      </c>
      <c r="AB284" s="3">
        <v>128</v>
      </c>
      <c r="AC284" s="3">
        <v>74</v>
      </c>
      <c r="AD284" s="3">
        <v>29</v>
      </c>
      <c r="AE284" s="3">
        <v>34</v>
      </c>
      <c r="AF284" s="3">
        <v>495</v>
      </c>
      <c r="AG284" s="3">
        <v>83</v>
      </c>
      <c r="AH284" s="3">
        <v>73</v>
      </c>
      <c r="AI284" s="3">
        <v>74</v>
      </c>
      <c r="AJ284" s="3">
        <v>28</v>
      </c>
      <c r="BC284" s="3"/>
      <c r="BS284" s="3"/>
      <c r="BT284" s="3"/>
      <c r="BU284" s="3"/>
    </row>
    <row r="285" spans="7:143" x14ac:dyDescent="0.2">
      <c r="G285" s="3">
        <v>2543</v>
      </c>
      <c r="H285" s="3">
        <v>2490</v>
      </c>
      <c r="I285" s="3">
        <v>1356</v>
      </c>
      <c r="J285" s="3">
        <v>1975</v>
      </c>
      <c r="K285" s="3">
        <v>706</v>
      </c>
      <c r="L285" s="3">
        <v>741</v>
      </c>
      <c r="M285" s="3">
        <v>434</v>
      </c>
      <c r="N285" s="3">
        <v>732</v>
      </c>
      <c r="O285" s="3">
        <v>356</v>
      </c>
      <c r="P285" s="3">
        <v>243</v>
      </c>
      <c r="Q285" s="3"/>
      <c r="R285" s="3">
        <v>334</v>
      </c>
      <c r="S285" s="3">
        <v>193</v>
      </c>
      <c r="T285" s="3">
        <v>215</v>
      </c>
      <c r="U285" s="3">
        <v>129</v>
      </c>
      <c r="V285" s="3">
        <v>1070</v>
      </c>
      <c r="W285" s="3">
        <v>458</v>
      </c>
      <c r="X285" s="3">
        <v>384</v>
      </c>
      <c r="Y285" s="3">
        <v>112</v>
      </c>
      <c r="Z285" s="3">
        <v>29</v>
      </c>
      <c r="AA285" s="3">
        <v>298</v>
      </c>
      <c r="AB285" s="3">
        <v>147</v>
      </c>
      <c r="AC285" s="3">
        <v>78</v>
      </c>
      <c r="AD285" s="3">
        <v>29</v>
      </c>
      <c r="AE285" s="3">
        <v>40</v>
      </c>
      <c r="AF285" s="3">
        <v>576</v>
      </c>
      <c r="AG285" s="3">
        <v>83</v>
      </c>
      <c r="AH285" s="3">
        <v>78</v>
      </c>
      <c r="AI285" s="3"/>
      <c r="AJ285" s="3">
        <v>32</v>
      </c>
      <c r="BC285" s="3"/>
      <c r="BS285" s="3"/>
      <c r="BT285" s="3"/>
      <c r="BU285" s="3"/>
    </row>
    <row r="286" spans="7:143" x14ac:dyDescent="0.2">
      <c r="G286" s="3">
        <v>2646</v>
      </c>
      <c r="H286" s="3">
        <v>2606</v>
      </c>
      <c r="I286" s="3">
        <v>1577</v>
      </c>
      <c r="J286" s="3">
        <v>2036</v>
      </c>
      <c r="K286" s="3">
        <v>845</v>
      </c>
      <c r="L286" s="3">
        <v>767</v>
      </c>
      <c r="M286" s="3">
        <v>452</v>
      </c>
      <c r="N286" s="3">
        <v>740</v>
      </c>
      <c r="O286" s="3">
        <v>372</v>
      </c>
      <c r="P286" s="3">
        <v>250</v>
      </c>
      <c r="Q286" s="3"/>
      <c r="R286" s="3">
        <v>334</v>
      </c>
      <c r="S286" s="3">
        <v>193</v>
      </c>
      <c r="T286" s="3">
        <v>215</v>
      </c>
      <c r="U286" s="3">
        <v>129</v>
      </c>
      <c r="V286" s="3">
        <v>1119</v>
      </c>
      <c r="W286" s="3">
        <v>471</v>
      </c>
      <c r="X286" s="3">
        <v>391</v>
      </c>
      <c r="Y286" s="3">
        <v>115</v>
      </c>
      <c r="Z286" s="3">
        <v>30</v>
      </c>
      <c r="AA286" s="3">
        <v>365</v>
      </c>
      <c r="AB286" s="3">
        <v>164</v>
      </c>
      <c r="AC286" s="3">
        <v>91</v>
      </c>
      <c r="AD286" s="3">
        <v>32</v>
      </c>
      <c r="AE286" s="3">
        <v>65</v>
      </c>
      <c r="AF286" s="3">
        <v>600</v>
      </c>
      <c r="AG286" s="3">
        <v>83</v>
      </c>
      <c r="AH286" s="3">
        <v>83</v>
      </c>
      <c r="AI286" s="3">
        <v>79</v>
      </c>
      <c r="AJ286" s="3">
        <v>32</v>
      </c>
      <c r="BC286" s="3"/>
      <c r="BS286" s="3"/>
      <c r="BT286" s="3"/>
      <c r="BU286" s="3"/>
    </row>
    <row r="287" spans="7:143" x14ac:dyDescent="0.2">
      <c r="G287" s="3">
        <v>2665</v>
      </c>
      <c r="H287" s="3">
        <v>2974</v>
      </c>
      <c r="I287" s="3">
        <v>1638</v>
      </c>
      <c r="J287" s="3"/>
      <c r="K287" s="3">
        <v>887</v>
      </c>
      <c r="L287" s="3">
        <v>787</v>
      </c>
      <c r="M287" s="4">
        <v>492</v>
      </c>
      <c r="N287" s="4">
        <v>751</v>
      </c>
      <c r="O287" s="4">
        <v>387</v>
      </c>
      <c r="P287" s="4">
        <v>263</v>
      </c>
      <c r="Q287" s="4">
        <v>263</v>
      </c>
      <c r="R287" s="4">
        <v>402</v>
      </c>
      <c r="S287" s="4">
        <v>225</v>
      </c>
      <c r="T287" s="4">
        <v>263</v>
      </c>
      <c r="U287" s="4"/>
      <c r="V287" s="4">
        <v>1148</v>
      </c>
      <c r="W287" s="4">
        <v>479</v>
      </c>
      <c r="X287" s="4">
        <v>403</v>
      </c>
      <c r="Y287" s="4">
        <v>123</v>
      </c>
      <c r="Z287" s="4">
        <v>31</v>
      </c>
      <c r="AA287" s="4"/>
      <c r="AB287" s="4">
        <v>184</v>
      </c>
      <c r="AC287" s="4">
        <v>99</v>
      </c>
      <c r="AD287" s="4">
        <v>33</v>
      </c>
      <c r="AE287" s="4">
        <v>74</v>
      </c>
      <c r="AF287" s="4">
        <v>617</v>
      </c>
      <c r="AG287" s="4">
        <v>102</v>
      </c>
      <c r="AH287" s="4">
        <v>89</v>
      </c>
      <c r="AI287" s="4">
        <v>83</v>
      </c>
      <c r="AJ287" s="4">
        <v>33</v>
      </c>
      <c r="BC287" s="3"/>
      <c r="BS287" s="3"/>
      <c r="BT287" s="3"/>
      <c r="BU287" s="3"/>
    </row>
    <row r="288" spans="7:143" x14ac:dyDescent="0.2">
      <c r="G288" s="4">
        <v>2741</v>
      </c>
      <c r="H288" s="4">
        <v>3057</v>
      </c>
      <c r="I288" s="4">
        <v>1717</v>
      </c>
      <c r="J288" s="4">
        <v>2028</v>
      </c>
      <c r="K288" s="4">
        <v>918</v>
      </c>
      <c r="L288" s="4">
        <v>835</v>
      </c>
      <c r="M288" s="4">
        <v>525</v>
      </c>
      <c r="N288" s="4">
        <v>849</v>
      </c>
      <c r="O288" s="4">
        <v>427</v>
      </c>
      <c r="P288" s="4">
        <v>294</v>
      </c>
      <c r="Q288" s="3">
        <v>285</v>
      </c>
      <c r="R288" s="3">
        <v>428</v>
      </c>
      <c r="S288" s="3">
        <v>245</v>
      </c>
      <c r="T288" s="3">
        <v>290</v>
      </c>
      <c r="U288" s="3">
        <v>133</v>
      </c>
      <c r="V288" s="3">
        <v>1278</v>
      </c>
      <c r="W288" s="3">
        <v>506</v>
      </c>
      <c r="X288" s="3">
        <v>445</v>
      </c>
      <c r="Y288" s="3">
        <v>131</v>
      </c>
      <c r="Z288" s="3">
        <v>38</v>
      </c>
      <c r="AA288" s="3">
        <v>363</v>
      </c>
      <c r="AB288" s="3">
        <v>223</v>
      </c>
      <c r="AC288" s="3">
        <v>118</v>
      </c>
      <c r="AD288" s="3">
        <v>49</v>
      </c>
      <c r="AE288" s="3">
        <v>82</v>
      </c>
      <c r="AF288" s="3">
        <v>663</v>
      </c>
      <c r="AG288" s="3">
        <v>109</v>
      </c>
      <c r="AH288" s="3">
        <v>96</v>
      </c>
      <c r="AI288" s="3">
        <v>88</v>
      </c>
      <c r="AJ288" s="3">
        <v>33</v>
      </c>
      <c r="BC288" s="3"/>
      <c r="BS288" s="3"/>
      <c r="BT288" s="3"/>
      <c r="BU288" s="3"/>
    </row>
    <row r="289" spans="7:73" x14ac:dyDescent="0.2">
      <c r="G289" s="3">
        <v>2832</v>
      </c>
      <c r="H289" s="3">
        <v>3149</v>
      </c>
      <c r="I289" s="3">
        <v>1764</v>
      </c>
      <c r="J289" s="3">
        <v>2083</v>
      </c>
      <c r="K289" s="3">
        <v>959</v>
      </c>
      <c r="L289" s="3">
        <v>876</v>
      </c>
      <c r="M289" s="3">
        <v>568</v>
      </c>
      <c r="N289" s="3">
        <v>888</v>
      </c>
      <c r="O289" s="3">
        <v>481</v>
      </c>
      <c r="P289" s="3">
        <v>327</v>
      </c>
      <c r="Q289" s="3">
        <v>318</v>
      </c>
      <c r="R289" s="3">
        <v>494</v>
      </c>
      <c r="S289" s="3">
        <v>271</v>
      </c>
      <c r="T289" s="3">
        <v>312</v>
      </c>
      <c r="U289" s="3">
        <v>143</v>
      </c>
      <c r="V289" s="3">
        <v>1319</v>
      </c>
      <c r="W289" s="3">
        <v>529</v>
      </c>
      <c r="X289" s="3">
        <v>473</v>
      </c>
      <c r="Y289" s="3">
        <v>138</v>
      </c>
      <c r="Z289" s="3">
        <v>40</v>
      </c>
      <c r="AA289" s="3">
        <v>365</v>
      </c>
      <c r="AB289" s="3">
        <v>230</v>
      </c>
      <c r="AC289" s="3">
        <v>123</v>
      </c>
      <c r="AD289" s="3">
        <v>49</v>
      </c>
      <c r="AE289" s="3">
        <v>85</v>
      </c>
      <c r="AF289" s="3">
        <v>729</v>
      </c>
      <c r="AG289" s="3">
        <v>112</v>
      </c>
      <c r="AH289" s="3">
        <v>109</v>
      </c>
      <c r="AI289" s="3">
        <v>94</v>
      </c>
      <c r="AJ289" s="3">
        <v>34</v>
      </c>
      <c r="BC289" s="3"/>
      <c r="BS289" s="3"/>
      <c r="BT289" s="3"/>
      <c r="BU289" s="3"/>
    </row>
    <row r="290" spans="7:73" x14ac:dyDescent="0.2">
      <c r="G290" s="3">
        <v>2893</v>
      </c>
      <c r="H290" s="3">
        <v>3227</v>
      </c>
      <c r="I290" s="3">
        <v>1813</v>
      </c>
      <c r="J290" s="3">
        <v>2145</v>
      </c>
      <c r="K290" s="3">
        <v>994</v>
      </c>
      <c r="L290" s="3">
        <v>907</v>
      </c>
      <c r="M290" s="3">
        <v>606</v>
      </c>
      <c r="N290" s="3">
        <v>932</v>
      </c>
      <c r="O290" s="3">
        <v>515</v>
      </c>
      <c r="P290" s="3">
        <v>350</v>
      </c>
      <c r="Q290" s="3">
        <v>346</v>
      </c>
      <c r="R290" s="3">
        <v>545</v>
      </c>
      <c r="S290" s="3">
        <v>292</v>
      </c>
      <c r="T290" s="3">
        <v>335</v>
      </c>
      <c r="U290" s="3">
        <v>155</v>
      </c>
      <c r="V290" s="3">
        <v>1396</v>
      </c>
      <c r="W290" s="3">
        <v>567</v>
      </c>
      <c r="X290" s="3">
        <v>493</v>
      </c>
      <c r="Y290" s="3">
        <v>144</v>
      </c>
      <c r="Z290" s="3">
        <v>42</v>
      </c>
      <c r="AA290" s="3"/>
      <c r="AB290" s="3"/>
      <c r="AC290" s="3">
        <v>124</v>
      </c>
      <c r="AD290" s="3">
        <v>49</v>
      </c>
      <c r="AE290" s="3">
        <v>86</v>
      </c>
      <c r="AF290" s="3">
        <v>797</v>
      </c>
      <c r="AG290" s="3">
        <v>112</v>
      </c>
      <c r="AH290" s="3">
        <v>110</v>
      </c>
      <c r="AI290" s="3">
        <v>95</v>
      </c>
      <c r="AJ290" s="3">
        <v>36</v>
      </c>
      <c r="BC290" s="3"/>
      <c r="BS290" s="3"/>
      <c r="BT290" s="3"/>
      <c r="BU290" s="3"/>
    </row>
    <row r="291" spans="7:73" x14ac:dyDescent="0.2">
      <c r="G291" s="3">
        <v>2955</v>
      </c>
      <c r="H291" s="3">
        <v>3315</v>
      </c>
      <c r="I291" s="3">
        <v>1867</v>
      </c>
      <c r="J291" s="3">
        <v>2194</v>
      </c>
      <c r="K291" s="3">
        <v>1035</v>
      </c>
      <c r="L291" s="3">
        <v>934</v>
      </c>
      <c r="M291" s="3">
        <v>640</v>
      </c>
      <c r="N291" s="3">
        <v>975</v>
      </c>
      <c r="O291" s="3">
        <v>542</v>
      </c>
      <c r="P291" s="3">
        <v>383</v>
      </c>
      <c r="Q291" s="3">
        <v>372</v>
      </c>
      <c r="R291" s="3">
        <v>585</v>
      </c>
      <c r="S291" s="3">
        <v>319</v>
      </c>
      <c r="T291" s="3">
        <v>368</v>
      </c>
      <c r="U291" s="3">
        <v>166</v>
      </c>
      <c r="V291" s="3">
        <v>1443</v>
      </c>
      <c r="W291" s="3">
        <v>585</v>
      </c>
      <c r="X291" s="3">
        <v>504</v>
      </c>
      <c r="Y291" s="3">
        <v>151</v>
      </c>
      <c r="Z291" s="3">
        <v>47</v>
      </c>
      <c r="AA291" s="3"/>
      <c r="AB291" s="3"/>
      <c r="AC291" s="3"/>
      <c r="AD291" s="3"/>
      <c r="AE291" s="3"/>
      <c r="AF291" s="3">
        <v>848</v>
      </c>
      <c r="AG291" s="3">
        <v>119</v>
      </c>
      <c r="AH291" s="3">
        <v>118</v>
      </c>
      <c r="AI291" s="3">
        <v>98</v>
      </c>
      <c r="AJ291" s="3">
        <v>39</v>
      </c>
      <c r="BC291" s="3"/>
      <c r="BS291" s="3"/>
      <c r="BT291" s="3"/>
      <c r="BU291" s="3"/>
    </row>
    <row r="292" spans="7:73" x14ac:dyDescent="0.2">
      <c r="G292" s="3">
        <v>3003</v>
      </c>
      <c r="H292" s="3">
        <v>3400</v>
      </c>
      <c r="I292" s="3">
        <v>1917</v>
      </c>
      <c r="J292" s="3">
        <v>2242</v>
      </c>
      <c r="K292" s="3">
        <v>1085</v>
      </c>
      <c r="L292" s="3">
        <v>954</v>
      </c>
      <c r="M292" s="3">
        <v>655</v>
      </c>
      <c r="N292" s="3">
        <v>1019</v>
      </c>
      <c r="O292" s="3">
        <v>563</v>
      </c>
      <c r="P292" s="3">
        <v>416</v>
      </c>
      <c r="Q292" s="3">
        <v>391</v>
      </c>
      <c r="R292" s="3">
        <v>629</v>
      </c>
      <c r="S292" s="3">
        <v>336</v>
      </c>
      <c r="T292" s="3">
        <v>400</v>
      </c>
      <c r="U292" s="3">
        <v>183</v>
      </c>
      <c r="V292" s="3">
        <v>1560</v>
      </c>
      <c r="W292" s="3">
        <v>612</v>
      </c>
      <c r="X292" s="3">
        <v>517</v>
      </c>
      <c r="Y292" s="3">
        <v>157</v>
      </c>
      <c r="Z292" s="3">
        <v>50</v>
      </c>
      <c r="AA292" s="3">
        <v>466</v>
      </c>
      <c r="AB292" s="3">
        <v>214</v>
      </c>
      <c r="AC292" s="3">
        <v>142</v>
      </c>
      <c r="AD292" s="3">
        <v>50</v>
      </c>
      <c r="AE292" s="3">
        <v>21</v>
      </c>
      <c r="AF292" s="3">
        <v>895</v>
      </c>
      <c r="AG292" s="3">
        <v>119</v>
      </c>
      <c r="AH292" s="3">
        <v>118</v>
      </c>
      <c r="AI292" s="3">
        <v>99</v>
      </c>
      <c r="AJ292" s="3">
        <v>39</v>
      </c>
      <c r="AY292" t="s">
        <v>1</v>
      </c>
      <c r="AZ292" t="s">
        <v>35</v>
      </c>
      <c r="BB292" t="s">
        <v>1</v>
      </c>
      <c r="BC292" t="s">
        <v>36</v>
      </c>
      <c r="BE292" t="s">
        <v>1</v>
      </c>
      <c r="BF292" t="s">
        <v>37</v>
      </c>
      <c r="BH292" t="s">
        <v>1</v>
      </c>
      <c r="BI292" s="3" t="s">
        <v>38</v>
      </c>
      <c r="BJ292" s="3"/>
      <c r="BK292" t="s">
        <v>1</v>
      </c>
      <c r="BL292" t="s">
        <v>39</v>
      </c>
      <c r="BN292" t="s">
        <v>1</v>
      </c>
      <c r="BO292" t="s">
        <v>40</v>
      </c>
      <c r="BS292" s="3"/>
      <c r="BT292" s="3"/>
      <c r="BU292" s="3"/>
    </row>
    <row r="293" spans="7:73" x14ac:dyDescent="0.2">
      <c r="G293" s="3">
        <v>3056</v>
      </c>
      <c r="H293" s="3">
        <v>3473</v>
      </c>
      <c r="I293" s="3">
        <v>1962</v>
      </c>
      <c r="J293" s="3">
        <v>2278</v>
      </c>
      <c r="K293" s="3">
        <v>1115</v>
      </c>
      <c r="L293" s="3">
        <v>955</v>
      </c>
      <c r="M293" s="3">
        <v>661</v>
      </c>
      <c r="N293" s="3">
        <v>1023</v>
      </c>
      <c r="O293" s="3">
        <v>571</v>
      </c>
      <c r="P293" s="3">
        <v>426</v>
      </c>
      <c r="Q293" s="3">
        <v>424</v>
      </c>
      <c r="R293" s="3">
        <v>670</v>
      </c>
      <c r="S293" s="3">
        <v>350</v>
      </c>
      <c r="T293" s="3">
        <v>418</v>
      </c>
      <c r="U293" s="3">
        <v>206</v>
      </c>
      <c r="V293" s="3">
        <v>1580</v>
      </c>
      <c r="W293" s="3">
        <v>620</v>
      </c>
      <c r="X293" s="3">
        <v>520</v>
      </c>
      <c r="Y293" s="3">
        <v>161</v>
      </c>
      <c r="Z293" s="3">
        <v>50</v>
      </c>
      <c r="AA293" s="3">
        <v>472</v>
      </c>
      <c r="AB293" s="3">
        <v>217</v>
      </c>
      <c r="AC293" s="3">
        <v>143</v>
      </c>
      <c r="AD293" s="3">
        <v>51</v>
      </c>
      <c r="AE293" s="3">
        <v>88</v>
      </c>
      <c r="AF293" s="3">
        <v>913</v>
      </c>
      <c r="AG293" s="3">
        <v>123</v>
      </c>
      <c r="AH293" s="3">
        <v>131</v>
      </c>
      <c r="AI293" s="3">
        <v>102</v>
      </c>
      <c r="AJ293" s="3">
        <v>40</v>
      </c>
      <c r="AY293" s="1">
        <v>43922</v>
      </c>
      <c r="BB293" s="1">
        <v>43922</v>
      </c>
      <c r="BE293" s="1">
        <v>43922</v>
      </c>
      <c r="BH293" s="1">
        <v>43922</v>
      </c>
      <c r="BI293" s="3"/>
      <c r="BJ293" s="3"/>
      <c r="BK293" s="1">
        <v>43922</v>
      </c>
      <c r="BN293" s="1">
        <v>43922</v>
      </c>
    </row>
    <row r="294" spans="7:73" x14ac:dyDescent="0.2">
      <c r="G294" s="3">
        <v>3105</v>
      </c>
      <c r="H294" s="3">
        <v>3538</v>
      </c>
      <c r="I294" s="3">
        <v>2003</v>
      </c>
      <c r="J294" s="3">
        <v>2325</v>
      </c>
      <c r="K294" s="3">
        <v>1147</v>
      </c>
      <c r="L294" s="3">
        <v>960</v>
      </c>
      <c r="M294" s="3">
        <v>673</v>
      </c>
      <c r="N294" s="3">
        <v>1028</v>
      </c>
      <c r="O294" s="3">
        <v>583</v>
      </c>
      <c r="P294" s="3">
        <v>438</v>
      </c>
      <c r="Q294" s="3">
        <v>448</v>
      </c>
      <c r="R294" s="3">
        <v>700</v>
      </c>
      <c r="S294" s="3">
        <v>359</v>
      </c>
      <c r="T294" s="3">
        <v>429</v>
      </c>
      <c r="U294" s="3">
        <v>215</v>
      </c>
      <c r="V294" s="3">
        <v>1622</v>
      </c>
      <c r="W294" s="3">
        <v>631</v>
      </c>
      <c r="X294" s="3">
        <v>527</v>
      </c>
      <c r="Y294" s="3">
        <v>165</v>
      </c>
      <c r="Z294" s="3">
        <v>55</v>
      </c>
      <c r="AA294" s="3">
        <v>484</v>
      </c>
      <c r="AB294" s="3">
        <v>232</v>
      </c>
      <c r="AC294" s="3">
        <v>145</v>
      </c>
      <c r="AD294" s="3">
        <v>56</v>
      </c>
      <c r="AE294" s="3">
        <v>89</v>
      </c>
      <c r="AF294" s="3">
        <v>942</v>
      </c>
      <c r="AG294" s="3">
        <v>128</v>
      </c>
      <c r="AH294" s="3">
        <v>138</v>
      </c>
      <c r="AI294" s="3">
        <v>105</v>
      </c>
      <c r="AJ294" s="3">
        <v>42</v>
      </c>
      <c r="AY294" s="1">
        <v>43923</v>
      </c>
      <c r="AZ294" s="3">
        <f t="shared" ref="AZ294:AZ325" si="162">SUM(BE197-BE196)</f>
        <v>18085</v>
      </c>
      <c r="BB294" s="1">
        <v>43923</v>
      </c>
      <c r="BC294" s="3">
        <f t="shared" ref="BC294:BC332" si="163">SUM(BF197-BF196)</f>
        <v>6468</v>
      </c>
      <c r="BE294" s="1">
        <v>43923</v>
      </c>
      <c r="BF294" s="3">
        <f t="shared" ref="BF294:BF325" si="164">SUM(BG197-BG196)</f>
        <v>4870</v>
      </c>
      <c r="BH294" s="1">
        <v>43923</v>
      </c>
      <c r="BI294" s="3">
        <f t="shared" ref="BI294:BI325" si="165">SUM(BH197-BH196)</f>
        <v>4360</v>
      </c>
      <c r="BJ294" s="3"/>
      <c r="BK294" s="1">
        <v>43923</v>
      </c>
      <c r="BL294" s="3">
        <f t="shared" ref="BL294:BL325" si="166">SUM(BI197-BI196)</f>
        <v>6482</v>
      </c>
      <c r="BN294" s="1">
        <v>43923</v>
      </c>
      <c r="BO294" s="3">
        <f t="shared" ref="BO294:BO325" si="167">SUM(BJ197-BJ196)</f>
        <v>3073</v>
      </c>
    </row>
    <row r="295" spans="7:73" x14ac:dyDescent="0.2">
      <c r="G295" s="3">
        <v>3153</v>
      </c>
      <c r="H295" s="3">
        <v>3598</v>
      </c>
      <c r="I295" s="3">
        <v>2039</v>
      </c>
      <c r="J295" s="3">
        <v>2367</v>
      </c>
      <c r="K295" s="3">
        <v>1179</v>
      </c>
      <c r="L295" s="3">
        <v>1002</v>
      </c>
      <c r="M295" s="3">
        <v>722</v>
      </c>
      <c r="N295" s="3">
        <v>1090</v>
      </c>
      <c r="O295" s="3">
        <v>627</v>
      </c>
      <c r="P295" s="3">
        <v>475</v>
      </c>
      <c r="Q295" s="3">
        <v>469</v>
      </c>
      <c r="R295" s="3">
        <v>731</v>
      </c>
      <c r="S295" s="3">
        <v>383</v>
      </c>
      <c r="T295" s="3">
        <v>448</v>
      </c>
      <c r="U295" s="3">
        <v>229</v>
      </c>
      <c r="V295" s="3">
        <v>1682</v>
      </c>
      <c r="W295" s="3">
        <v>654</v>
      </c>
      <c r="X295" s="3">
        <v>572</v>
      </c>
      <c r="Y295" s="3">
        <v>174</v>
      </c>
      <c r="Z295" s="3">
        <v>56</v>
      </c>
      <c r="AA295" s="3">
        <v>516</v>
      </c>
      <c r="AB295" s="3">
        <v>249</v>
      </c>
      <c r="AC295" s="3">
        <v>164</v>
      </c>
      <c r="AD295" s="3">
        <v>64</v>
      </c>
      <c r="AE295" s="3">
        <v>91</v>
      </c>
      <c r="AF295" s="3">
        <v>1000</v>
      </c>
      <c r="AG295" s="3">
        <v>133</v>
      </c>
      <c r="AH295" s="3">
        <v>142</v>
      </c>
      <c r="AI295" s="3">
        <v>106</v>
      </c>
      <c r="AJ295" s="3">
        <v>42</v>
      </c>
      <c r="AY295" s="1">
        <v>43924</v>
      </c>
      <c r="AZ295" s="3">
        <f t="shared" si="162"/>
        <v>21555</v>
      </c>
      <c r="BB295" s="1">
        <v>43924</v>
      </c>
      <c r="BC295" s="3">
        <f t="shared" si="163"/>
        <v>8393</v>
      </c>
      <c r="BE295" s="1">
        <v>43924</v>
      </c>
      <c r="BF295" s="3">
        <f t="shared" si="164"/>
        <v>6354</v>
      </c>
      <c r="BH295" s="1">
        <v>43924</v>
      </c>
      <c r="BI295" s="3">
        <f t="shared" si="165"/>
        <v>4437</v>
      </c>
      <c r="BJ295" s="3"/>
      <c r="BK295" s="1">
        <v>43924</v>
      </c>
      <c r="BL295" s="3">
        <f t="shared" si="166"/>
        <v>7401</v>
      </c>
      <c r="BN295" s="1">
        <v>43924</v>
      </c>
      <c r="BO295" s="3">
        <f t="shared" si="167"/>
        <v>2300</v>
      </c>
    </row>
    <row r="296" spans="7:73" x14ac:dyDescent="0.2">
      <c r="G296" s="3">
        <v>3244</v>
      </c>
      <c r="H296" s="3">
        <v>3667</v>
      </c>
      <c r="I296" s="3">
        <v>2077</v>
      </c>
      <c r="J296" s="3">
        <v>2413</v>
      </c>
      <c r="K296" s="3">
        <v>1205</v>
      </c>
      <c r="L296" s="3">
        <v>1057</v>
      </c>
      <c r="M296" s="3">
        <v>758</v>
      </c>
      <c r="N296" s="3">
        <v>1139</v>
      </c>
      <c r="O296" s="3">
        <v>653</v>
      </c>
      <c r="P296" s="3">
        <v>516</v>
      </c>
      <c r="Q296" s="3">
        <v>504</v>
      </c>
      <c r="R296" s="3">
        <v>802</v>
      </c>
      <c r="S296" s="3">
        <v>425</v>
      </c>
      <c r="T296" s="3">
        <v>484</v>
      </c>
      <c r="U296" s="3">
        <v>253</v>
      </c>
      <c r="V296" s="3">
        <v>1727</v>
      </c>
      <c r="W296" s="3">
        <v>668</v>
      </c>
      <c r="X296" s="3">
        <v>597</v>
      </c>
      <c r="Y296" s="3">
        <v>180</v>
      </c>
      <c r="Z296" s="3">
        <v>59</v>
      </c>
      <c r="AA296" s="3">
        <v>516</v>
      </c>
      <c r="AB296" s="3">
        <v>329</v>
      </c>
      <c r="AC296" s="3">
        <v>224</v>
      </c>
      <c r="AD296" s="3">
        <v>72</v>
      </c>
      <c r="AE296" s="3">
        <v>116</v>
      </c>
      <c r="AF296" s="3">
        <v>1056</v>
      </c>
      <c r="AG296" s="3">
        <v>140</v>
      </c>
      <c r="AH296" s="3">
        <v>149</v>
      </c>
      <c r="AI296" s="3">
        <v>108</v>
      </c>
      <c r="AJ296" s="3">
        <v>44</v>
      </c>
      <c r="AY296" s="1">
        <v>43925</v>
      </c>
      <c r="AZ296" s="3">
        <f t="shared" si="162"/>
        <v>23101</v>
      </c>
      <c r="BB296" s="1">
        <v>43925</v>
      </c>
      <c r="BC296" s="3">
        <f t="shared" si="163"/>
        <v>7853</v>
      </c>
      <c r="BE296" s="1">
        <v>43925</v>
      </c>
      <c r="BF296" s="3">
        <f t="shared" si="164"/>
        <v>5838</v>
      </c>
      <c r="BH296" s="1">
        <v>43925</v>
      </c>
      <c r="BI296" s="3">
        <f t="shared" si="165"/>
        <v>4878</v>
      </c>
      <c r="BJ296" s="3"/>
      <c r="BK296" s="1">
        <v>43925</v>
      </c>
      <c r="BL296" s="3">
        <f t="shared" si="166"/>
        <v>7915</v>
      </c>
      <c r="BN296" s="1">
        <v>43925</v>
      </c>
      <c r="BO296" s="3">
        <f t="shared" si="167"/>
        <v>78400</v>
      </c>
    </row>
    <row r="297" spans="7:73" x14ac:dyDescent="0.2">
      <c r="G297" s="3">
        <v>3283</v>
      </c>
      <c r="H297" s="3">
        <v>3714</v>
      </c>
      <c r="I297" s="3">
        <v>2111</v>
      </c>
      <c r="J297" s="3">
        <v>2459</v>
      </c>
      <c r="K297" s="3">
        <v>1228</v>
      </c>
      <c r="L297" s="3">
        <v>1136</v>
      </c>
      <c r="M297" s="3">
        <v>798</v>
      </c>
      <c r="N297" s="3">
        <v>1186</v>
      </c>
      <c r="O297" s="3">
        <v>690</v>
      </c>
      <c r="P297" s="3">
        <v>573</v>
      </c>
      <c r="Q297" s="3">
        <v>524</v>
      </c>
      <c r="R297" s="3">
        <v>845</v>
      </c>
      <c r="S297" s="3">
        <v>448</v>
      </c>
      <c r="T297" s="3">
        <v>499</v>
      </c>
      <c r="U297" s="3">
        <v>265</v>
      </c>
      <c r="V297" s="3">
        <v>1782</v>
      </c>
      <c r="W297" s="3">
        <v>696</v>
      </c>
      <c r="X297" s="3">
        <v>603</v>
      </c>
      <c r="Y297" s="3">
        <v>188</v>
      </c>
      <c r="Z297" s="3">
        <v>61</v>
      </c>
      <c r="AA297" s="3">
        <v>607</v>
      </c>
      <c r="AB297" s="3">
        <v>351</v>
      </c>
      <c r="AC297" s="3">
        <v>235</v>
      </c>
      <c r="AD297" s="3">
        <v>74</v>
      </c>
      <c r="AE297" s="3">
        <v>117</v>
      </c>
      <c r="AF297" s="3">
        <v>1111</v>
      </c>
      <c r="AG297" s="3">
        <v>143</v>
      </c>
      <c r="AH297" s="3">
        <v>156</v>
      </c>
      <c r="AI297" s="3">
        <v>111</v>
      </c>
      <c r="AJ297" s="3">
        <v>46</v>
      </c>
      <c r="AY297" s="1">
        <v>43926</v>
      </c>
      <c r="AZ297" s="3">
        <f t="shared" si="162"/>
        <v>18659</v>
      </c>
      <c r="BB297" s="1">
        <v>43926</v>
      </c>
      <c r="BC297" s="3">
        <f t="shared" si="163"/>
        <v>6810</v>
      </c>
      <c r="BE297" s="1">
        <v>43926</v>
      </c>
      <c r="BF297" s="3">
        <f t="shared" si="164"/>
        <v>3137</v>
      </c>
      <c r="BH297" s="1">
        <v>43926</v>
      </c>
      <c r="BI297" s="3">
        <f t="shared" si="165"/>
        <v>4098</v>
      </c>
      <c r="BJ297" s="3"/>
      <c r="BK297" s="1">
        <v>43926</v>
      </c>
      <c r="BL297" s="3">
        <f t="shared" si="166"/>
        <v>7741</v>
      </c>
      <c r="BN297" s="1">
        <v>43926</v>
      </c>
      <c r="BO297" s="3">
        <f t="shared" si="167"/>
        <v>2833</v>
      </c>
    </row>
    <row r="298" spans="7:73" x14ac:dyDescent="0.2">
      <c r="G298" s="3">
        <v>3328</v>
      </c>
      <c r="H298" s="3">
        <v>3764</v>
      </c>
      <c r="I298" s="3">
        <v>2140</v>
      </c>
      <c r="J298" s="3">
        <v>2489</v>
      </c>
      <c r="K298" s="3">
        <v>1252</v>
      </c>
      <c r="L298" s="3">
        <v>1187</v>
      </c>
      <c r="M298" s="3">
        <v>819</v>
      </c>
      <c r="N298" s="3">
        <v>1240</v>
      </c>
      <c r="O298" s="3">
        <v>714</v>
      </c>
      <c r="P298" s="3">
        <v>599</v>
      </c>
      <c r="Q298" s="3">
        <v>550</v>
      </c>
      <c r="R298" s="3">
        <v>885</v>
      </c>
      <c r="S298" s="3">
        <v>460</v>
      </c>
      <c r="T298" s="3">
        <v>522</v>
      </c>
      <c r="U298" s="3">
        <v>278</v>
      </c>
      <c r="V298" s="3">
        <v>1802</v>
      </c>
      <c r="W298" s="3">
        <v>705</v>
      </c>
      <c r="X298" s="3">
        <v>614</v>
      </c>
      <c r="Y298" s="3">
        <v>192</v>
      </c>
      <c r="Z298" s="3">
        <v>66</v>
      </c>
      <c r="AA298" s="3">
        <v>638</v>
      </c>
      <c r="AB298" s="3">
        <v>362</v>
      </c>
      <c r="AC298" s="3">
        <v>240</v>
      </c>
      <c r="AD298" s="3">
        <v>80</v>
      </c>
      <c r="AE298" s="3">
        <v>117</v>
      </c>
      <c r="AF298" s="3">
        <v>1172</v>
      </c>
      <c r="AG298" s="3">
        <v>150</v>
      </c>
      <c r="AH298" s="3">
        <v>167</v>
      </c>
      <c r="AI298" s="3">
        <v>113</v>
      </c>
      <c r="AJ298" s="3">
        <v>51</v>
      </c>
      <c r="AY298" s="1">
        <v>43927</v>
      </c>
      <c r="AZ298" s="3">
        <f t="shared" si="162"/>
        <v>18531</v>
      </c>
      <c r="BB298" s="1">
        <v>43927</v>
      </c>
      <c r="BC298" s="3">
        <f t="shared" si="163"/>
        <v>6866</v>
      </c>
      <c r="BE298" s="1">
        <v>43927</v>
      </c>
      <c r="BF298" s="3">
        <f t="shared" si="164"/>
        <v>4492</v>
      </c>
      <c r="BH298" s="1">
        <v>43927</v>
      </c>
      <c r="BI298" s="3">
        <f t="shared" si="165"/>
        <v>4072</v>
      </c>
      <c r="BJ298" s="3"/>
      <c r="BK298" s="1">
        <v>43927</v>
      </c>
      <c r="BL298" s="3">
        <f t="shared" si="166"/>
        <v>6083</v>
      </c>
      <c r="BN298" s="1">
        <v>43927</v>
      </c>
      <c r="BO298" s="3">
        <f t="shared" si="167"/>
        <v>898</v>
      </c>
    </row>
    <row r="299" spans="7:73" x14ac:dyDescent="0.2">
      <c r="G299" s="3">
        <v>3377</v>
      </c>
      <c r="H299" s="3">
        <v>3820</v>
      </c>
      <c r="I299" s="3">
        <v>2167</v>
      </c>
      <c r="J299" s="3">
        <v>2534</v>
      </c>
      <c r="K299" s="3">
        <v>1277</v>
      </c>
      <c r="L299" s="3">
        <v>1202</v>
      </c>
      <c r="M299" s="3">
        <v>834</v>
      </c>
      <c r="N299" s="3">
        <v>1265</v>
      </c>
      <c r="O299" s="3">
        <v>731</v>
      </c>
      <c r="P299" s="3">
        <v>624</v>
      </c>
      <c r="Q299" s="3">
        <v>569</v>
      </c>
      <c r="R299" s="3">
        <v>923</v>
      </c>
      <c r="S299" s="3">
        <v>484</v>
      </c>
      <c r="T299" s="3">
        <v>535</v>
      </c>
      <c r="U299" s="3">
        <v>292</v>
      </c>
      <c r="V299" s="3">
        <v>1884</v>
      </c>
      <c r="W299" s="3">
        <v>745</v>
      </c>
      <c r="X299" s="3">
        <v>625</v>
      </c>
      <c r="Y299" s="3">
        <v>196</v>
      </c>
      <c r="Z299" s="3">
        <v>70</v>
      </c>
      <c r="AA299" s="3">
        <v>705</v>
      </c>
      <c r="AB299" s="3">
        <v>369</v>
      </c>
      <c r="AC299" s="3">
        <v>255</v>
      </c>
      <c r="AD299" s="3">
        <v>83</v>
      </c>
      <c r="AE299" s="3">
        <v>118</v>
      </c>
      <c r="AF299" s="3">
        <v>1209</v>
      </c>
      <c r="AG299" s="3">
        <v>150</v>
      </c>
      <c r="AH299" s="3">
        <v>167</v>
      </c>
      <c r="AI299" s="3">
        <v>115</v>
      </c>
      <c r="AJ299" s="3">
        <v>52</v>
      </c>
      <c r="AY299" s="1">
        <v>43928</v>
      </c>
      <c r="AZ299" s="3">
        <f t="shared" si="162"/>
        <v>19247</v>
      </c>
      <c r="BB299" s="1">
        <v>43928</v>
      </c>
      <c r="BC299" s="3">
        <f t="shared" si="163"/>
        <v>5942</v>
      </c>
      <c r="BE299" s="1">
        <v>43928</v>
      </c>
      <c r="BF299" s="3">
        <f t="shared" si="164"/>
        <v>4915</v>
      </c>
      <c r="BH299" s="1">
        <v>43928</v>
      </c>
      <c r="BI299" s="3">
        <f t="shared" si="165"/>
        <v>3403</v>
      </c>
      <c r="BJ299" s="3"/>
      <c r="BK299" s="1">
        <v>43928</v>
      </c>
      <c r="BL299" s="3">
        <f t="shared" si="166"/>
        <v>7424</v>
      </c>
      <c r="BN299" s="1">
        <v>43928</v>
      </c>
      <c r="BO299" s="3">
        <f t="shared" si="167"/>
        <v>13798</v>
      </c>
    </row>
    <row r="300" spans="7:73" x14ac:dyDescent="0.2">
      <c r="G300" s="3">
        <v>3424</v>
      </c>
      <c r="H300" s="3">
        <v>3864</v>
      </c>
      <c r="I300" s="3">
        <v>2194</v>
      </c>
      <c r="J300" s="3">
        <v>2563</v>
      </c>
      <c r="K300" s="3">
        <v>1309</v>
      </c>
      <c r="L300" s="3">
        <v>1210</v>
      </c>
      <c r="M300" s="3">
        <v>845</v>
      </c>
      <c r="N300" s="3">
        <v>1282</v>
      </c>
      <c r="O300" s="3">
        <v>738</v>
      </c>
      <c r="P300" s="3">
        <v>632</v>
      </c>
      <c r="Q300" s="3">
        <v>588</v>
      </c>
      <c r="R300" s="3">
        <v>972</v>
      </c>
      <c r="S300" s="3">
        <v>499</v>
      </c>
      <c r="T300" s="3">
        <v>550</v>
      </c>
      <c r="U300" s="3">
        <v>312</v>
      </c>
      <c r="V300" s="3">
        <v>1893</v>
      </c>
      <c r="W300" s="3">
        <v>757</v>
      </c>
      <c r="X300" s="3">
        <v>628</v>
      </c>
      <c r="Y300" s="3">
        <v>196</v>
      </c>
      <c r="Z300" s="3">
        <v>71</v>
      </c>
      <c r="AA300" s="3">
        <v>727</v>
      </c>
      <c r="AB300" s="3">
        <v>381</v>
      </c>
      <c r="AC300" s="3">
        <v>255</v>
      </c>
      <c r="AD300" s="3">
        <v>83</v>
      </c>
      <c r="AE300" s="3">
        <v>118</v>
      </c>
      <c r="AF300" s="3">
        <v>1229</v>
      </c>
      <c r="AG300" s="3">
        <v>150</v>
      </c>
      <c r="AH300" s="3">
        <v>176</v>
      </c>
      <c r="AI300" s="3">
        <v>116</v>
      </c>
      <c r="AJ300" s="3">
        <v>55</v>
      </c>
      <c r="AY300" s="1">
        <v>43929</v>
      </c>
      <c r="AZ300" s="3">
        <f t="shared" si="162"/>
        <v>25095</v>
      </c>
      <c r="BB300" s="1">
        <v>43929</v>
      </c>
      <c r="BC300" s="3">
        <f t="shared" si="163"/>
        <v>5442</v>
      </c>
      <c r="BE300" s="1">
        <v>43929</v>
      </c>
      <c r="BF300" s="3">
        <f t="shared" si="164"/>
        <v>6167</v>
      </c>
      <c r="BH300" s="1">
        <v>43929</v>
      </c>
      <c r="BI300" s="3">
        <f t="shared" si="165"/>
        <v>766</v>
      </c>
      <c r="BJ300" s="3"/>
      <c r="BK300" s="1">
        <v>43929</v>
      </c>
      <c r="BL300" s="3">
        <f t="shared" si="166"/>
        <v>7260</v>
      </c>
      <c r="BN300" s="1">
        <v>43929</v>
      </c>
      <c r="BO300" s="3">
        <f t="shared" si="167"/>
        <v>13035</v>
      </c>
    </row>
    <row r="301" spans="7:73" x14ac:dyDescent="0.2">
      <c r="G301" s="3">
        <v>3458</v>
      </c>
      <c r="H301" s="3">
        <v>3895</v>
      </c>
      <c r="I301" s="3">
        <v>2221</v>
      </c>
      <c r="J301" s="3">
        <v>2604</v>
      </c>
      <c r="K301" s="3">
        <v>1325</v>
      </c>
      <c r="L301" s="3">
        <v>1215</v>
      </c>
      <c r="M301" s="3">
        <v>845</v>
      </c>
      <c r="N301" s="3">
        <v>1292</v>
      </c>
      <c r="O301" s="3">
        <v>737</v>
      </c>
      <c r="P301" s="3">
        <v>633</v>
      </c>
      <c r="Q301" s="3">
        <v>596</v>
      </c>
      <c r="R301" s="3">
        <v>997</v>
      </c>
      <c r="S301" s="3">
        <v>512</v>
      </c>
      <c r="T301" s="3">
        <v>555</v>
      </c>
      <c r="U301" s="3">
        <v>320</v>
      </c>
      <c r="V301" s="3">
        <v>1924</v>
      </c>
      <c r="W301" s="3">
        <v>762</v>
      </c>
      <c r="X301" s="3">
        <v>643</v>
      </c>
      <c r="Y301" s="3">
        <v>199</v>
      </c>
      <c r="Z301" s="3">
        <v>76</v>
      </c>
      <c r="AA301" s="3">
        <v>726</v>
      </c>
      <c r="AB301" s="3">
        <v>382</v>
      </c>
      <c r="AC301" s="3">
        <v>258</v>
      </c>
      <c r="AD301" s="3">
        <v>83</v>
      </c>
      <c r="AE301" s="3">
        <v>118</v>
      </c>
      <c r="AF301" s="3">
        <v>1256</v>
      </c>
      <c r="AG301" s="3">
        <v>162</v>
      </c>
      <c r="AH301" s="3">
        <v>184</v>
      </c>
      <c r="AI301" s="3">
        <v>119</v>
      </c>
      <c r="AJ301" s="3">
        <v>57</v>
      </c>
      <c r="AY301" s="1">
        <v>43930</v>
      </c>
      <c r="AZ301" s="3">
        <f t="shared" si="162"/>
        <v>26396</v>
      </c>
      <c r="BB301" s="1">
        <v>43930</v>
      </c>
      <c r="BC301" s="3">
        <f t="shared" si="163"/>
        <v>6776</v>
      </c>
      <c r="BE301" s="1">
        <v>43930</v>
      </c>
      <c r="BF301" s="3">
        <f t="shared" si="164"/>
        <v>7447</v>
      </c>
      <c r="BH301" s="1">
        <v>43930</v>
      </c>
      <c r="BI301" s="3">
        <f t="shared" si="165"/>
        <v>915</v>
      </c>
      <c r="BJ301" s="3"/>
      <c r="BK301" s="1">
        <v>43930</v>
      </c>
      <c r="BL301" s="3">
        <f t="shared" si="166"/>
        <v>7064</v>
      </c>
      <c r="BN301" s="1">
        <v>43930</v>
      </c>
      <c r="BO301" s="3">
        <f t="shared" si="167"/>
        <v>19236</v>
      </c>
    </row>
    <row r="302" spans="7:73" x14ac:dyDescent="0.2">
      <c r="G302" s="3">
        <v>3476</v>
      </c>
      <c r="H302" s="3">
        <v>3933</v>
      </c>
      <c r="I302" s="3">
        <v>2250</v>
      </c>
      <c r="J302" s="3">
        <v>2627</v>
      </c>
      <c r="K302" s="3">
        <v>1347</v>
      </c>
      <c r="L302" s="3">
        <v>1261</v>
      </c>
      <c r="M302" s="3">
        <v>870</v>
      </c>
      <c r="N302" s="3">
        <v>1319</v>
      </c>
      <c r="O302" s="3">
        <v>768</v>
      </c>
      <c r="P302" s="3">
        <v>663</v>
      </c>
      <c r="Q302" s="3">
        <v>609</v>
      </c>
      <c r="R302" s="3">
        <v>1028</v>
      </c>
      <c r="S302" s="3">
        <v>527</v>
      </c>
      <c r="T302" s="3">
        <v>575</v>
      </c>
      <c r="U302" s="3">
        <v>331</v>
      </c>
      <c r="V302" s="3">
        <v>1945</v>
      </c>
      <c r="W302" s="3">
        <v>772</v>
      </c>
      <c r="X302" s="3">
        <v>647</v>
      </c>
      <c r="Y302" s="3">
        <v>200</v>
      </c>
      <c r="Z302" s="3">
        <v>76</v>
      </c>
      <c r="AA302" s="3">
        <v>743</v>
      </c>
      <c r="AB302" s="3">
        <v>443</v>
      </c>
      <c r="AC302" s="3">
        <v>320</v>
      </c>
      <c r="AD302" s="3">
        <v>94</v>
      </c>
      <c r="AE302" s="3">
        <v>147</v>
      </c>
      <c r="AF302" s="3">
        <v>1313</v>
      </c>
      <c r="AG302" s="3">
        <v>173</v>
      </c>
      <c r="AH302" s="3">
        <v>190</v>
      </c>
      <c r="AI302" s="3">
        <v>122</v>
      </c>
      <c r="AJ302" s="3">
        <v>61</v>
      </c>
      <c r="AY302" s="1">
        <v>43931</v>
      </c>
      <c r="AZ302" s="3">
        <f t="shared" si="162"/>
        <v>26336</v>
      </c>
      <c r="BB302" s="1">
        <v>43931</v>
      </c>
      <c r="BC302" s="3">
        <f t="shared" si="163"/>
        <v>6331</v>
      </c>
      <c r="BE302" s="1">
        <v>43931</v>
      </c>
      <c r="BF302" s="3">
        <f t="shared" si="164"/>
        <v>7414</v>
      </c>
      <c r="BH302" s="1">
        <v>43931</v>
      </c>
      <c r="BI302" s="3">
        <f t="shared" si="165"/>
        <v>4990</v>
      </c>
      <c r="BJ302" s="3"/>
      <c r="BK302" s="1">
        <v>43931</v>
      </c>
      <c r="BL302" s="3">
        <f t="shared" si="166"/>
        <v>7417</v>
      </c>
      <c r="BN302" s="1">
        <v>43931</v>
      </c>
      <c r="BO302" s="3">
        <f t="shared" si="167"/>
        <v>1363</v>
      </c>
    </row>
    <row r="303" spans="7:73" x14ac:dyDescent="0.2">
      <c r="G303" s="3">
        <v>3590</v>
      </c>
      <c r="H303" s="3">
        <v>3937</v>
      </c>
      <c r="I303" s="3">
        <v>2325</v>
      </c>
      <c r="J303" s="3">
        <v>2664</v>
      </c>
      <c r="K303" s="3">
        <v>1347</v>
      </c>
      <c r="L303" s="3">
        <v>1289</v>
      </c>
      <c r="M303" s="3">
        <v>903</v>
      </c>
      <c r="N303" s="3">
        <v>1349</v>
      </c>
      <c r="O303" s="3">
        <v>800</v>
      </c>
      <c r="P303" s="3">
        <v>690</v>
      </c>
      <c r="Q303" s="3">
        <v>642</v>
      </c>
      <c r="R303" s="3">
        <v>1070</v>
      </c>
      <c r="S303" s="3">
        <v>561</v>
      </c>
      <c r="T303" s="3">
        <v>596</v>
      </c>
      <c r="U303" s="3">
        <v>365</v>
      </c>
      <c r="V303" s="3">
        <v>1973</v>
      </c>
      <c r="W303" s="3">
        <v>774</v>
      </c>
      <c r="X303" s="3">
        <v>662</v>
      </c>
      <c r="Y303" s="3">
        <v>208</v>
      </c>
      <c r="Z303" s="3">
        <v>77</v>
      </c>
      <c r="AA303" s="3">
        <v>803</v>
      </c>
      <c r="AB303" s="3">
        <v>471</v>
      </c>
      <c r="AC303" s="3">
        <v>326</v>
      </c>
      <c r="AD303" s="3">
        <v>102</v>
      </c>
      <c r="AE303" s="3">
        <v>148</v>
      </c>
      <c r="AF303" s="3">
        <v>1367</v>
      </c>
      <c r="AG303" s="3">
        <v>186</v>
      </c>
      <c r="AH303" s="3">
        <v>194</v>
      </c>
      <c r="AI303" s="3">
        <v>126</v>
      </c>
      <c r="AJ303" s="3">
        <v>65</v>
      </c>
      <c r="AY303" s="1">
        <v>43932</v>
      </c>
      <c r="AZ303" s="3">
        <f t="shared" si="162"/>
        <v>23095</v>
      </c>
      <c r="BB303" s="1">
        <v>43932</v>
      </c>
      <c r="BC303" s="3">
        <f t="shared" si="163"/>
        <v>6670</v>
      </c>
      <c r="BE303" s="1">
        <v>43932</v>
      </c>
      <c r="BF303" s="3">
        <f t="shared" si="164"/>
        <v>6404</v>
      </c>
      <c r="BH303" s="1">
        <v>43932</v>
      </c>
      <c r="BI303" s="3">
        <f t="shared" si="165"/>
        <v>3970</v>
      </c>
      <c r="BJ303" s="3"/>
      <c r="BK303" s="1">
        <v>43932</v>
      </c>
      <c r="BL303" s="3">
        <f t="shared" si="166"/>
        <v>7134</v>
      </c>
      <c r="BN303" s="1">
        <v>43932</v>
      </c>
      <c r="BO303" s="3">
        <f t="shared" si="167"/>
        <v>8356</v>
      </c>
    </row>
    <row r="304" spans="7:73" x14ac:dyDescent="0.2">
      <c r="G304" s="3">
        <v>3622</v>
      </c>
      <c r="H304" s="3">
        <v>3977</v>
      </c>
      <c r="I304" s="3">
        <v>2340</v>
      </c>
      <c r="J304" s="3">
        <v>2678</v>
      </c>
      <c r="K304" s="3">
        <v>1599</v>
      </c>
      <c r="L304" s="3">
        <v>1319</v>
      </c>
      <c r="M304" s="3">
        <v>923</v>
      </c>
      <c r="N304" s="3">
        <v>1381</v>
      </c>
      <c r="O304" s="3">
        <v>829</v>
      </c>
      <c r="P304" s="3">
        <v>703</v>
      </c>
      <c r="Q304" s="3">
        <v>663</v>
      </c>
      <c r="R304" s="3">
        <v>1103</v>
      </c>
      <c r="S304" s="3">
        <v>578</v>
      </c>
      <c r="T304" s="3">
        <v>608</v>
      </c>
      <c r="U304" s="3">
        <v>385</v>
      </c>
      <c r="V304" s="3">
        <v>2012</v>
      </c>
      <c r="W304" s="3">
        <v>789</v>
      </c>
      <c r="X304" s="3">
        <v>678</v>
      </c>
      <c r="Y304" s="3">
        <v>213</v>
      </c>
      <c r="Z304" s="3">
        <v>77</v>
      </c>
      <c r="AA304" s="3">
        <v>816</v>
      </c>
      <c r="AB304" s="3">
        <v>506</v>
      </c>
      <c r="AC304" s="3">
        <v>376</v>
      </c>
      <c r="AD304" s="3">
        <v>111</v>
      </c>
      <c r="AE304" s="3">
        <v>168</v>
      </c>
      <c r="AF304" s="3">
        <v>1418</v>
      </c>
      <c r="AG304" s="3">
        <v>189</v>
      </c>
      <c r="AH304" s="3">
        <v>203</v>
      </c>
      <c r="AI304" s="3">
        <v>127</v>
      </c>
      <c r="AJ304" s="3">
        <v>66</v>
      </c>
      <c r="AY304" s="1">
        <v>43933</v>
      </c>
      <c r="AZ304" s="3">
        <f t="shared" si="162"/>
        <v>20621</v>
      </c>
      <c r="BB304" s="1">
        <v>43933</v>
      </c>
      <c r="BC304" s="3">
        <f t="shared" si="163"/>
        <v>6542</v>
      </c>
      <c r="BE304" s="1">
        <v>43933</v>
      </c>
      <c r="BF304" s="3">
        <f t="shared" si="164"/>
        <v>7954</v>
      </c>
      <c r="BH304" s="1">
        <v>43933</v>
      </c>
      <c r="BI304" s="3">
        <f t="shared" si="165"/>
        <v>3423</v>
      </c>
      <c r="BJ304" s="3"/>
      <c r="BK304" s="1">
        <v>43933</v>
      </c>
      <c r="BL304" s="3">
        <f t="shared" si="166"/>
        <v>4737</v>
      </c>
      <c r="BN304" s="1">
        <v>43933</v>
      </c>
      <c r="BO304" s="3">
        <f t="shared" si="167"/>
        <v>17109</v>
      </c>
    </row>
    <row r="305" spans="7:67" x14ac:dyDescent="0.2">
      <c r="G305" s="3">
        <v>3659</v>
      </c>
      <c r="H305" s="3">
        <v>4012</v>
      </c>
      <c r="I305" s="3">
        <v>2362</v>
      </c>
      <c r="J305" s="3">
        <v>2702</v>
      </c>
      <c r="K305" s="3">
        <v>1616</v>
      </c>
      <c r="L305" s="3">
        <v>1329</v>
      </c>
      <c r="M305" s="3">
        <v>940</v>
      </c>
      <c r="N305" s="3">
        <v>1398</v>
      </c>
      <c r="O305" s="3">
        <v>844</v>
      </c>
      <c r="P305" s="3">
        <v>715</v>
      </c>
      <c r="Q305" s="3">
        <v>683</v>
      </c>
      <c r="R305" s="3">
        <v>1132</v>
      </c>
      <c r="S305" s="3">
        <v>601</v>
      </c>
      <c r="T305" s="3">
        <v>623</v>
      </c>
      <c r="U305" s="3">
        <v>404</v>
      </c>
      <c r="V305" s="3">
        <v>2028</v>
      </c>
      <c r="W305" s="3">
        <v>805</v>
      </c>
      <c r="X305" s="3">
        <v>682</v>
      </c>
      <c r="Y305" s="3">
        <v>214</v>
      </c>
      <c r="Z305" s="3">
        <v>80</v>
      </c>
      <c r="AA305" s="3">
        <v>875</v>
      </c>
      <c r="AB305" s="3">
        <v>515</v>
      </c>
      <c r="AC305" s="3">
        <v>382</v>
      </c>
      <c r="AD305" s="3">
        <v>114</v>
      </c>
      <c r="AE305" s="3">
        <v>168</v>
      </c>
      <c r="AF305" s="3">
        <v>1468</v>
      </c>
      <c r="AG305" s="3">
        <v>194</v>
      </c>
      <c r="AH305" s="3">
        <v>210</v>
      </c>
      <c r="AI305" s="3">
        <v>130</v>
      </c>
      <c r="AJ305" s="3">
        <v>72</v>
      </c>
      <c r="AY305" s="1">
        <v>43934</v>
      </c>
      <c r="AZ305" s="3">
        <f t="shared" si="162"/>
        <v>16756</v>
      </c>
      <c r="BB305" s="1">
        <v>43934</v>
      </c>
      <c r="BC305" s="3">
        <f t="shared" si="163"/>
        <v>2734</v>
      </c>
      <c r="BE305" s="1">
        <v>43934</v>
      </c>
      <c r="BF305" s="3">
        <f t="shared" si="164"/>
        <v>5319</v>
      </c>
      <c r="BH305" s="1">
        <v>43934</v>
      </c>
      <c r="BI305" s="3">
        <f t="shared" si="165"/>
        <v>3207</v>
      </c>
      <c r="BJ305" s="3"/>
      <c r="BK305" s="1">
        <v>43934</v>
      </c>
      <c r="BL305" s="3">
        <f t="shared" si="166"/>
        <v>4902</v>
      </c>
      <c r="BN305" s="1">
        <v>43934</v>
      </c>
      <c r="BO305" s="3">
        <f t="shared" si="167"/>
        <v>554</v>
      </c>
    </row>
    <row r="306" spans="7:67" x14ac:dyDescent="0.2">
      <c r="G306" s="3">
        <v>3680</v>
      </c>
      <c r="H306" s="3">
        <v>4049</v>
      </c>
      <c r="I306" s="3">
        <v>2388</v>
      </c>
      <c r="J306" s="3">
        <v>2723</v>
      </c>
      <c r="K306" s="3">
        <v>1647</v>
      </c>
      <c r="L306" s="3">
        <v>1348</v>
      </c>
      <c r="M306" s="3">
        <v>954</v>
      </c>
      <c r="N306" s="3">
        <v>1414</v>
      </c>
      <c r="O306" s="3">
        <v>852</v>
      </c>
      <c r="P306" s="3">
        <v>734</v>
      </c>
      <c r="Q306" s="3">
        <v>703</v>
      </c>
      <c r="R306" s="3">
        <v>1169</v>
      </c>
      <c r="S306" s="3">
        <v>625</v>
      </c>
      <c r="T306" s="3">
        <v>635</v>
      </c>
      <c r="U306" s="3">
        <v>420</v>
      </c>
      <c r="V306" s="3">
        <v>2082</v>
      </c>
      <c r="W306" s="3">
        <v>841</v>
      </c>
      <c r="X306" s="3">
        <v>697</v>
      </c>
      <c r="Y306" s="3">
        <v>223</v>
      </c>
      <c r="Z306" s="3">
        <v>81</v>
      </c>
      <c r="AA306" s="3">
        <v>891</v>
      </c>
      <c r="AB306" s="3">
        <v>523</v>
      </c>
      <c r="AC306" s="3">
        <v>394</v>
      </c>
      <c r="AD306" s="3">
        <v>120</v>
      </c>
      <c r="AE306" s="3">
        <v>169</v>
      </c>
      <c r="AF306" s="3">
        <v>1512</v>
      </c>
      <c r="AG306" s="3">
        <v>194</v>
      </c>
      <c r="AH306" s="3">
        <v>212</v>
      </c>
      <c r="AI306" s="3">
        <v>130</v>
      </c>
      <c r="AJ306" s="3">
        <v>75</v>
      </c>
      <c r="AY306" s="1">
        <v>43935</v>
      </c>
      <c r="AZ306" s="3">
        <f t="shared" si="162"/>
        <v>20786</v>
      </c>
      <c r="BB306" s="1">
        <v>43935</v>
      </c>
      <c r="BC306" s="3">
        <f t="shared" si="163"/>
        <v>10305</v>
      </c>
      <c r="BE306" s="1">
        <v>43935</v>
      </c>
      <c r="BF306" s="3">
        <f t="shared" si="164"/>
        <v>4502</v>
      </c>
      <c r="BH306" s="1">
        <v>43935</v>
      </c>
      <c r="BI306" s="3">
        <f t="shared" si="165"/>
        <v>3582</v>
      </c>
      <c r="BJ306" s="3"/>
      <c r="BK306" s="1">
        <v>43935</v>
      </c>
      <c r="BL306" s="3">
        <f t="shared" si="166"/>
        <v>3839</v>
      </c>
      <c r="BN306" s="1">
        <v>43935</v>
      </c>
      <c r="BO306" s="3">
        <f t="shared" si="167"/>
        <v>11326</v>
      </c>
    </row>
    <row r="307" spans="7:67" x14ac:dyDescent="0.2">
      <c r="G307" s="3">
        <v>3708</v>
      </c>
      <c r="H307" s="3">
        <v>4081</v>
      </c>
      <c r="I307" s="3">
        <v>2413</v>
      </c>
      <c r="J307" s="3">
        <v>2740</v>
      </c>
      <c r="K307" s="3">
        <v>1667</v>
      </c>
      <c r="L307" s="3">
        <v>1355</v>
      </c>
      <c r="M307" s="3">
        <v>969</v>
      </c>
      <c r="N307" s="3">
        <v>1423</v>
      </c>
      <c r="O307" s="3">
        <v>867</v>
      </c>
      <c r="P307" s="3">
        <v>744</v>
      </c>
      <c r="Q307" s="3">
        <v>718</v>
      </c>
      <c r="R307" s="3">
        <v>1207</v>
      </c>
      <c r="S307" s="3">
        <v>644</v>
      </c>
      <c r="T307" s="3">
        <v>650</v>
      </c>
      <c r="U307" s="3">
        <v>444</v>
      </c>
      <c r="V307" s="3">
        <v>2097</v>
      </c>
      <c r="W307" s="3">
        <v>843</v>
      </c>
      <c r="X307" s="3">
        <v>698</v>
      </c>
      <c r="Y307" s="3">
        <v>224</v>
      </c>
      <c r="Z307" s="3">
        <v>81</v>
      </c>
      <c r="AA307" s="3">
        <v>894</v>
      </c>
      <c r="AB307" s="3">
        <v>525</v>
      </c>
      <c r="AC307" s="3">
        <v>395</v>
      </c>
      <c r="AD307" s="3">
        <v>121</v>
      </c>
      <c r="AE307" s="3">
        <v>170</v>
      </c>
      <c r="AF307" s="3">
        <v>1530</v>
      </c>
      <c r="AG307" s="3">
        <v>194</v>
      </c>
      <c r="AH307" s="3">
        <v>215</v>
      </c>
      <c r="AI307" s="3">
        <v>130</v>
      </c>
      <c r="AJ307" s="3">
        <v>76</v>
      </c>
      <c r="AY307" s="1">
        <v>43936</v>
      </c>
      <c r="AZ307" s="3">
        <f t="shared" si="162"/>
        <v>26869</v>
      </c>
      <c r="BB307" s="1">
        <v>43936</v>
      </c>
      <c r="BC307" s="3">
        <f t="shared" si="163"/>
        <v>4247</v>
      </c>
      <c r="BE307" s="1">
        <v>43936</v>
      </c>
      <c r="BF307" s="3">
        <f t="shared" si="164"/>
        <v>5472</v>
      </c>
      <c r="BH307" s="1">
        <v>43936</v>
      </c>
      <c r="BI307" s="3">
        <f t="shared" si="165"/>
        <v>3471</v>
      </c>
      <c r="BJ307" s="3"/>
      <c r="BK307" s="1">
        <v>43936</v>
      </c>
      <c r="BL307" s="3">
        <f t="shared" si="166"/>
        <v>3953</v>
      </c>
      <c r="BN307" s="1">
        <v>43936</v>
      </c>
      <c r="BO307" s="3">
        <f t="shared" si="167"/>
        <v>14278</v>
      </c>
    </row>
    <row r="308" spans="7:67" x14ac:dyDescent="0.2">
      <c r="G308" s="3">
        <v>3724</v>
      </c>
      <c r="H308" s="3">
        <v>4108</v>
      </c>
      <c r="I308" s="3">
        <v>2425</v>
      </c>
      <c r="J308" s="3">
        <v>2758</v>
      </c>
      <c r="K308" s="3">
        <v>1689</v>
      </c>
      <c r="L308" s="3">
        <v>1358</v>
      </c>
      <c r="M308" s="3">
        <v>971</v>
      </c>
      <c r="N308" s="3">
        <v>1426</v>
      </c>
      <c r="O308" s="3">
        <v>875</v>
      </c>
      <c r="P308" s="3">
        <v>747</v>
      </c>
      <c r="Q308" s="3">
        <v>731</v>
      </c>
      <c r="R308" s="3">
        <v>1235</v>
      </c>
      <c r="S308" s="3">
        <v>669</v>
      </c>
      <c r="T308" s="3">
        <v>661</v>
      </c>
      <c r="U308" s="3">
        <v>457</v>
      </c>
      <c r="V308" s="3">
        <v>2105</v>
      </c>
      <c r="W308" s="3">
        <v>849</v>
      </c>
      <c r="X308" s="3">
        <v>699</v>
      </c>
      <c r="Y308" s="3">
        <v>224</v>
      </c>
      <c r="Z308" s="3">
        <v>81</v>
      </c>
      <c r="AA308" s="3"/>
      <c r="AB308" s="3">
        <v>525</v>
      </c>
      <c r="AC308" s="3">
        <v>399</v>
      </c>
      <c r="AD308" s="3">
        <v>121</v>
      </c>
      <c r="AE308" s="3">
        <v>171</v>
      </c>
      <c r="AF308" s="3">
        <v>1569</v>
      </c>
      <c r="AG308" s="3">
        <v>204</v>
      </c>
      <c r="AH308" s="3">
        <v>228</v>
      </c>
      <c r="AI308" s="3">
        <v>133</v>
      </c>
      <c r="AJ308" s="3">
        <v>78</v>
      </c>
      <c r="AY308" s="2">
        <v>43937</v>
      </c>
      <c r="AZ308" s="3">
        <f t="shared" si="162"/>
        <v>24567</v>
      </c>
      <c r="BB308" s="2">
        <v>43937</v>
      </c>
      <c r="BC308" s="3">
        <f t="shared" si="163"/>
        <v>7809</v>
      </c>
      <c r="BE308" s="2">
        <v>43937</v>
      </c>
      <c r="BF308" s="3">
        <f t="shared" si="164"/>
        <v>8750</v>
      </c>
      <c r="BH308" s="2">
        <v>43937</v>
      </c>
      <c r="BI308" s="3">
        <f t="shared" si="165"/>
        <v>4589</v>
      </c>
      <c r="BJ308" s="3"/>
      <c r="BK308" s="2">
        <v>43937</v>
      </c>
      <c r="BL308" s="3">
        <f t="shared" si="166"/>
        <v>3886</v>
      </c>
      <c r="BN308" s="2">
        <v>43937</v>
      </c>
      <c r="BO308" s="3">
        <f t="shared" si="167"/>
        <v>29914</v>
      </c>
    </row>
    <row r="309" spans="7:67" x14ac:dyDescent="0.2">
      <c r="G309" s="3">
        <v>3746</v>
      </c>
      <c r="H309" s="3">
        <v>4132</v>
      </c>
      <c r="I309" s="3">
        <v>2453</v>
      </c>
      <c r="J309" s="3">
        <v>2777</v>
      </c>
      <c r="K309" s="3">
        <v>1704</v>
      </c>
      <c r="L309" s="3">
        <v>1388</v>
      </c>
      <c r="M309" s="3">
        <v>981</v>
      </c>
      <c r="N309" s="3">
        <v>1444</v>
      </c>
      <c r="O309" s="3">
        <v>899</v>
      </c>
      <c r="P309" s="3">
        <v>765</v>
      </c>
      <c r="Q309" s="3">
        <v>732</v>
      </c>
      <c r="R309" s="3">
        <v>1244</v>
      </c>
      <c r="S309" s="3">
        <v>678</v>
      </c>
      <c r="T309" s="3">
        <v>663</v>
      </c>
      <c r="U309" s="3">
        <v>459</v>
      </c>
      <c r="V309" s="3">
        <v>2140</v>
      </c>
      <c r="W309" s="3">
        <v>872</v>
      </c>
      <c r="X309" s="3">
        <v>710</v>
      </c>
      <c r="Y309" s="3">
        <v>225</v>
      </c>
      <c r="Z309" s="3">
        <v>82</v>
      </c>
      <c r="AA309" s="3">
        <v>908</v>
      </c>
      <c r="AB309" s="3">
        <v>534</v>
      </c>
      <c r="AC309" s="3">
        <v>405</v>
      </c>
      <c r="AD309" s="3">
        <v>123</v>
      </c>
      <c r="AE309" s="3">
        <v>172</v>
      </c>
      <c r="AF309" s="3">
        <v>1613</v>
      </c>
      <c r="AG309" s="3">
        <v>217</v>
      </c>
      <c r="AH309" s="3">
        <v>238</v>
      </c>
      <c r="AI309" s="3">
        <v>133</v>
      </c>
      <c r="AJ309" s="3">
        <v>78</v>
      </c>
      <c r="AY309" s="1">
        <v>43938</v>
      </c>
      <c r="AZ309" s="3">
        <f t="shared" si="162"/>
        <v>22644</v>
      </c>
      <c r="BB309" s="1">
        <v>43938</v>
      </c>
      <c r="BC309" s="3">
        <f t="shared" si="163"/>
        <v>5619</v>
      </c>
      <c r="BE309" s="1">
        <v>43938</v>
      </c>
      <c r="BF309" s="3">
        <f t="shared" si="164"/>
        <v>7971</v>
      </c>
      <c r="BH309" s="1">
        <v>43938</v>
      </c>
      <c r="BI309" s="3">
        <f t="shared" si="165"/>
        <v>4673</v>
      </c>
      <c r="BJ309" s="3"/>
      <c r="BK309" s="1">
        <v>43938</v>
      </c>
      <c r="BL309" s="3">
        <f t="shared" si="166"/>
        <v>5903</v>
      </c>
      <c r="BN309" s="1">
        <v>43938</v>
      </c>
      <c r="BO309" s="3">
        <f t="shared" si="167"/>
        <v>5214</v>
      </c>
    </row>
    <row r="310" spans="7:67" x14ac:dyDescent="0.2">
      <c r="G310" s="3">
        <v>3762</v>
      </c>
      <c r="H310" s="3">
        <v>4155</v>
      </c>
      <c r="I310" s="3">
        <v>2468</v>
      </c>
      <c r="J310" s="3">
        <v>2797</v>
      </c>
      <c r="K310" s="3">
        <v>1729</v>
      </c>
      <c r="L310" s="3">
        <v>1409</v>
      </c>
      <c r="M310" s="3">
        <v>1007</v>
      </c>
      <c r="N310" s="3">
        <v>1471</v>
      </c>
      <c r="O310" s="3">
        <v>908</v>
      </c>
      <c r="P310" s="3">
        <v>785</v>
      </c>
      <c r="Q310" s="3">
        <v>749</v>
      </c>
      <c r="R310" s="3">
        <v>1282</v>
      </c>
      <c r="S310" s="3">
        <v>704</v>
      </c>
      <c r="T310" s="3">
        <v>676</v>
      </c>
      <c r="U310" s="3">
        <v>489</v>
      </c>
      <c r="V310" s="3">
        <v>2156</v>
      </c>
      <c r="W310" s="3">
        <v>874</v>
      </c>
      <c r="X310" s="3">
        <v>717</v>
      </c>
      <c r="Y310" s="3">
        <v>227</v>
      </c>
      <c r="Z310" s="3">
        <v>83</v>
      </c>
      <c r="AA310" s="3">
        <v>986</v>
      </c>
      <c r="AB310" s="3">
        <v>556</v>
      </c>
      <c r="AC310" s="3">
        <v>419</v>
      </c>
      <c r="AD310" s="3">
        <v>129</v>
      </c>
      <c r="AE310" s="3">
        <v>179</v>
      </c>
      <c r="AF310" s="3">
        <v>1659</v>
      </c>
      <c r="AG310" s="3">
        <v>223</v>
      </c>
      <c r="AH310" s="3">
        <v>246</v>
      </c>
      <c r="AI310" s="3">
        <v>135</v>
      </c>
      <c r="AJ310" s="3">
        <v>80</v>
      </c>
      <c r="AY310" s="1">
        <v>43939</v>
      </c>
      <c r="AZ310" s="3">
        <f t="shared" si="162"/>
        <v>23309</v>
      </c>
      <c r="BB310" s="1">
        <v>43939</v>
      </c>
      <c r="BC310" s="3">
        <f t="shared" si="163"/>
        <v>5087</v>
      </c>
      <c r="BE310" s="1">
        <v>43939</v>
      </c>
      <c r="BF310" s="3">
        <f t="shared" si="164"/>
        <v>8062</v>
      </c>
      <c r="BH310" s="1">
        <v>43939</v>
      </c>
      <c r="BI310" s="3">
        <f t="shared" si="165"/>
        <v>768</v>
      </c>
      <c r="BJ310" s="3"/>
      <c r="BK310" s="1">
        <v>43939</v>
      </c>
      <c r="BL310" s="3">
        <f t="shared" si="166"/>
        <v>6592</v>
      </c>
      <c r="BN310" s="1">
        <v>43939</v>
      </c>
      <c r="BO310" s="3">
        <f t="shared" si="167"/>
        <v>8052</v>
      </c>
    </row>
    <row r="311" spans="7:67" x14ac:dyDescent="0.2">
      <c r="G311" s="3">
        <v>3770</v>
      </c>
      <c r="H311" s="3">
        <v>4183</v>
      </c>
      <c r="I311" s="3">
        <v>2485</v>
      </c>
      <c r="J311" s="3">
        <v>2819</v>
      </c>
      <c r="K311" s="3">
        <v>1745</v>
      </c>
      <c r="L311" s="3">
        <v>1423</v>
      </c>
      <c r="M311" s="3">
        <v>1032</v>
      </c>
      <c r="N311" s="3">
        <v>1496</v>
      </c>
      <c r="O311" s="3">
        <v>930</v>
      </c>
      <c r="P311" s="3">
        <v>802</v>
      </c>
      <c r="Q311" s="3">
        <v>759</v>
      </c>
      <c r="R311" s="3">
        <v>1327</v>
      </c>
      <c r="S311" s="3">
        <v>725</v>
      </c>
      <c r="T311" s="3">
        <v>696</v>
      </c>
      <c r="U311" s="3">
        <v>524</v>
      </c>
      <c r="V311" s="3">
        <v>2183</v>
      </c>
      <c r="W311" s="3">
        <v>888</v>
      </c>
      <c r="X311" s="3">
        <v>728</v>
      </c>
      <c r="Y311" s="3">
        <v>228</v>
      </c>
      <c r="Z311" s="3">
        <v>86</v>
      </c>
      <c r="AA311" s="3">
        <v>1008</v>
      </c>
      <c r="AB311" s="3">
        <v>587</v>
      </c>
      <c r="AC311" s="3">
        <v>448</v>
      </c>
      <c r="AD311" s="3">
        <v>133</v>
      </c>
      <c r="AE311" s="3">
        <v>196</v>
      </c>
      <c r="AF311" s="3">
        <v>1709</v>
      </c>
      <c r="AG311" s="3">
        <v>231</v>
      </c>
      <c r="AH311" s="3">
        <v>249</v>
      </c>
      <c r="AI311" s="3">
        <v>135</v>
      </c>
      <c r="AJ311" s="3">
        <v>80</v>
      </c>
      <c r="AY311" s="2">
        <v>43940</v>
      </c>
      <c r="AZ311" s="3">
        <f t="shared" si="162"/>
        <v>21023</v>
      </c>
      <c r="BB311" s="2">
        <v>43940</v>
      </c>
      <c r="BC311" s="3">
        <f t="shared" si="163"/>
        <v>7882</v>
      </c>
      <c r="BE311" s="2">
        <v>43940</v>
      </c>
      <c r="BF311" s="3">
        <f t="shared" si="164"/>
        <v>5435</v>
      </c>
      <c r="BH311" s="2">
        <v>43940</v>
      </c>
      <c r="BI311" s="3">
        <f t="shared" si="165"/>
        <v>9934</v>
      </c>
      <c r="BJ311" s="3"/>
      <c r="BK311" s="2">
        <v>43940</v>
      </c>
      <c r="BL311" s="3">
        <f t="shared" si="166"/>
        <v>4889</v>
      </c>
      <c r="BN311" s="2">
        <v>43940</v>
      </c>
      <c r="BO311" s="3">
        <f t="shared" si="167"/>
        <v>21234</v>
      </c>
    </row>
    <row r="312" spans="7:67" x14ac:dyDescent="0.2">
      <c r="G312" s="3">
        <v>3781</v>
      </c>
      <c r="H312" s="3">
        <v>4200</v>
      </c>
      <c r="I312" s="3">
        <v>2499</v>
      </c>
      <c r="J312" s="3">
        <v>2832</v>
      </c>
      <c r="K312" s="3">
        <v>1757</v>
      </c>
      <c r="L312" s="3">
        <v>1443</v>
      </c>
      <c r="M312" s="3">
        <v>1042</v>
      </c>
      <c r="N312" s="3">
        <v>1510</v>
      </c>
      <c r="O312" s="3">
        <v>939</v>
      </c>
      <c r="P312" s="3">
        <v>816</v>
      </c>
      <c r="Q312" s="3">
        <v>768</v>
      </c>
      <c r="R312" s="3">
        <v>1347</v>
      </c>
      <c r="S312" s="3">
        <v>751</v>
      </c>
      <c r="T312" s="3">
        <v>710</v>
      </c>
      <c r="U312" s="3">
        <v>538</v>
      </c>
      <c r="V312" s="3">
        <v>2192</v>
      </c>
      <c r="W312" s="3">
        <v>896</v>
      </c>
      <c r="X312" s="3">
        <v>729</v>
      </c>
      <c r="Y312" s="3">
        <v>229</v>
      </c>
      <c r="Z312" s="3">
        <v>87</v>
      </c>
      <c r="AA312" s="3">
        <v>1021</v>
      </c>
      <c r="AB312" s="3">
        <v>608</v>
      </c>
      <c r="AC312" s="3">
        <v>466</v>
      </c>
      <c r="AD312" s="3">
        <v>136</v>
      </c>
      <c r="AE312" s="3">
        <v>207</v>
      </c>
      <c r="AF312" s="3">
        <v>1755</v>
      </c>
      <c r="AG312" s="3">
        <v>235</v>
      </c>
      <c r="AH312" s="3">
        <v>255</v>
      </c>
      <c r="AI312" s="3">
        <v>136</v>
      </c>
      <c r="AJ312" s="3">
        <v>84</v>
      </c>
      <c r="AY312" s="1">
        <v>43941</v>
      </c>
      <c r="AZ312" s="3">
        <f t="shared" si="162"/>
        <v>16306</v>
      </c>
      <c r="BB312" s="1">
        <v>43941</v>
      </c>
      <c r="BC312" s="3">
        <f t="shared" si="163"/>
        <v>7639</v>
      </c>
      <c r="BE312" s="1">
        <v>43941</v>
      </c>
      <c r="BF312" s="3">
        <f t="shared" si="164"/>
        <v>7157</v>
      </c>
      <c r="BH312" s="1">
        <v>43941</v>
      </c>
      <c r="BI312" s="3">
        <f t="shared" si="165"/>
        <v>4137</v>
      </c>
      <c r="BJ312" s="3"/>
      <c r="BK312" s="1">
        <v>43941</v>
      </c>
      <c r="BL312" s="3">
        <f t="shared" si="166"/>
        <v>4098</v>
      </c>
      <c r="BN312" s="1">
        <v>43941</v>
      </c>
      <c r="BO312" s="3">
        <f t="shared" si="167"/>
        <v>9600</v>
      </c>
    </row>
    <row r="313" spans="7:67" x14ac:dyDescent="0.2">
      <c r="G313" s="3">
        <v>3800</v>
      </c>
      <c r="H313" s="3">
        <v>4222</v>
      </c>
      <c r="I313" s="3">
        <v>2507</v>
      </c>
      <c r="J313" s="3">
        <v>2843</v>
      </c>
      <c r="K313" s="3">
        <v>1783</v>
      </c>
      <c r="L313" s="3">
        <v>1450</v>
      </c>
      <c r="M313" s="3">
        <v>1045</v>
      </c>
      <c r="N313" s="3">
        <v>1522</v>
      </c>
      <c r="O313" s="3">
        <v>946</v>
      </c>
      <c r="P313" s="3">
        <v>831</v>
      </c>
      <c r="Q313" s="3">
        <v>778</v>
      </c>
      <c r="R313" s="3">
        <v>1370</v>
      </c>
      <c r="S313" s="3">
        <v>766</v>
      </c>
      <c r="T313" s="3">
        <v>719</v>
      </c>
      <c r="U313" s="3">
        <v>554</v>
      </c>
      <c r="V313" s="3">
        <f>SUM(957+1255)</f>
        <v>2212</v>
      </c>
      <c r="W313" s="3">
        <v>910</v>
      </c>
      <c r="X313" s="3">
        <v>739</v>
      </c>
      <c r="Y313" s="3">
        <v>230</v>
      </c>
      <c r="Z313" s="3">
        <v>88</v>
      </c>
      <c r="AA313" s="3">
        <v>1031</v>
      </c>
      <c r="AB313" s="3">
        <v>614</v>
      </c>
      <c r="AC313" s="3">
        <v>478</v>
      </c>
      <c r="AD313" s="3">
        <v>139</v>
      </c>
      <c r="AE313" s="3">
        <v>208</v>
      </c>
      <c r="AF313" s="3">
        <v>1793</v>
      </c>
      <c r="AG313" s="3">
        <v>235</v>
      </c>
      <c r="AH313" s="3">
        <v>259</v>
      </c>
      <c r="AI313" s="3">
        <v>136</v>
      </c>
      <c r="AJ313" s="3">
        <v>87</v>
      </c>
      <c r="AY313" s="1">
        <v>43942</v>
      </c>
      <c r="AZ313" s="3">
        <f t="shared" si="162"/>
        <v>15464</v>
      </c>
      <c r="BB313" s="1">
        <v>43942</v>
      </c>
      <c r="BC313" s="3">
        <f t="shared" si="163"/>
        <v>6769</v>
      </c>
      <c r="BE313" s="1">
        <v>43942</v>
      </c>
      <c r="BF313" s="3">
        <f t="shared" si="164"/>
        <v>5974</v>
      </c>
      <c r="BH313" s="1">
        <v>43942</v>
      </c>
      <c r="BI313" s="3">
        <f t="shared" si="165"/>
        <v>3428</v>
      </c>
      <c r="BJ313" s="3"/>
      <c r="BK313" s="1">
        <v>43942</v>
      </c>
      <c r="BL313" s="3">
        <f t="shared" si="166"/>
        <v>3899</v>
      </c>
      <c r="BN313" s="1">
        <v>43942</v>
      </c>
      <c r="BO313" s="3">
        <f t="shared" si="167"/>
        <v>18200</v>
      </c>
    </row>
    <row r="314" spans="7:67" x14ac:dyDescent="0.2">
      <c r="G314" s="3">
        <v>3816</v>
      </c>
      <c r="H314" s="3">
        <v>4241</v>
      </c>
      <c r="I314" s="3">
        <v>2517</v>
      </c>
      <c r="J314" s="3">
        <v>2854</v>
      </c>
      <c r="K314" s="3">
        <v>1799</v>
      </c>
      <c r="L314" s="3">
        <v>1455</v>
      </c>
      <c r="M314" s="3">
        <v>1057</v>
      </c>
      <c r="N314" s="3">
        <v>1528</v>
      </c>
      <c r="O314" s="3">
        <v>957</v>
      </c>
      <c r="P314" s="3">
        <v>838</v>
      </c>
      <c r="Q314" s="3">
        <v>787</v>
      </c>
      <c r="R314" s="3">
        <v>1394</v>
      </c>
      <c r="S314" s="3">
        <v>776</v>
      </c>
      <c r="T314" s="3">
        <v>725</v>
      </c>
      <c r="U314" s="3">
        <v>569</v>
      </c>
      <c r="V314" s="3">
        <v>2213</v>
      </c>
      <c r="W314" s="3">
        <v>912</v>
      </c>
      <c r="X314" s="3">
        <v>740</v>
      </c>
      <c r="Y314" s="3">
        <v>230</v>
      </c>
      <c r="Z314" s="3">
        <v>88</v>
      </c>
      <c r="AA314" s="3">
        <v>1031</v>
      </c>
      <c r="AB314" s="3">
        <v>620</v>
      </c>
      <c r="AC314" s="3">
        <v>478</v>
      </c>
      <c r="AD314" s="3">
        <v>139</v>
      </c>
      <c r="AE314" s="3">
        <v>208</v>
      </c>
      <c r="AF314" s="3">
        <v>1821</v>
      </c>
      <c r="AG314" s="3">
        <v>242</v>
      </c>
      <c r="AH314" s="3">
        <v>263</v>
      </c>
      <c r="AI314" s="3">
        <v>136</v>
      </c>
      <c r="AJ314" s="3">
        <v>88</v>
      </c>
      <c r="AY314" s="1">
        <v>43943</v>
      </c>
      <c r="AZ314" s="3">
        <f t="shared" si="162"/>
        <v>20657</v>
      </c>
      <c r="BB314" s="1">
        <v>43943</v>
      </c>
      <c r="BC314" s="3">
        <f t="shared" si="163"/>
        <v>6833</v>
      </c>
      <c r="BE314" s="1">
        <v>43943</v>
      </c>
      <c r="BF314" s="3">
        <f t="shared" si="164"/>
        <v>5090</v>
      </c>
      <c r="BH314" s="1">
        <v>43943</v>
      </c>
      <c r="BI314" s="3">
        <f t="shared" si="165"/>
        <v>999</v>
      </c>
      <c r="BJ314" s="3"/>
      <c r="BK314" s="1">
        <v>43943</v>
      </c>
      <c r="BL314" s="3">
        <f t="shared" si="166"/>
        <v>5105</v>
      </c>
      <c r="BN314" s="1">
        <v>43943</v>
      </c>
      <c r="BO314" s="3">
        <f t="shared" si="167"/>
        <v>173397</v>
      </c>
    </row>
    <row r="315" spans="7:67" x14ac:dyDescent="0.2">
      <c r="G315" s="3">
        <v>3826</v>
      </c>
      <c r="H315" s="3">
        <v>4261</v>
      </c>
      <c r="I315" s="3">
        <v>2530</v>
      </c>
      <c r="J315" s="3">
        <v>2871</v>
      </c>
      <c r="K315" s="3">
        <v>1804</v>
      </c>
      <c r="L315" s="3">
        <v>1460</v>
      </c>
      <c r="M315" s="3">
        <v>1068</v>
      </c>
      <c r="N315" s="3">
        <v>1546</v>
      </c>
      <c r="O315" s="3">
        <v>962</v>
      </c>
      <c r="P315" s="3">
        <v>839</v>
      </c>
      <c r="Q315" s="3">
        <v>793</v>
      </c>
      <c r="R315" s="3">
        <v>1412</v>
      </c>
      <c r="S315" s="3">
        <v>790</v>
      </c>
      <c r="T315" s="3">
        <v>728</v>
      </c>
      <c r="U315" s="3">
        <v>581</v>
      </c>
      <c r="V315" s="3">
        <v>2226</v>
      </c>
      <c r="W315" s="3">
        <v>913</v>
      </c>
      <c r="X315" s="3">
        <v>740</v>
      </c>
      <c r="Y315" s="3">
        <v>231</v>
      </c>
      <c r="Z315" s="3">
        <v>89</v>
      </c>
      <c r="AA315" s="3">
        <v>1080</v>
      </c>
      <c r="AB315" s="3"/>
      <c r="AC315" s="3">
        <v>478</v>
      </c>
      <c r="AD315" s="3">
        <v>173</v>
      </c>
      <c r="AE315" s="3">
        <v>248</v>
      </c>
      <c r="AF315" s="3">
        <v>1839</v>
      </c>
      <c r="AG315" s="3">
        <v>242</v>
      </c>
      <c r="AH315" s="3">
        <v>268</v>
      </c>
      <c r="AI315" s="3">
        <v>136</v>
      </c>
      <c r="AJ315" s="3">
        <v>88</v>
      </c>
      <c r="AY315" s="1">
        <v>43944</v>
      </c>
      <c r="AZ315" s="3">
        <f t="shared" si="162"/>
        <v>25938</v>
      </c>
      <c r="BB315" s="1">
        <v>43944</v>
      </c>
      <c r="BC315" s="3">
        <f t="shared" si="163"/>
        <v>8489</v>
      </c>
      <c r="BE315" s="1">
        <v>43944</v>
      </c>
      <c r="BF315" s="3">
        <f t="shared" si="164"/>
        <v>14614</v>
      </c>
      <c r="BH315" s="1">
        <v>43944</v>
      </c>
      <c r="BI315" s="3">
        <f t="shared" si="165"/>
        <v>10096</v>
      </c>
      <c r="BJ315" s="3"/>
      <c r="BK315" s="1">
        <v>43944</v>
      </c>
      <c r="BL315" s="3">
        <f t="shared" si="166"/>
        <v>7158</v>
      </c>
      <c r="BN315" s="1">
        <v>43944</v>
      </c>
      <c r="BO315" s="3">
        <f t="shared" si="167"/>
        <v>12076</v>
      </c>
    </row>
    <row r="316" spans="7:67" x14ac:dyDescent="0.2">
      <c r="G316" s="3">
        <v>3841</v>
      </c>
      <c r="H316" s="3">
        <v>4274</v>
      </c>
      <c r="I316" s="3">
        <v>2541</v>
      </c>
      <c r="J316" s="3">
        <v>2884</v>
      </c>
      <c r="K316" s="3">
        <v>1822</v>
      </c>
      <c r="L316" s="3">
        <v>1474</v>
      </c>
      <c r="M316" s="3">
        <v>1082</v>
      </c>
      <c r="N316" s="3">
        <v>1565</v>
      </c>
      <c r="O316" s="3">
        <v>977</v>
      </c>
      <c r="P316" s="3">
        <v>842</v>
      </c>
      <c r="Q316" s="3">
        <v>797</v>
      </c>
      <c r="R316" s="3">
        <v>1436</v>
      </c>
      <c r="S316" s="3">
        <v>797</v>
      </c>
      <c r="T316" s="3">
        <v>735</v>
      </c>
      <c r="U316" s="3">
        <v>597</v>
      </c>
      <c r="V316" s="3">
        <v>2275</v>
      </c>
      <c r="W316" s="3">
        <v>928</v>
      </c>
      <c r="X316" s="3">
        <v>753</v>
      </c>
      <c r="Y316" s="3">
        <v>235</v>
      </c>
      <c r="Z316" s="3">
        <v>89</v>
      </c>
      <c r="AA316" s="3">
        <v>1109</v>
      </c>
      <c r="AB316" s="3">
        <v>575</v>
      </c>
      <c r="AC316" s="3">
        <v>491</v>
      </c>
      <c r="AD316" s="3">
        <v>182</v>
      </c>
      <c r="AE316" s="3">
        <v>262</v>
      </c>
      <c r="AF316" s="3">
        <v>1913</v>
      </c>
      <c r="AG316" s="3">
        <v>242</v>
      </c>
      <c r="AH316" s="3">
        <v>274</v>
      </c>
      <c r="AI316" s="3">
        <v>139</v>
      </c>
      <c r="AJ316" s="3">
        <v>88</v>
      </c>
      <c r="AY316" s="1">
        <v>43945</v>
      </c>
      <c r="AZ316" s="3">
        <f t="shared" si="162"/>
        <v>34736</v>
      </c>
      <c r="BB316" s="1">
        <v>43945</v>
      </c>
      <c r="BC316" s="3">
        <f t="shared" si="163"/>
        <v>5814</v>
      </c>
      <c r="BE316" s="1">
        <v>43945</v>
      </c>
      <c r="BF316" s="3">
        <f t="shared" si="164"/>
        <v>20137</v>
      </c>
      <c r="BH316" s="1">
        <v>43945</v>
      </c>
      <c r="BI316" s="3">
        <f t="shared" si="165"/>
        <v>7975</v>
      </c>
      <c r="BJ316" s="3"/>
      <c r="BK316" s="1">
        <v>43945</v>
      </c>
      <c r="BL316" s="3">
        <f t="shared" si="166"/>
        <v>7029</v>
      </c>
      <c r="BN316" s="1">
        <v>43945</v>
      </c>
      <c r="BO316" s="3">
        <f t="shared" si="167"/>
        <v>11862</v>
      </c>
    </row>
    <row r="317" spans="7:67" x14ac:dyDescent="0.2">
      <c r="G317" s="3">
        <v>3852</v>
      </c>
      <c r="H317" s="3">
        <v>4311</v>
      </c>
      <c r="I317" s="3">
        <v>2550</v>
      </c>
      <c r="J317" s="3">
        <v>2891</v>
      </c>
      <c r="K317" s="3">
        <v>1840</v>
      </c>
      <c r="L317" s="3">
        <v>1500</v>
      </c>
      <c r="M317" s="3">
        <v>1106</v>
      </c>
      <c r="N317" s="3">
        <v>1569</v>
      </c>
      <c r="O317" s="3">
        <v>994</v>
      </c>
      <c r="P317" s="3">
        <v>855</v>
      </c>
      <c r="Q317" s="3">
        <v>807</v>
      </c>
      <c r="R317" s="3">
        <v>1462</v>
      </c>
      <c r="S317" s="3">
        <v>817</v>
      </c>
      <c r="T317" s="3">
        <v>749</v>
      </c>
      <c r="U317" s="3">
        <v>625</v>
      </c>
      <c r="V317" s="3">
        <v>2284</v>
      </c>
      <c r="W317" s="3">
        <v>935</v>
      </c>
      <c r="X317" s="3">
        <v>763</v>
      </c>
      <c r="Y317" s="3">
        <v>238</v>
      </c>
      <c r="Z317" s="3">
        <v>90</v>
      </c>
      <c r="AA317" s="3">
        <v>1152</v>
      </c>
      <c r="AB317" s="3">
        <v>596</v>
      </c>
      <c r="AC317" s="3">
        <v>491</v>
      </c>
      <c r="AD317" s="3">
        <v>188</v>
      </c>
      <c r="AE317" s="3">
        <v>273</v>
      </c>
      <c r="AF317" s="3">
        <v>1970</v>
      </c>
      <c r="AG317" s="3">
        <v>262</v>
      </c>
      <c r="AH317" s="3">
        <v>283</v>
      </c>
      <c r="AI317" s="3">
        <v>139</v>
      </c>
      <c r="AJ317" s="3">
        <v>98</v>
      </c>
      <c r="AY317" s="1">
        <v>43946</v>
      </c>
      <c r="AZ317" s="3">
        <f t="shared" si="162"/>
        <v>46912</v>
      </c>
      <c r="BB317" s="1">
        <v>43946</v>
      </c>
      <c r="BC317" s="3">
        <f t="shared" si="163"/>
        <v>7724</v>
      </c>
      <c r="BE317" s="1">
        <v>43946</v>
      </c>
      <c r="BF317" s="3">
        <f t="shared" si="164"/>
        <v>11632</v>
      </c>
      <c r="BH317" s="1">
        <v>43946</v>
      </c>
      <c r="BI317" s="3">
        <f t="shared" si="165"/>
        <v>7748</v>
      </c>
      <c r="BJ317" s="3"/>
      <c r="BK317" s="1">
        <v>43946</v>
      </c>
      <c r="BL317" s="3">
        <f t="shared" si="166"/>
        <v>6792</v>
      </c>
      <c r="BN317" s="1">
        <v>43946</v>
      </c>
      <c r="BO317" s="3">
        <f t="shared" si="167"/>
        <v>20049</v>
      </c>
    </row>
    <row r="318" spans="7:67" x14ac:dyDescent="0.2">
      <c r="G318" s="3">
        <v>3862</v>
      </c>
      <c r="H318" s="3">
        <v>4324</v>
      </c>
      <c r="I318" s="3">
        <v>2558</v>
      </c>
      <c r="J318" s="3">
        <v>2901</v>
      </c>
      <c r="K318" s="3">
        <v>1851</v>
      </c>
      <c r="L318" s="3">
        <v>1508</v>
      </c>
      <c r="M318" s="3">
        <v>1121</v>
      </c>
      <c r="N318" s="3">
        <v>1576</v>
      </c>
      <c r="O318" s="3">
        <v>1005</v>
      </c>
      <c r="P318" s="3">
        <v>864</v>
      </c>
      <c r="Q318" s="3">
        <v>813</v>
      </c>
      <c r="R318" s="3">
        <v>1478</v>
      </c>
      <c r="S318" s="3">
        <v>831</v>
      </c>
      <c r="T318" s="3">
        <v>759</v>
      </c>
      <c r="U318" s="3">
        <v>640</v>
      </c>
      <c r="V318" s="3">
        <v>2313</v>
      </c>
      <c r="W318" s="3">
        <v>945</v>
      </c>
      <c r="X318" s="3">
        <v>772</v>
      </c>
      <c r="Y318" s="3">
        <v>240</v>
      </c>
      <c r="Z318" s="3">
        <v>95</v>
      </c>
      <c r="AA318" s="3">
        <v>1178</v>
      </c>
      <c r="AB318" s="3">
        <v>607</v>
      </c>
      <c r="AC318" s="3">
        <v>491</v>
      </c>
      <c r="AD318" s="3">
        <v>192</v>
      </c>
      <c r="AE318" s="3">
        <v>279</v>
      </c>
      <c r="AF318" s="3">
        <v>2016</v>
      </c>
      <c r="AG318" s="3">
        <v>262</v>
      </c>
      <c r="AH318" s="3">
        <v>289</v>
      </c>
      <c r="AI318" s="3">
        <v>139</v>
      </c>
      <c r="AJ318" s="3">
        <v>112</v>
      </c>
      <c r="AY318" s="1">
        <v>43947</v>
      </c>
      <c r="AZ318" s="3">
        <f t="shared" si="162"/>
        <v>27782</v>
      </c>
      <c r="BB318" s="1">
        <v>43947</v>
      </c>
      <c r="BC318" s="3">
        <f t="shared" si="163"/>
        <v>9458</v>
      </c>
      <c r="BE318" s="1">
        <v>43947</v>
      </c>
      <c r="BF318" s="3">
        <f t="shared" si="164"/>
        <v>9255</v>
      </c>
      <c r="BH318" s="1">
        <v>43947</v>
      </c>
      <c r="BI318" s="3">
        <f t="shared" si="165"/>
        <v>6962</v>
      </c>
      <c r="BJ318" s="3"/>
      <c r="BK318" s="1">
        <v>43947</v>
      </c>
      <c r="BL318" s="3">
        <f t="shared" si="166"/>
        <v>5658</v>
      </c>
      <c r="BN318" s="1">
        <v>43947</v>
      </c>
      <c r="BO318" s="3">
        <f t="shared" si="167"/>
        <v>27425</v>
      </c>
    </row>
    <row r="319" spans="7:67" x14ac:dyDescent="0.2">
      <c r="G319" s="3">
        <v>3870</v>
      </c>
      <c r="H319" s="3">
        <v>4336</v>
      </c>
      <c r="I319" s="3">
        <v>2572</v>
      </c>
      <c r="J319" s="3">
        <v>2909</v>
      </c>
      <c r="K319" s="3">
        <v>1863</v>
      </c>
      <c r="L319" s="3">
        <v>1515</v>
      </c>
      <c r="M319" s="3">
        <v>1134</v>
      </c>
      <c r="N319" s="3">
        <v>1585</v>
      </c>
      <c r="O319" s="3">
        <v>1018</v>
      </c>
      <c r="P319" s="3">
        <v>881</v>
      </c>
      <c r="Q319" s="3">
        <v>818</v>
      </c>
      <c r="R319" s="3">
        <v>1496</v>
      </c>
      <c r="S319" s="3">
        <v>842</v>
      </c>
      <c r="T319" s="3">
        <v>771</v>
      </c>
      <c r="U319" s="3">
        <v>652</v>
      </c>
      <c r="V319" s="3">
        <v>2323</v>
      </c>
      <c r="W319" s="3"/>
      <c r="X319" s="3">
        <v>776</v>
      </c>
      <c r="Y319" s="3">
        <v>240</v>
      </c>
      <c r="Z319" s="3">
        <v>96</v>
      </c>
      <c r="AA319" s="3">
        <v>1221</v>
      </c>
      <c r="AB319" s="3">
        <v>619</v>
      </c>
      <c r="AC319" s="3">
        <v>518</v>
      </c>
      <c r="AD319" s="3">
        <v>197</v>
      </c>
      <c r="AE319" s="3">
        <v>283</v>
      </c>
      <c r="AF319" s="3">
        <v>2049</v>
      </c>
      <c r="AG319" s="3">
        <v>271</v>
      </c>
      <c r="AH319" s="3">
        <v>298</v>
      </c>
      <c r="AI319" s="3">
        <v>139</v>
      </c>
      <c r="AJ319" s="3">
        <v>118</v>
      </c>
      <c r="AY319" s="1">
        <v>43948</v>
      </c>
      <c r="AZ319" s="3">
        <f t="shared" si="162"/>
        <v>20745</v>
      </c>
      <c r="BB319" s="1">
        <v>43948</v>
      </c>
      <c r="BC319" s="3">
        <f t="shared" si="163"/>
        <v>4631</v>
      </c>
      <c r="BE319" s="1">
        <v>43948</v>
      </c>
      <c r="BF319" s="3">
        <f t="shared" si="164"/>
        <v>8787</v>
      </c>
      <c r="BH319" s="1">
        <v>43948</v>
      </c>
      <c r="BI319" s="3">
        <f t="shared" si="165"/>
        <v>6754</v>
      </c>
      <c r="BJ319" s="3"/>
      <c r="BK319" s="1">
        <v>43948</v>
      </c>
      <c r="BL319" s="3">
        <f t="shared" si="166"/>
        <v>4829</v>
      </c>
      <c r="BN319" s="1">
        <v>43948</v>
      </c>
      <c r="BO319" s="3">
        <f t="shared" si="167"/>
        <v>24099</v>
      </c>
    </row>
    <row r="320" spans="7:67" x14ac:dyDescent="0.2">
      <c r="G320" s="3">
        <v>3879</v>
      </c>
      <c r="H320" s="3">
        <v>4346</v>
      </c>
      <c r="I320" s="3">
        <v>2578</v>
      </c>
      <c r="J320" s="3">
        <v>2916</v>
      </c>
      <c r="K320" s="3">
        <v>1871</v>
      </c>
      <c r="L320" s="3">
        <v>1521</v>
      </c>
      <c r="M320" s="3">
        <v>1138</v>
      </c>
      <c r="N320" s="3">
        <v>1588</v>
      </c>
      <c r="O320" s="3">
        <v>1022</v>
      </c>
      <c r="P320" s="3">
        <v>888</v>
      </c>
      <c r="Q320" s="3">
        <v>827</v>
      </c>
      <c r="R320" s="3">
        <v>1512</v>
      </c>
      <c r="S320" s="3">
        <v>848</v>
      </c>
      <c r="T320" s="3">
        <v>774</v>
      </c>
      <c r="U320" s="3">
        <v>667</v>
      </c>
      <c r="V320" s="3">
        <v>2361</v>
      </c>
      <c r="W320" s="3">
        <v>954</v>
      </c>
      <c r="X320" s="3">
        <v>778</v>
      </c>
      <c r="Y320" s="3">
        <v>240</v>
      </c>
      <c r="Z320" s="3">
        <v>96</v>
      </c>
      <c r="AA320" s="3">
        <v>1233</v>
      </c>
      <c r="AB320" s="3">
        <v>633</v>
      </c>
      <c r="AC320" s="3">
        <v>521</v>
      </c>
      <c r="AD320" s="3">
        <v>202</v>
      </c>
      <c r="AE320" s="3">
        <v>292</v>
      </c>
      <c r="AF320" s="3">
        <v>2090</v>
      </c>
      <c r="AG320" s="3">
        <v>275</v>
      </c>
      <c r="AH320" s="3">
        <v>299</v>
      </c>
      <c r="AI320" s="3">
        <v>139</v>
      </c>
      <c r="AJ320" s="3">
        <v>130</v>
      </c>
      <c r="AY320" s="1">
        <v>43949</v>
      </c>
      <c r="AZ320" s="3">
        <f t="shared" si="162"/>
        <v>18899</v>
      </c>
      <c r="BB320" s="1">
        <v>43949</v>
      </c>
      <c r="BC320" s="3">
        <f t="shared" si="163"/>
        <v>6584</v>
      </c>
      <c r="BE320" s="1">
        <v>43949</v>
      </c>
      <c r="BF320" s="3">
        <f t="shared" si="164"/>
        <v>9613</v>
      </c>
      <c r="BH320" s="1">
        <v>43949</v>
      </c>
      <c r="BI320" s="3">
        <f t="shared" si="165"/>
        <v>7045</v>
      </c>
      <c r="BJ320" s="3"/>
      <c r="BK320" s="1">
        <v>43949</v>
      </c>
      <c r="BL320" s="3">
        <f t="shared" si="166"/>
        <v>5666</v>
      </c>
      <c r="BN320" s="1">
        <v>43949</v>
      </c>
      <c r="BO320" s="3">
        <f t="shared" si="167"/>
        <v>25531</v>
      </c>
    </row>
    <row r="321" spans="7:67" x14ac:dyDescent="0.2">
      <c r="G321" s="3">
        <v>3888</v>
      </c>
      <c r="H321" s="3">
        <v>4360</v>
      </c>
      <c r="I321" s="3">
        <v>2586</v>
      </c>
      <c r="J321" s="3">
        <v>2921</v>
      </c>
      <c r="K321" s="3">
        <v>1883</v>
      </c>
      <c r="L321" s="3">
        <v>1525</v>
      </c>
      <c r="M321" s="3">
        <v>1139</v>
      </c>
      <c r="N321" s="3">
        <v>1595</v>
      </c>
      <c r="O321" s="3">
        <v>1025</v>
      </c>
      <c r="P321" s="3">
        <v>890</v>
      </c>
      <c r="Q321" s="3">
        <v>838</v>
      </c>
      <c r="R321" s="3">
        <v>1518</v>
      </c>
      <c r="S321" s="3">
        <v>859</v>
      </c>
      <c r="T321" s="3">
        <v>782</v>
      </c>
      <c r="U321" s="3">
        <v>679</v>
      </c>
      <c r="V321" s="3"/>
      <c r="W321" s="3">
        <v>955</v>
      </c>
      <c r="X321" s="3">
        <v>778</v>
      </c>
      <c r="Y321" s="3">
        <v>240</v>
      </c>
      <c r="Z321" s="3">
        <v>96</v>
      </c>
      <c r="AA321" s="3">
        <v>1233</v>
      </c>
      <c r="AB321" s="3">
        <v>633</v>
      </c>
      <c r="AC321" s="3">
        <v>521</v>
      </c>
      <c r="AD321" s="3">
        <v>206</v>
      </c>
      <c r="AE321" s="3">
        <v>296</v>
      </c>
      <c r="AF321" s="3">
        <v>2104</v>
      </c>
      <c r="AG321" s="3">
        <v>275</v>
      </c>
      <c r="AH321" s="3">
        <v>304</v>
      </c>
      <c r="AI321" s="3">
        <v>139</v>
      </c>
      <c r="AJ321" s="3">
        <v>131</v>
      </c>
      <c r="AY321" s="1">
        <v>43950</v>
      </c>
      <c r="AZ321" s="3">
        <f t="shared" si="162"/>
        <v>27487</v>
      </c>
      <c r="BB321" s="1">
        <v>43950</v>
      </c>
      <c r="BC321" s="3">
        <f t="shared" si="163"/>
        <v>6959</v>
      </c>
      <c r="BE321" s="1">
        <v>43950</v>
      </c>
      <c r="BF321" s="3">
        <f t="shared" si="164"/>
        <v>11118</v>
      </c>
      <c r="BH321" s="1">
        <v>43950</v>
      </c>
      <c r="BI321" s="3">
        <f t="shared" si="165"/>
        <v>7547</v>
      </c>
      <c r="BJ321" s="3"/>
      <c r="BK321" s="1">
        <v>43950</v>
      </c>
      <c r="BL321" s="3">
        <f t="shared" si="166"/>
        <v>5795</v>
      </c>
      <c r="BN321" s="1">
        <v>43950</v>
      </c>
      <c r="BO321" s="3">
        <f t="shared" si="167"/>
        <v>22198</v>
      </c>
    </row>
    <row r="322" spans="7:67" x14ac:dyDescent="0.2">
      <c r="G322" s="3">
        <v>3900</v>
      </c>
      <c r="H322" s="3">
        <v>4375</v>
      </c>
      <c r="I322" s="3">
        <v>2597</v>
      </c>
      <c r="J322" s="3">
        <v>2932</v>
      </c>
      <c r="K322" s="3">
        <v>1888</v>
      </c>
      <c r="L322" s="3">
        <v>1525</v>
      </c>
      <c r="M322" s="3"/>
      <c r="N322" s="3">
        <v>1595</v>
      </c>
      <c r="O322" s="3"/>
      <c r="P322" s="3">
        <v>891</v>
      </c>
      <c r="Q322" s="3">
        <v>838</v>
      </c>
      <c r="R322" s="3">
        <v>1518</v>
      </c>
      <c r="S322" s="3">
        <v>859</v>
      </c>
      <c r="T322" s="3">
        <v>782</v>
      </c>
      <c r="U322" s="3">
        <v>679</v>
      </c>
      <c r="V322" s="3">
        <v>2364</v>
      </c>
      <c r="W322" s="3">
        <v>955</v>
      </c>
      <c r="X322" s="3">
        <v>778</v>
      </c>
      <c r="Y322" s="3">
        <v>242</v>
      </c>
      <c r="Z322" s="3">
        <v>96</v>
      </c>
      <c r="AA322" s="3">
        <v>1235</v>
      </c>
      <c r="AB322" s="3">
        <v>633</v>
      </c>
      <c r="AC322" s="3">
        <v>524</v>
      </c>
      <c r="AD322" s="3">
        <v>209</v>
      </c>
      <c r="AE322" s="3">
        <v>296</v>
      </c>
      <c r="AF322" s="3">
        <v>2116</v>
      </c>
      <c r="AG322" s="3">
        <v>275</v>
      </c>
      <c r="AH322" s="3">
        <v>309</v>
      </c>
      <c r="AI322" s="3">
        <v>140</v>
      </c>
      <c r="AJ322" s="3">
        <v>131</v>
      </c>
      <c r="AY322" s="1">
        <v>43951</v>
      </c>
      <c r="AZ322" s="3">
        <f t="shared" si="162"/>
        <v>28155</v>
      </c>
      <c r="BB322" s="1">
        <v>43951</v>
      </c>
      <c r="BC322" s="3">
        <f t="shared" si="163"/>
        <v>6600</v>
      </c>
      <c r="BE322" s="1">
        <v>43951</v>
      </c>
      <c r="BF322" s="3">
        <f t="shared" si="164"/>
        <v>10029</v>
      </c>
      <c r="BH322" s="1">
        <v>43951</v>
      </c>
      <c r="BI322" s="3">
        <f t="shared" si="165"/>
        <v>7915</v>
      </c>
      <c r="BJ322" s="3"/>
      <c r="BK322" s="1">
        <v>43951</v>
      </c>
      <c r="BL322" s="3">
        <f t="shared" si="166"/>
        <v>6482</v>
      </c>
      <c r="BN322" s="1">
        <v>43951</v>
      </c>
      <c r="BO322" s="3">
        <f t="shared" si="167"/>
        <v>29648</v>
      </c>
    </row>
    <row r="323" spans="7:67" x14ac:dyDescent="0.2">
      <c r="G323" s="3">
        <v>3905</v>
      </c>
      <c r="H323" s="3">
        <v>4384</v>
      </c>
      <c r="I323" s="3">
        <v>2601</v>
      </c>
      <c r="J323" s="3">
        <v>2938</v>
      </c>
      <c r="K323" s="3">
        <v>1900</v>
      </c>
      <c r="L323" s="3">
        <v>1528</v>
      </c>
      <c r="M323" s="3">
        <v>1143</v>
      </c>
      <c r="N323" s="3">
        <v>1605</v>
      </c>
      <c r="O323" s="3">
        <v>1030</v>
      </c>
      <c r="P323" s="3">
        <v>892</v>
      </c>
      <c r="Q323" s="3">
        <v>844</v>
      </c>
      <c r="R323" s="3">
        <v>1535</v>
      </c>
      <c r="S323" s="3">
        <v>870</v>
      </c>
      <c r="T323" s="3">
        <v>791</v>
      </c>
      <c r="U323" s="3">
        <v>700</v>
      </c>
      <c r="V323" s="3">
        <v>2368</v>
      </c>
      <c r="W323" s="3">
        <v>958</v>
      </c>
      <c r="X323" s="3">
        <v>779</v>
      </c>
      <c r="Y323" s="3">
        <v>245</v>
      </c>
      <c r="Z323" s="3">
        <v>96</v>
      </c>
      <c r="AA323" s="3">
        <v>1243</v>
      </c>
      <c r="AB323" s="3">
        <v>635</v>
      </c>
      <c r="AC323" s="3">
        <v>524</v>
      </c>
      <c r="AD323" s="3">
        <v>210</v>
      </c>
      <c r="AE323" s="3">
        <v>296</v>
      </c>
      <c r="AF323" s="3">
        <v>2143</v>
      </c>
      <c r="AG323" s="3">
        <v>290</v>
      </c>
      <c r="AH323" s="3">
        <v>314</v>
      </c>
      <c r="AI323" s="3">
        <v>140</v>
      </c>
      <c r="AJ323" s="3">
        <v>131</v>
      </c>
      <c r="AY323" s="1">
        <v>43952</v>
      </c>
      <c r="AZ323" s="3">
        <f t="shared" si="162"/>
        <v>26802</v>
      </c>
      <c r="BB323" s="1">
        <v>43952</v>
      </c>
      <c r="BC323" s="3">
        <f t="shared" si="163"/>
        <v>8627</v>
      </c>
      <c r="BE323" s="1">
        <v>43952</v>
      </c>
      <c r="BF323" s="3">
        <f t="shared" si="164"/>
        <v>13989</v>
      </c>
      <c r="BH323" s="1">
        <v>43952</v>
      </c>
      <c r="BI323" s="3">
        <f t="shared" si="165"/>
        <v>10238</v>
      </c>
      <c r="BJ323" s="3"/>
      <c r="BK323" s="1">
        <v>43952</v>
      </c>
      <c r="BL323" s="3">
        <f t="shared" si="166"/>
        <v>6083</v>
      </c>
      <c r="BN323" s="1">
        <v>43952</v>
      </c>
      <c r="BO323" s="3">
        <f t="shared" si="167"/>
        <v>30063</v>
      </c>
    </row>
    <row r="324" spans="7:67" x14ac:dyDescent="0.2">
      <c r="G324" s="3">
        <v>3909</v>
      </c>
      <c r="H324" s="3">
        <v>4392</v>
      </c>
      <c r="I324" s="3">
        <v>2604</v>
      </c>
      <c r="J324" s="3">
        <v>2943</v>
      </c>
      <c r="K324" s="3">
        <v>1910</v>
      </c>
      <c r="L324" s="3">
        <v>1547</v>
      </c>
      <c r="M324" s="3">
        <v>1158</v>
      </c>
      <c r="N324" s="3">
        <v>1624</v>
      </c>
      <c r="O324" s="3">
        <v>1042</v>
      </c>
      <c r="P324" s="3">
        <v>899</v>
      </c>
      <c r="Q324" s="3">
        <v>850</v>
      </c>
      <c r="R324" s="3">
        <v>1549</v>
      </c>
      <c r="S324" s="3">
        <v>878</v>
      </c>
      <c r="T324" s="3">
        <v>794</v>
      </c>
      <c r="U324" s="3">
        <v>716</v>
      </c>
      <c r="V324" s="3">
        <v>2406</v>
      </c>
      <c r="W324" s="3">
        <v>961</v>
      </c>
      <c r="X324" s="3">
        <v>784</v>
      </c>
      <c r="Y324" s="3">
        <v>247</v>
      </c>
      <c r="Z324" s="3">
        <v>97</v>
      </c>
      <c r="AA324" s="3">
        <v>1262</v>
      </c>
      <c r="AB324" s="3">
        <v>662</v>
      </c>
      <c r="AC324" s="3">
        <v>536</v>
      </c>
      <c r="AD324" s="3">
        <v>215</v>
      </c>
      <c r="AE324" s="3">
        <v>301</v>
      </c>
      <c r="AF324" s="3">
        <v>2195</v>
      </c>
      <c r="AG324" s="3">
        <v>297</v>
      </c>
      <c r="AH324" s="3">
        <v>320</v>
      </c>
      <c r="AI324" s="3">
        <v>141</v>
      </c>
      <c r="AJ324" s="3">
        <v>136</v>
      </c>
      <c r="AY324" s="1">
        <v>43953</v>
      </c>
      <c r="AZ324" s="3">
        <f t="shared" si="162"/>
        <v>31579</v>
      </c>
      <c r="BB324" s="1">
        <v>43953</v>
      </c>
      <c r="BC324" s="3">
        <f t="shared" si="163"/>
        <v>5767</v>
      </c>
      <c r="BE324" s="1">
        <v>43953</v>
      </c>
      <c r="BF324" s="3">
        <f t="shared" si="164"/>
        <v>9358</v>
      </c>
      <c r="BH324" s="1">
        <v>43953</v>
      </c>
      <c r="BI324" s="3">
        <f t="shared" si="165"/>
        <v>11204</v>
      </c>
      <c r="BJ324" s="3"/>
      <c r="BK324" s="1">
        <v>43953</v>
      </c>
      <c r="BL324" s="3">
        <f t="shared" si="166"/>
        <v>7928</v>
      </c>
      <c r="BN324" s="1">
        <v>43953</v>
      </c>
      <c r="BO324" s="3">
        <f t="shared" si="167"/>
        <v>30703</v>
      </c>
    </row>
    <row r="325" spans="7:67" x14ac:dyDescent="0.2">
      <c r="G325" s="3">
        <v>3918</v>
      </c>
      <c r="H325" s="3">
        <v>4398</v>
      </c>
      <c r="I325" s="3">
        <v>2608</v>
      </c>
      <c r="J325" s="3">
        <v>2947</v>
      </c>
      <c r="K325" s="3">
        <v>1920</v>
      </c>
      <c r="L325" s="3">
        <v>1553</v>
      </c>
      <c r="M325" s="3">
        <v>1161</v>
      </c>
      <c r="N325" s="3">
        <v>1628</v>
      </c>
      <c r="O325" s="3">
        <v>1047</v>
      </c>
      <c r="P325" s="3">
        <v>903</v>
      </c>
      <c r="Q325" s="3">
        <v>859</v>
      </c>
      <c r="R325" s="3">
        <v>1564</v>
      </c>
      <c r="S325" s="3">
        <v>895</v>
      </c>
      <c r="T325" s="3">
        <v>799</v>
      </c>
      <c r="U325" s="3">
        <v>738</v>
      </c>
      <c r="V325" s="3">
        <v>2410</v>
      </c>
      <c r="W325" s="3">
        <v>971</v>
      </c>
      <c r="X325" s="3">
        <v>787</v>
      </c>
      <c r="Y325" s="3">
        <v>249</v>
      </c>
      <c r="Z325" s="3">
        <v>100</v>
      </c>
      <c r="AA325" s="3">
        <v>1282</v>
      </c>
      <c r="AB325" s="3">
        <v>675</v>
      </c>
      <c r="AC325" s="3">
        <v>544</v>
      </c>
      <c r="AD325" s="3">
        <v>218</v>
      </c>
      <c r="AE325" s="3">
        <v>308</v>
      </c>
      <c r="AF325" s="3">
        <v>2241</v>
      </c>
      <c r="AG325" s="3">
        <v>307</v>
      </c>
      <c r="AH325" s="3">
        <v>331</v>
      </c>
      <c r="AI325" s="3">
        <v>141</v>
      </c>
      <c r="AJ325" s="3">
        <v>142</v>
      </c>
      <c r="AY325" s="1">
        <v>43954</v>
      </c>
      <c r="AZ325" s="3">
        <f t="shared" si="162"/>
        <v>26894</v>
      </c>
      <c r="BB325" s="1">
        <v>43954</v>
      </c>
      <c r="BC325" s="3">
        <f t="shared" si="163"/>
        <v>12754</v>
      </c>
      <c r="BE325" s="1">
        <v>43954</v>
      </c>
      <c r="BF325" s="3">
        <f t="shared" si="164"/>
        <v>15652</v>
      </c>
      <c r="BH325" s="1">
        <v>43954</v>
      </c>
      <c r="BI325" s="3">
        <f t="shared" si="165"/>
        <v>10823</v>
      </c>
      <c r="BJ325" s="3"/>
      <c r="BK325" s="1">
        <v>43954</v>
      </c>
      <c r="BL325" s="3">
        <f t="shared" si="166"/>
        <v>5265</v>
      </c>
      <c r="BN325" s="1">
        <v>43954</v>
      </c>
      <c r="BO325" s="3">
        <f t="shared" si="167"/>
        <v>32123</v>
      </c>
    </row>
    <row r="326" spans="7:67" x14ac:dyDescent="0.2">
      <c r="G326" s="3">
        <v>3918</v>
      </c>
      <c r="H326" s="3">
        <v>4405</v>
      </c>
      <c r="I326" s="3">
        <v>2611</v>
      </c>
      <c r="J326" s="3">
        <v>2952</v>
      </c>
      <c r="K326" s="3">
        <v>1928</v>
      </c>
      <c r="L326" s="3">
        <v>1567</v>
      </c>
      <c r="M326" s="3">
        <v>1168</v>
      </c>
      <c r="N326" s="3">
        <v>1647</v>
      </c>
      <c r="O326" s="3">
        <v>1060</v>
      </c>
      <c r="P326" s="3">
        <v>917</v>
      </c>
      <c r="Q326" s="3">
        <v>861</v>
      </c>
      <c r="R326" s="3">
        <v>1583</v>
      </c>
      <c r="S326" s="3">
        <v>906</v>
      </c>
      <c r="T326" s="3">
        <v>811</v>
      </c>
      <c r="U326" s="3">
        <v>746</v>
      </c>
      <c r="V326" s="3">
        <v>2425</v>
      </c>
      <c r="W326" s="3">
        <v>975</v>
      </c>
      <c r="X326" s="3">
        <v>793</v>
      </c>
      <c r="Y326" s="3">
        <v>250</v>
      </c>
      <c r="Z326" s="3">
        <v>100</v>
      </c>
      <c r="AA326" s="3">
        <v>1300</v>
      </c>
      <c r="AB326" s="3">
        <v>677</v>
      </c>
      <c r="AC326" s="3">
        <v>550</v>
      </c>
      <c r="AD326" s="3">
        <v>222</v>
      </c>
      <c r="AE326" s="3">
        <v>311</v>
      </c>
      <c r="AF326" s="3">
        <v>2290</v>
      </c>
      <c r="AG326" s="3">
        <v>312</v>
      </c>
      <c r="AH326" s="3">
        <v>339</v>
      </c>
      <c r="AI326" s="3">
        <v>141</v>
      </c>
      <c r="AJ326" s="3">
        <v>145</v>
      </c>
      <c r="AY326" s="1">
        <v>43955</v>
      </c>
      <c r="AZ326" s="3">
        <f t="shared" ref="AZ326:AZ357" si="168">SUM(BE229-BE228)</f>
        <v>21399</v>
      </c>
      <c r="BB326" s="1">
        <v>43955</v>
      </c>
      <c r="BC326" s="3">
        <f t="shared" si="163"/>
        <v>2154</v>
      </c>
      <c r="BE326" s="1">
        <v>43955</v>
      </c>
      <c r="BF326" s="3">
        <f t="shared" ref="BF326:BF357" si="169">SUM(BG229-BG228)</f>
        <v>9622</v>
      </c>
      <c r="BH326" s="1">
        <v>43955</v>
      </c>
      <c r="BI326" s="3">
        <f t="shared" ref="BI326:BI344" si="170">SUM(BH229-BH228)</f>
        <v>9857</v>
      </c>
      <c r="BJ326" s="3"/>
      <c r="BK326" s="1">
        <v>43955</v>
      </c>
      <c r="BL326" s="3">
        <f t="shared" ref="BL326:BL352" si="171">SUM(BI229-BI228)</f>
        <v>4949</v>
      </c>
      <c r="BN326" s="1">
        <v>43955</v>
      </c>
      <c r="BO326" s="3">
        <f t="shared" ref="BO326:BO357" si="172">SUM(BJ229-BJ228)</f>
        <v>32028</v>
      </c>
    </row>
    <row r="327" spans="7:67" x14ac:dyDescent="0.2">
      <c r="G327" s="3">
        <v>3920</v>
      </c>
      <c r="H327" s="3">
        <v>4413</v>
      </c>
      <c r="I327" s="3">
        <v>2615</v>
      </c>
      <c r="J327" s="3">
        <v>2956</v>
      </c>
      <c r="K327" s="3">
        <v>1941</v>
      </c>
      <c r="L327" s="3">
        <v>1573</v>
      </c>
      <c r="M327" s="3">
        <v>1173</v>
      </c>
      <c r="N327" s="3">
        <v>1657</v>
      </c>
      <c r="O327" s="3"/>
      <c r="P327" s="3">
        <v>925</v>
      </c>
      <c r="Q327" s="3">
        <v>868</v>
      </c>
      <c r="R327" s="3">
        <v>1596</v>
      </c>
      <c r="S327" s="3">
        <v>909</v>
      </c>
      <c r="T327" s="3">
        <v>815</v>
      </c>
      <c r="U327" s="3">
        <v>753</v>
      </c>
      <c r="V327" s="3">
        <f>SUM(1082+1370)</f>
        <v>2452</v>
      </c>
      <c r="W327" s="3">
        <v>983</v>
      </c>
      <c r="X327" s="3">
        <v>802</v>
      </c>
      <c r="Y327" s="3">
        <v>252</v>
      </c>
      <c r="Z327" s="3">
        <v>99</v>
      </c>
      <c r="AA327" s="3">
        <v>1308</v>
      </c>
      <c r="AB327" s="3">
        <v>682</v>
      </c>
      <c r="AC327" s="3">
        <v>558</v>
      </c>
      <c r="AD327" s="3">
        <v>228</v>
      </c>
      <c r="AE327" s="3">
        <v>316</v>
      </c>
      <c r="AF327" s="3">
        <v>2338</v>
      </c>
      <c r="AG327" s="3">
        <v>312</v>
      </c>
      <c r="AH327" s="3">
        <v>339</v>
      </c>
      <c r="AI327" s="3">
        <v>141</v>
      </c>
      <c r="AJ327" s="3">
        <v>146</v>
      </c>
      <c r="AY327" s="1">
        <v>43956</v>
      </c>
      <c r="AZ327" s="3">
        <f t="shared" si="168"/>
        <v>21589</v>
      </c>
      <c r="BB327" s="1">
        <v>43956</v>
      </c>
      <c r="BC327" s="3">
        <f t="shared" si="163"/>
        <v>10403</v>
      </c>
      <c r="BE327" s="1">
        <v>43956</v>
      </c>
      <c r="BF327" s="3">
        <f t="shared" si="169"/>
        <v>9081</v>
      </c>
      <c r="BH327" s="1">
        <v>43956</v>
      </c>
      <c r="BI327" s="3">
        <f t="shared" si="170"/>
        <v>447</v>
      </c>
      <c r="BJ327" s="3"/>
      <c r="BK327" s="1">
        <v>43956</v>
      </c>
      <c r="BL327" s="3">
        <f t="shared" si="171"/>
        <v>5292</v>
      </c>
      <c r="BN327" s="1">
        <v>43956</v>
      </c>
      <c r="BO327" s="3">
        <f t="shared" si="172"/>
        <v>29134</v>
      </c>
    </row>
    <row r="328" spans="7:67" x14ac:dyDescent="0.2">
      <c r="G328" s="3">
        <v>3929</v>
      </c>
      <c r="H328" s="3">
        <v>4416</v>
      </c>
      <c r="I328" s="3">
        <v>2615</v>
      </c>
      <c r="J328" s="3">
        <v>2960</v>
      </c>
      <c r="K328" s="3">
        <v>1949</v>
      </c>
      <c r="L328" s="3">
        <v>1579</v>
      </c>
      <c r="M328" s="3">
        <v>1183</v>
      </c>
      <c r="N328" s="3">
        <v>1664</v>
      </c>
      <c r="O328" s="3">
        <v>1073</v>
      </c>
      <c r="P328" s="3">
        <v>928</v>
      </c>
      <c r="Q328" s="3">
        <v>871</v>
      </c>
      <c r="R328" s="3">
        <v>1615</v>
      </c>
      <c r="S328" s="3">
        <v>925</v>
      </c>
      <c r="T328" s="3">
        <v>821</v>
      </c>
      <c r="U328" s="3">
        <v>767</v>
      </c>
      <c r="V328" s="3">
        <f>SUM(1087+1374)</f>
        <v>2461</v>
      </c>
      <c r="W328" s="3">
        <v>988</v>
      </c>
      <c r="X328" s="3">
        <v>810</v>
      </c>
      <c r="Y328" s="3">
        <v>252</v>
      </c>
      <c r="Z328" s="3">
        <v>99</v>
      </c>
      <c r="AA328" s="3">
        <v>1316</v>
      </c>
      <c r="AB328" s="3">
        <v>684</v>
      </c>
      <c r="AC328" s="3">
        <v>558</v>
      </c>
      <c r="AD328" s="3">
        <v>228</v>
      </c>
      <c r="AE328" s="3">
        <v>317</v>
      </c>
      <c r="AF328" s="3">
        <v>2362</v>
      </c>
      <c r="AG328" s="3">
        <v>312</v>
      </c>
      <c r="AH328" s="3">
        <v>344</v>
      </c>
      <c r="AI328" s="3">
        <v>144</v>
      </c>
      <c r="AJ328" s="3">
        <v>147</v>
      </c>
      <c r="AY328" s="1">
        <v>43957</v>
      </c>
      <c r="AZ328" s="3">
        <f t="shared" si="168"/>
        <v>27022</v>
      </c>
      <c r="BB328" s="1">
        <v>43957</v>
      </c>
      <c r="BC328" s="3">
        <f t="shared" si="163"/>
        <v>1297</v>
      </c>
      <c r="BE328" s="1">
        <v>43957</v>
      </c>
      <c r="BF328" s="3">
        <f t="shared" si="169"/>
        <v>6290</v>
      </c>
      <c r="BH328" s="1">
        <v>43957</v>
      </c>
      <c r="BI328" s="3">
        <f t="shared" si="170"/>
        <v>10395</v>
      </c>
      <c r="BJ328" s="3"/>
      <c r="BK328" s="1">
        <v>43957</v>
      </c>
      <c r="BL328" s="3">
        <f t="shared" si="171"/>
        <v>5458</v>
      </c>
      <c r="BN328" s="1">
        <v>43957</v>
      </c>
      <c r="BO328" s="3">
        <f t="shared" si="172"/>
        <v>33838</v>
      </c>
    </row>
    <row r="329" spans="7:67" x14ac:dyDescent="0.2">
      <c r="G329" s="3">
        <v>3936</v>
      </c>
      <c r="H329" s="3">
        <v>4422</v>
      </c>
      <c r="I329" s="3">
        <v>2619</v>
      </c>
      <c r="J329" s="3">
        <v>2966</v>
      </c>
      <c r="K329" s="3">
        <v>1954</v>
      </c>
      <c r="L329" s="3">
        <v>1580</v>
      </c>
      <c r="M329" s="3"/>
      <c r="N329" s="3">
        <v>1667</v>
      </c>
      <c r="O329" s="3">
        <v>1074</v>
      </c>
      <c r="P329" s="3">
        <v>929</v>
      </c>
      <c r="Q329" s="3">
        <v>896</v>
      </c>
      <c r="R329" s="3">
        <v>1650</v>
      </c>
      <c r="S329" s="3">
        <v>968</v>
      </c>
      <c r="T329" s="3">
        <v>841</v>
      </c>
      <c r="U329" s="3">
        <v>779</v>
      </c>
      <c r="V329" s="3">
        <v>2463</v>
      </c>
      <c r="W329" s="3">
        <v>992</v>
      </c>
      <c r="X329" s="3">
        <v>814</v>
      </c>
      <c r="Y329" s="3">
        <v>252</v>
      </c>
      <c r="Z329" s="3">
        <v>99</v>
      </c>
      <c r="AA329" s="3">
        <v>1320</v>
      </c>
      <c r="AB329" s="3">
        <v>693</v>
      </c>
      <c r="AC329" s="3">
        <v>559</v>
      </c>
      <c r="AD329" s="3">
        <v>228</v>
      </c>
      <c r="AE329" s="3">
        <v>317</v>
      </c>
      <c r="AF329" s="3">
        <v>2384</v>
      </c>
      <c r="AG329" s="3">
        <v>312</v>
      </c>
      <c r="AH329" s="3">
        <v>344</v>
      </c>
      <c r="AI329" s="3">
        <v>144</v>
      </c>
      <c r="AJ329" s="3">
        <v>147</v>
      </c>
      <c r="AY329" s="1">
        <v>43958</v>
      </c>
      <c r="AZ329" s="3">
        <f t="shared" si="168"/>
        <v>33995</v>
      </c>
      <c r="BB329" s="1">
        <v>43958</v>
      </c>
      <c r="BC329" s="3">
        <f t="shared" si="163"/>
        <v>3738</v>
      </c>
      <c r="BE329" s="1">
        <v>43958</v>
      </c>
      <c r="BF329" s="3">
        <f t="shared" si="169"/>
        <v>11993</v>
      </c>
      <c r="BH329" s="1">
        <v>43958</v>
      </c>
      <c r="BI329" s="3">
        <f t="shared" si="170"/>
        <v>13831</v>
      </c>
      <c r="BJ329" s="3"/>
      <c r="BK329" s="1">
        <v>43958</v>
      </c>
      <c r="BL329" s="3">
        <f t="shared" si="171"/>
        <v>6448</v>
      </c>
      <c r="BM329" s="3"/>
      <c r="BN329" s="1">
        <v>43958</v>
      </c>
      <c r="BO329" s="3">
        <f t="shared" si="172"/>
        <v>32398</v>
      </c>
    </row>
    <row r="330" spans="7:67" x14ac:dyDescent="0.2">
      <c r="G330" s="3">
        <v>3942</v>
      </c>
      <c r="H330" s="3">
        <v>4427</v>
      </c>
      <c r="I330" s="3">
        <v>2622</v>
      </c>
      <c r="J330" s="3">
        <v>2970</v>
      </c>
      <c r="K330" s="3">
        <v>1957</v>
      </c>
      <c r="L330" s="3">
        <v>1584</v>
      </c>
      <c r="M330" s="3">
        <v>1188</v>
      </c>
      <c r="N330" s="3">
        <v>1672</v>
      </c>
      <c r="O330" s="3">
        <v>1078</v>
      </c>
      <c r="P330" s="3">
        <v>931</v>
      </c>
      <c r="Q330" s="3">
        <v>902</v>
      </c>
      <c r="R330" s="3">
        <v>1663</v>
      </c>
      <c r="S330" s="3">
        <v>971</v>
      </c>
      <c r="T330" s="3">
        <v>845</v>
      </c>
      <c r="U330" s="3">
        <v>790</v>
      </c>
      <c r="V330" s="3">
        <v>2475</v>
      </c>
      <c r="W330" s="3">
        <v>999</v>
      </c>
      <c r="X330" s="3">
        <v>818</v>
      </c>
      <c r="Y330" s="3">
        <v>252</v>
      </c>
      <c r="Z330" s="3">
        <v>99</v>
      </c>
      <c r="AA330" s="3">
        <v>1346</v>
      </c>
      <c r="AB330" s="3">
        <v>699</v>
      </c>
      <c r="AC330" s="3">
        <v>567</v>
      </c>
      <c r="AD330" s="3">
        <v>235</v>
      </c>
      <c r="AE330" s="3">
        <v>321</v>
      </c>
      <c r="AF330" s="3">
        <v>2443</v>
      </c>
      <c r="AG330" s="3">
        <v>312</v>
      </c>
      <c r="AH330" s="3">
        <v>344</v>
      </c>
      <c r="AI330" s="3">
        <v>144</v>
      </c>
      <c r="AJ330" s="3">
        <v>150</v>
      </c>
      <c r="AY330" s="1">
        <v>43959</v>
      </c>
      <c r="AZ330" s="3">
        <f t="shared" si="168"/>
        <v>31627</v>
      </c>
      <c r="BB330" s="1">
        <v>43959</v>
      </c>
      <c r="BC330" s="3">
        <f t="shared" si="163"/>
        <v>6101</v>
      </c>
      <c r="BE330" s="1">
        <v>43959</v>
      </c>
      <c r="BF330" s="3">
        <f t="shared" si="169"/>
        <v>14400</v>
      </c>
      <c r="BH330" s="1">
        <v>43959</v>
      </c>
      <c r="BI330" s="3">
        <f t="shared" si="170"/>
        <v>13191</v>
      </c>
      <c r="BJ330" s="3"/>
      <c r="BK330" s="1">
        <v>43959</v>
      </c>
      <c r="BL330" s="3">
        <f t="shared" si="171"/>
        <v>7771</v>
      </c>
      <c r="BN330" s="1">
        <v>43959</v>
      </c>
      <c r="BO330" s="3">
        <f t="shared" si="172"/>
        <v>37298</v>
      </c>
    </row>
    <row r="331" spans="7:67" x14ac:dyDescent="0.2">
      <c r="G331" s="3">
        <v>3946</v>
      </c>
      <c r="H331" s="3">
        <v>4436</v>
      </c>
      <c r="I331" s="3">
        <v>2626</v>
      </c>
      <c r="J331" s="3">
        <v>2973</v>
      </c>
      <c r="K331" s="3">
        <v>1963</v>
      </c>
      <c r="L331" s="3">
        <v>1595</v>
      </c>
      <c r="M331" s="3">
        <v>1192</v>
      </c>
      <c r="N331" s="3">
        <v>1687</v>
      </c>
      <c r="O331" s="3">
        <v>1086</v>
      </c>
      <c r="P331" s="3">
        <v>940</v>
      </c>
      <c r="Q331" s="3">
        <v>908</v>
      </c>
      <c r="R331" s="3">
        <v>1676</v>
      </c>
      <c r="S331" s="3">
        <v>979</v>
      </c>
      <c r="T331" s="3">
        <v>850</v>
      </c>
      <c r="U331" s="3">
        <v>804</v>
      </c>
      <c r="V331" s="3">
        <v>2479</v>
      </c>
      <c r="W331" s="3">
        <v>1003</v>
      </c>
      <c r="X331" s="3">
        <v>826</v>
      </c>
      <c r="Y331" s="3">
        <v>252</v>
      </c>
      <c r="Z331" s="3">
        <v>100</v>
      </c>
      <c r="AA331" s="3">
        <v>1359</v>
      </c>
      <c r="AB331" s="3">
        <v>702</v>
      </c>
      <c r="AC331" s="3">
        <v>576</v>
      </c>
      <c r="AD331" s="3">
        <v>239</v>
      </c>
      <c r="AE331" s="3">
        <v>322</v>
      </c>
      <c r="AF331" s="3">
        <v>2489</v>
      </c>
      <c r="AG331" s="3">
        <v>312</v>
      </c>
      <c r="AH331" s="3">
        <v>345</v>
      </c>
      <c r="AI331" s="3">
        <v>144</v>
      </c>
      <c r="AJ331" s="3">
        <v>158</v>
      </c>
      <c r="AY331" s="1">
        <v>43960</v>
      </c>
      <c r="AZ331" s="3">
        <f t="shared" si="168"/>
        <v>32225</v>
      </c>
      <c r="BB331" s="1">
        <v>43960</v>
      </c>
      <c r="BC331" s="3">
        <f t="shared" si="163"/>
        <v>6447</v>
      </c>
      <c r="BE331" s="1">
        <v>43960</v>
      </c>
      <c r="BF331" s="3">
        <f t="shared" si="169"/>
        <v>10505</v>
      </c>
      <c r="BH331" s="1">
        <v>43960</v>
      </c>
      <c r="BI331" s="3">
        <f t="shared" si="170"/>
        <v>13233</v>
      </c>
      <c r="BJ331" s="3"/>
      <c r="BK331" s="1">
        <v>43960</v>
      </c>
      <c r="BL331" s="3">
        <f t="shared" si="171"/>
        <v>6548</v>
      </c>
      <c r="BN331" s="1">
        <v>43960</v>
      </c>
      <c r="BO331" s="3">
        <f t="shared" si="172"/>
        <v>43094</v>
      </c>
    </row>
    <row r="332" spans="7:67" x14ac:dyDescent="0.2">
      <c r="G332" s="3">
        <v>3952</v>
      </c>
      <c r="H332" s="3">
        <v>4442</v>
      </c>
      <c r="I332" s="3">
        <v>2629</v>
      </c>
      <c r="J332" s="3">
        <v>2982</v>
      </c>
      <c r="K332" s="3">
        <v>1963</v>
      </c>
      <c r="L332" s="3">
        <v>1603</v>
      </c>
      <c r="M332" s="3">
        <v>1199</v>
      </c>
      <c r="N332" s="3">
        <v>1694</v>
      </c>
      <c r="O332" s="3">
        <v>1088</v>
      </c>
      <c r="P332" s="3">
        <v>954</v>
      </c>
      <c r="Q332" s="3">
        <v>913</v>
      </c>
      <c r="R332" s="3">
        <v>1689</v>
      </c>
      <c r="S332" s="3">
        <v>986</v>
      </c>
      <c r="T332" s="3">
        <v>854</v>
      </c>
      <c r="U332" s="3">
        <v>808</v>
      </c>
      <c r="V332" s="3">
        <f>SUM(1104+1388)</f>
        <v>2492</v>
      </c>
      <c r="W332" s="3">
        <v>1006</v>
      </c>
      <c r="X332" s="3">
        <v>828</v>
      </c>
      <c r="Y332" s="3">
        <v>253</v>
      </c>
      <c r="Z332" s="3">
        <v>100</v>
      </c>
      <c r="AA332" s="3">
        <v>1394</v>
      </c>
      <c r="AB332" s="3">
        <v>713</v>
      </c>
      <c r="AC332" s="3">
        <v>614</v>
      </c>
      <c r="AD332" s="3">
        <v>242</v>
      </c>
      <c r="AE332" s="3">
        <v>323</v>
      </c>
      <c r="AF332" s="3">
        <v>2531</v>
      </c>
      <c r="AG332" s="3">
        <v>312</v>
      </c>
      <c r="AH332" s="3">
        <v>345</v>
      </c>
      <c r="AI332" s="3">
        <v>144</v>
      </c>
      <c r="AJ332" s="3">
        <v>165</v>
      </c>
      <c r="AY332" s="1">
        <v>43961</v>
      </c>
      <c r="AZ332" s="3">
        <f t="shared" si="168"/>
        <v>29230</v>
      </c>
      <c r="BB332" s="1">
        <v>43961</v>
      </c>
      <c r="BC332" s="3">
        <f t="shared" si="163"/>
        <v>7241</v>
      </c>
      <c r="BE332" s="1">
        <v>43961</v>
      </c>
      <c r="BF332" s="3">
        <f t="shared" si="169"/>
        <v>11852</v>
      </c>
      <c r="BH332" s="1">
        <v>43961</v>
      </c>
      <c r="BI332" s="3">
        <f t="shared" si="170"/>
        <v>12192</v>
      </c>
      <c r="BJ332" s="3"/>
      <c r="BK332" s="1">
        <v>43961</v>
      </c>
      <c r="BL332" s="3">
        <f t="shared" si="171"/>
        <v>7276</v>
      </c>
      <c r="BN332" s="1">
        <v>43961</v>
      </c>
      <c r="BO332" s="3">
        <f t="shared" si="172"/>
        <v>36233</v>
      </c>
    </row>
    <row r="333" spans="7:67" x14ac:dyDescent="0.2">
      <c r="G333" s="3">
        <v>3953</v>
      </c>
      <c r="H333" s="3">
        <v>4447</v>
      </c>
      <c r="I333" s="3">
        <v>2631</v>
      </c>
      <c r="J333" s="3">
        <v>2983</v>
      </c>
      <c r="K333" s="3">
        <v>1965</v>
      </c>
      <c r="L333" s="3">
        <v>1611</v>
      </c>
      <c r="M333" s="3">
        <v>1205</v>
      </c>
      <c r="N333" s="3">
        <v>1702</v>
      </c>
      <c r="O333" s="3">
        <v>1092</v>
      </c>
      <c r="P333" s="3">
        <v>957</v>
      </c>
      <c r="Q333" s="3">
        <v>922</v>
      </c>
      <c r="R333" s="3">
        <v>1695</v>
      </c>
      <c r="S333" s="3">
        <v>990</v>
      </c>
      <c r="T333" s="3">
        <v>855</v>
      </c>
      <c r="U333" s="3">
        <v>813</v>
      </c>
      <c r="V333" s="3">
        <v>2498</v>
      </c>
      <c r="W333" s="3">
        <v>1007</v>
      </c>
      <c r="X333" s="3">
        <v>828</v>
      </c>
      <c r="Y333" s="3">
        <v>254</v>
      </c>
      <c r="Z333" s="3">
        <v>100</v>
      </c>
      <c r="AA333" s="3">
        <v>1411</v>
      </c>
      <c r="AB333" s="3">
        <v>721</v>
      </c>
      <c r="AC333" s="3">
        <v>645</v>
      </c>
      <c r="AD333" s="3">
        <v>245</v>
      </c>
      <c r="AE333" s="3">
        <v>329</v>
      </c>
      <c r="AF333" s="3">
        <v>2565</v>
      </c>
      <c r="AG333" s="3">
        <v>312</v>
      </c>
      <c r="AH333" s="3">
        <v>355</v>
      </c>
      <c r="AI333" s="3">
        <v>144</v>
      </c>
      <c r="AJ333" s="3">
        <v>174</v>
      </c>
      <c r="AY333" s="1">
        <v>43962</v>
      </c>
      <c r="AZ333" s="3">
        <f t="shared" si="168"/>
        <v>21652</v>
      </c>
      <c r="BB333" s="1">
        <v>43962</v>
      </c>
      <c r="BC333" s="3"/>
      <c r="BE333" s="1">
        <v>43962</v>
      </c>
      <c r="BF333" s="3">
        <f t="shared" si="169"/>
        <v>6339</v>
      </c>
      <c r="BH333" s="1">
        <v>43962</v>
      </c>
      <c r="BI333" s="3">
        <f t="shared" si="170"/>
        <v>13270</v>
      </c>
      <c r="BK333" s="1">
        <v>43962</v>
      </c>
      <c r="BL333" s="3">
        <f t="shared" si="171"/>
        <v>4475</v>
      </c>
      <c r="BN333" s="1">
        <v>43962</v>
      </c>
      <c r="BO333" s="3">
        <f t="shared" si="172"/>
        <v>41473</v>
      </c>
    </row>
    <row r="334" spans="7:67" x14ac:dyDescent="0.2">
      <c r="G334" s="3">
        <v>3957</v>
      </c>
      <c r="H334" s="3">
        <v>4449</v>
      </c>
      <c r="I334" s="3">
        <v>2635</v>
      </c>
      <c r="J334" s="3">
        <v>2984</v>
      </c>
      <c r="K334" s="3">
        <v>1970</v>
      </c>
      <c r="L334" s="3">
        <v>1612</v>
      </c>
      <c r="M334" s="3">
        <v>1210</v>
      </c>
      <c r="N334" s="3"/>
      <c r="O334" s="3">
        <v>1095</v>
      </c>
      <c r="P334" s="3">
        <v>969</v>
      </c>
      <c r="Q334" s="3">
        <v>923</v>
      </c>
      <c r="R334" s="3">
        <v>1701</v>
      </c>
      <c r="S334" s="3">
        <v>998</v>
      </c>
      <c r="T334" s="3">
        <v>859</v>
      </c>
      <c r="U334" s="3">
        <v>820</v>
      </c>
      <c r="V334" s="3">
        <v>2513</v>
      </c>
      <c r="W334" s="3">
        <v>1014</v>
      </c>
      <c r="X334" s="3">
        <v>833</v>
      </c>
      <c r="Y334" s="3">
        <v>255</v>
      </c>
      <c r="Z334" s="3">
        <v>100</v>
      </c>
      <c r="AA334" s="3">
        <v>1414</v>
      </c>
      <c r="AB334" s="3">
        <v>724</v>
      </c>
      <c r="AC334" s="3">
        <v>651</v>
      </c>
      <c r="AD334" s="3">
        <v>248</v>
      </c>
      <c r="AE334" s="3">
        <v>333</v>
      </c>
      <c r="AF334" s="3">
        <v>2620</v>
      </c>
      <c r="AG334" s="3">
        <v>312</v>
      </c>
      <c r="AH334" s="3">
        <v>355</v>
      </c>
      <c r="AI334" s="3">
        <v>144</v>
      </c>
      <c r="AJ334" s="3">
        <v>176</v>
      </c>
      <c r="AY334" s="1">
        <v>43963</v>
      </c>
      <c r="AZ334" s="3">
        <f t="shared" si="168"/>
        <v>20463</v>
      </c>
      <c r="BB334" s="1">
        <v>43963</v>
      </c>
      <c r="BC334" s="3"/>
      <c r="BE334" s="1">
        <v>43963</v>
      </c>
      <c r="BF334" s="3">
        <f t="shared" si="169"/>
        <v>6768</v>
      </c>
      <c r="BH334" s="1">
        <v>43963</v>
      </c>
      <c r="BI334" s="3">
        <f t="shared" si="170"/>
        <v>8942</v>
      </c>
      <c r="BK334" s="1">
        <v>43963</v>
      </c>
      <c r="BL334" s="3">
        <f t="shared" si="171"/>
        <v>7122</v>
      </c>
      <c r="BN334" s="1">
        <v>43963</v>
      </c>
      <c r="BO334" s="3">
        <f t="shared" si="172"/>
        <v>32222</v>
      </c>
    </row>
    <row r="335" spans="7:67" x14ac:dyDescent="0.2">
      <c r="G335" s="3">
        <v>3958</v>
      </c>
      <c r="H335" s="3">
        <v>4452</v>
      </c>
      <c r="I335" s="3">
        <v>2642</v>
      </c>
      <c r="J335" s="3">
        <v>2990</v>
      </c>
      <c r="K335" s="3">
        <v>1978</v>
      </c>
      <c r="L335" s="3">
        <v>1618</v>
      </c>
      <c r="M335" s="3">
        <v>1218</v>
      </c>
      <c r="N335" s="3">
        <v>1707</v>
      </c>
      <c r="O335" s="3">
        <v>1098</v>
      </c>
      <c r="P335" s="3">
        <v>972</v>
      </c>
      <c r="Q335" s="3">
        <v>924</v>
      </c>
      <c r="R335" s="3">
        <v>1705</v>
      </c>
      <c r="S335" s="3">
        <v>1003</v>
      </c>
      <c r="T335" s="3">
        <v>863</v>
      </c>
      <c r="U335" s="3">
        <v>823</v>
      </c>
      <c r="V335" s="3">
        <v>2514</v>
      </c>
      <c r="W335" s="3">
        <v>1014</v>
      </c>
      <c r="X335" s="3">
        <v>833</v>
      </c>
      <c r="Y335" s="3">
        <v>255</v>
      </c>
      <c r="Z335" s="3">
        <v>100</v>
      </c>
      <c r="AA335" s="3">
        <v>1420</v>
      </c>
      <c r="AB335" s="3">
        <v>725</v>
      </c>
      <c r="AC335" s="3">
        <v>651</v>
      </c>
      <c r="AD335" s="3">
        <v>248</v>
      </c>
      <c r="AE335" s="3">
        <v>333</v>
      </c>
      <c r="AF335" s="3">
        <v>2645</v>
      </c>
      <c r="AG335" s="3">
        <v>312</v>
      </c>
      <c r="AH335" s="3">
        <v>355</v>
      </c>
      <c r="AI335" s="3">
        <v>144</v>
      </c>
      <c r="AJ335" s="3">
        <v>177</v>
      </c>
      <c r="AY335" s="1">
        <v>43964</v>
      </c>
      <c r="AZ335" s="3">
        <f t="shared" si="168"/>
        <v>33794</v>
      </c>
      <c r="BB335" s="1">
        <v>43964</v>
      </c>
      <c r="BC335" s="3">
        <f t="shared" ref="BC335:BC365" si="173">SUM(BF238-BF237)</f>
        <v>8390</v>
      </c>
      <c r="BE335" s="1">
        <v>43964</v>
      </c>
      <c r="BF335" s="3">
        <f t="shared" si="169"/>
        <v>8536</v>
      </c>
      <c r="BH335" s="1">
        <v>43964</v>
      </c>
      <c r="BI335" s="3">
        <f t="shared" si="170"/>
        <v>370</v>
      </c>
      <c r="BK335" s="1">
        <v>43964</v>
      </c>
      <c r="BL335" s="3">
        <f t="shared" si="171"/>
        <v>6889</v>
      </c>
      <c r="BN335" s="1">
        <v>43964</v>
      </c>
      <c r="BO335" s="3">
        <f t="shared" si="172"/>
        <v>39059</v>
      </c>
    </row>
    <row r="336" spans="7:67" x14ac:dyDescent="0.2">
      <c r="G336" s="3">
        <v>3963</v>
      </c>
      <c r="H336" s="3">
        <v>4458</v>
      </c>
      <c r="I336" s="3">
        <v>2645</v>
      </c>
      <c r="J336" s="3">
        <v>2994</v>
      </c>
      <c r="K336" s="3">
        <v>1983</v>
      </c>
      <c r="L336" s="3">
        <v>1621</v>
      </c>
      <c r="M336" s="3">
        <v>1226</v>
      </c>
      <c r="N336" s="3">
        <v>1710</v>
      </c>
      <c r="O336" s="3">
        <v>1100</v>
      </c>
      <c r="P336" s="3">
        <v>975</v>
      </c>
      <c r="Q336" s="3">
        <v>931</v>
      </c>
      <c r="R336" s="3">
        <v>1711</v>
      </c>
      <c r="S336" s="3">
        <v>1006</v>
      </c>
      <c r="T336" s="3">
        <v>866</v>
      </c>
      <c r="U336" s="3">
        <v>827</v>
      </c>
      <c r="V336" s="3">
        <v>2519</v>
      </c>
      <c r="W336" s="3">
        <v>1015</v>
      </c>
      <c r="X336" s="3">
        <v>833</v>
      </c>
      <c r="Y336" s="3">
        <v>255</v>
      </c>
      <c r="Z336" s="3">
        <v>101</v>
      </c>
      <c r="AA336" s="3">
        <v>1421</v>
      </c>
      <c r="AB336" s="3">
        <v>727</v>
      </c>
      <c r="AC336" s="3">
        <v>651</v>
      </c>
      <c r="AD336" s="3">
        <v>249</v>
      </c>
      <c r="AE336" s="3">
        <v>334</v>
      </c>
      <c r="AF336" s="3">
        <v>2655</v>
      </c>
      <c r="AG336" s="3">
        <v>312</v>
      </c>
      <c r="AH336" s="3">
        <v>364</v>
      </c>
      <c r="AI336" s="3">
        <v>149</v>
      </c>
      <c r="AJ336" s="3">
        <v>177</v>
      </c>
      <c r="AY336" s="1">
        <v>43965</v>
      </c>
      <c r="AZ336" s="3">
        <f t="shared" si="168"/>
        <v>39850</v>
      </c>
      <c r="BB336" s="1">
        <v>43965</v>
      </c>
      <c r="BC336" s="3">
        <f t="shared" si="173"/>
        <v>10246</v>
      </c>
      <c r="BE336" s="1">
        <v>43965</v>
      </c>
      <c r="BF336" s="3">
        <f t="shared" si="169"/>
        <v>14329</v>
      </c>
      <c r="BH336" s="1">
        <v>43965</v>
      </c>
      <c r="BI336" s="3">
        <f t="shared" si="170"/>
        <v>27623</v>
      </c>
      <c r="BK336" s="1">
        <v>43965</v>
      </c>
      <c r="BL336" s="3">
        <f t="shared" si="171"/>
        <v>8326</v>
      </c>
      <c r="BN336" s="1">
        <v>43965</v>
      </c>
      <c r="BO336" s="3">
        <f t="shared" si="172"/>
        <v>29255</v>
      </c>
    </row>
    <row r="337" spans="7:82" x14ac:dyDescent="0.2">
      <c r="G337" s="3">
        <v>3970</v>
      </c>
      <c r="H337" s="3">
        <v>4463</v>
      </c>
      <c r="I337" s="3">
        <v>2650</v>
      </c>
      <c r="J337" s="3">
        <v>2997</v>
      </c>
      <c r="K337" s="3">
        <v>1988</v>
      </c>
      <c r="L337" s="3">
        <v>1628</v>
      </c>
      <c r="M337" s="3">
        <v>1235</v>
      </c>
      <c r="N337" s="3">
        <v>1722</v>
      </c>
      <c r="O337" s="3">
        <v>1100</v>
      </c>
      <c r="P337" s="3">
        <v>977</v>
      </c>
      <c r="Q337" s="3">
        <v>935</v>
      </c>
      <c r="R337" s="3">
        <v>1720</v>
      </c>
      <c r="S337" s="3">
        <v>1016</v>
      </c>
      <c r="T337" s="3">
        <v>870</v>
      </c>
      <c r="U337" s="3">
        <v>834</v>
      </c>
      <c r="V337" s="3">
        <v>2532</v>
      </c>
      <c r="W337" s="3">
        <v>1015</v>
      </c>
      <c r="X337" s="3">
        <v>835</v>
      </c>
      <c r="Y337" s="3">
        <v>256</v>
      </c>
      <c r="Z337" s="3">
        <v>101</v>
      </c>
      <c r="AA337" s="3">
        <v>1436</v>
      </c>
      <c r="AB337" s="3">
        <v>740</v>
      </c>
      <c r="AC337" s="3">
        <v>652</v>
      </c>
      <c r="AD337" s="3">
        <v>253</v>
      </c>
      <c r="AE337" s="3">
        <v>334</v>
      </c>
      <c r="AF337" s="3">
        <v>2707</v>
      </c>
      <c r="AG337" s="3">
        <v>312</v>
      </c>
      <c r="AH337" s="3">
        <v>365</v>
      </c>
      <c r="AI337" s="3">
        <v>149</v>
      </c>
      <c r="AJ337" s="3">
        <v>185</v>
      </c>
      <c r="AY337" s="1">
        <v>43966</v>
      </c>
      <c r="AZ337" s="3">
        <f t="shared" si="168"/>
        <v>39291</v>
      </c>
      <c r="BB337" s="1">
        <v>43966</v>
      </c>
      <c r="BC337" s="3">
        <f t="shared" si="173"/>
        <v>11276</v>
      </c>
      <c r="BE337" s="1">
        <v>43966</v>
      </c>
      <c r="BF337" s="3">
        <f t="shared" si="169"/>
        <v>11318</v>
      </c>
      <c r="BH337" s="1">
        <v>43966</v>
      </c>
      <c r="BI337" s="3">
        <f t="shared" si="170"/>
        <v>21613</v>
      </c>
      <c r="BK337" s="1">
        <v>43966</v>
      </c>
      <c r="BL337" s="3">
        <f t="shared" si="171"/>
        <v>8637</v>
      </c>
      <c r="BN337" s="1">
        <v>43966</v>
      </c>
      <c r="BO337" s="3">
        <f t="shared" si="172"/>
        <v>45220</v>
      </c>
    </row>
    <row r="338" spans="7:82" x14ac:dyDescent="0.2">
      <c r="G338" s="3">
        <v>3979</v>
      </c>
      <c r="H338" s="3">
        <v>4472</v>
      </c>
      <c r="I338" s="3">
        <v>2653</v>
      </c>
      <c r="J338" s="3">
        <v>3003</v>
      </c>
      <c r="K338" s="3">
        <v>1990</v>
      </c>
      <c r="L338" s="3">
        <v>1635</v>
      </c>
      <c r="M338" s="3">
        <v>1242</v>
      </c>
      <c r="N338" s="3">
        <v>1723</v>
      </c>
      <c r="O338" s="3">
        <v>1103</v>
      </c>
      <c r="P338" s="3">
        <v>982</v>
      </c>
      <c r="Q338" s="3">
        <v>936</v>
      </c>
      <c r="R338" s="3">
        <v>1725</v>
      </c>
      <c r="S338" s="3">
        <v>1024</v>
      </c>
      <c r="T338" s="3">
        <v>873</v>
      </c>
      <c r="U338" s="3">
        <v>844</v>
      </c>
      <c r="V338" s="3">
        <v>2535</v>
      </c>
      <c r="W338" s="3">
        <v>1017</v>
      </c>
      <c r="X338" s="3">
        <v>838</v>
      </c>
      <c r="Y338" s="3">
        <v>257</v>
      </c>
      <c r="Z338" s="3">
        <v>101</v>
      </c>
      <c r="AA338" s="3">
        <v>1454</v>
      </c>
      <c r="AB338" s="3">
        <v>762</v>
      </c>
      <c r="AC338" s="3">
        <v>662</v>
      </c>
      <c r="AD338" s="3">
        <v>259</v>
      </c>
      <c r="AE338" s="3">
        <v>334</v>
      </c>
      <c r="AF338" s="3">
        <v>2768</v>
      </c>
      <c r="AG338" s="3">
        <v>312</v>
      </c>
      <c r="AH338" s="3">
        <v>380</v>
      </c>
      <c r="AI338" s="3">
        <v>149</v>
      </c>
      <c r="AJ338" s="3">
        <v>198</v>
      </c>
      <c r="AY338" s="1">
        <v>43967</v>
      </c>
      <c r="AZ338" s="3">
        <f t="shared" si="168"/>
        <v>40669</v>
      </c>
      <c r="BB338" s="1">
        <v>43967</v>
      </c>
      <c r="BC338" s="3">
        <f t="shared" si="173"/>
        <v>12252</v>
      </c>
      <c r="BE338" s="1">
        <v>43967</v>
      </c>
      <c r="BF338" s="3">
        <f t="shared" si="169"/>
        <v>12410</v>
      </c>
      <c r="BH338" s="1">
        <v>43967</v>
      </c>
      <c r="BI338" s="3">
        <f t="shared" si="170"/>
        <v>425</v>
      </c>
      <c r="BK338" s="1">
        <v>43967</v>
      </c>
      <c r="BL338" s="3">
        <f t="shared" si="171"/>
        <v>8004</v>
      </c>
      <c r="BN338" s="1">
        <v>43967</v>
      </c>
      <c r="BO338" s="3">
        <f t="shared" si="172"/>
        <v>56117</v>
      </c>
    </row>
    <row r="339" spans="7:82" x14ac:dyDescent="0.2">
      <c r="G339" s="3">
        <v>3983</v>
      </c>
      <c r="H339" s="3">
        <v>4476</v>
      </c>
      <c r="I339" s="3">
        <v>2654</v>
      </c>
      <c r="J339" s="3">
        <v>3006</v>
      </c>
      <c r="K339" s="3">
        <v>1994</v>
      </c>
      <c r="L339" s="3">
        <v>1646</v>
      </c>
      <c r="M339" s="3">
        <v>1242</v>
      </c>
      <c r="N339" s="3">
        <v>1723</v>
      </c>
      <c r="O339" s="3">
        <v>1104</v>
      </c>
      <c r="P339" s="3">
        <v>984</v>
      </c>
      <c r="Q339" s="3">
        <v>938</v>
      </c>
      <c r="R339" s="3">
        <v>1733</v>
      </c>
      <c r="S339" s="3">
        <v>1031</v>
      </c>
      <c r="T339" s="3">
        <v>876</v>
      </c>
      <c r="U339" s="3">
        <v>849</v>
      </c>
      <c r="V339" s="3">
        <v>2543</v>
      </c>
      <c r="W339" s="3">
        <v>1020</v>
      </c>
      <c r="X339" s="3">
        <v>842</v>
      </c>
      <c r="Y339" s="3">
        <v>258</v>
      </c>
      <c r="Z339" s="3">
        <v>101</v>
      </c>
      <c r="AA339" s="3">
        <v>1471</v>
      </c>
      <c r="AB339" s="3">
        <v>765</v>
      </c>
      <c r="AC339" s="3">
        <v>662</v>
      </c>
      <c r="AD339" s="3">
        <v>263</v>
      </c>
      <c r="AE339" s="3">
        <v>335</v>
      </c>
      <c r="AF339" s="3">
        <v>2813</v>
      </c>
      <c r="AG339" s="3">
        <v>312</v>
      </c>
      <c r="AH339" s="3">
        <v>380</v>
      </c>
      <c r="AI339" s="3">
        <v>149</v>
      </c>
      <c r="AJ339" s="3">
        <v>202</v>
      </c>
      <c r="AY339" s="1">
        <v>43968</v>
      </c>
      <c r="AZ339" s="3">
        <f t="shared" si="168"/>
        <v>34679</v>
      </c>
      <c r="BB339" s="1">
        <v>43968</v>
      </c>
      <c r="BC339" s="3">
        <f t="shared" si="173"/>
        <v>12341</v>
      </c>
      <c r="BE339" s="1">
        <v>43968</v>
      </c>
      <c r="BF339" s="3">
        <f t="shared" si="169"/>
        <v>12737</v>
      </c>
      <c r="BH339" s="1">
        <v>43968</v>
      </c>
      <c r="BI339" s="3">
        <f t="shared" si="170"/>
        <v>39037</v>
      </c>
      <c r="BK339" s="1">
        <v>43968</v>
      </c>
      <c r="BL339" s="3">
        <f t="shared" si="171"/>
        <v>5068</v>
      </c>
      <c r="BN339" s="1">
        <v>43968</v>
      </c>
      <c r="BO339" s="3">
        <f t="shared" si="172"/>
        <v>57429</v>
      </c>
    </row>
    <row r="340" spans="7:82" x14ac:dyDescent="0.2">
      <c r="G340" s="3">
        <v>3988</v>
      </c>
      <c r="H340" s="3">
        <v>4484</v>
      </c>
      <c r="I340" s="3">
        <v>2667</v>
      </c>
      <c r="J340" s="3">
        <v>3013</v>
      </c>
      <c r="K340" s="3">
        <v>1994</v>
      </c>
      <c r="L340" s="3">
        <v>1649</v>
      </c>
      <c r="M340" s="3">
        <v>1246</v>
      </c>
      <c r="N340" s="3">
        <v>1728</v>
      </c>
      <c r="O340" s="3">
        <v>1112</v>
      </c>
      <c r="P340" s="3">
        <v>988</v>
      </c>
      <c r="Q340" s="3">
        <v>941</v>
      </c>
      <c r="R340" s="3">
        <v>1744</v>
      </c>
      <c r="S340" s="3">
        <v>1035</v>
      </c>
      <c r="T340" s="3">
        <v>882</v>
      </c>
      <c r="U340" s="3">
        <v>856</v>
      </c>
      <c r="V340" s="3">
        <v>2547</v>
      </c>
      <c r="W340" s="3">
        <v>1021</v>
      </c>
      <c r="X340" s="3">
        <v>844</v>
      </c>
      <c r="Y340" s="3">
        <v>256</v>
      </c>
      <c r="Z340" s="3">
        <v>101</v>
      </c>
      <c r="AA340" s="3">
        <v>1487</v>
      </c>
      <c r="AB340" s="3">
        <v>768</v>
      </c>
      <c r="AC340" s="3">
        <v>664</v>
      </c>
      <c r="AD340" s="3">
        <v>264</v>
      </c>
      <c r="AE340" s="3">
        <v>338</v>
      </c>
      <c r="AF340" s="3">
        <v>2834</v>
      </c>
      <c r="AG340" s="3">
        <v>312</v>
      </c>
      <c r="AH340" s="3">
        <v>383</v>
      </c>
      <c r="AI340" s="3">
        <v>150</v>
      </c>
      <c r="AJ340" s="3">
        <v>210</v>
      </c>
      <c r="AY340" s="1">
        <v>43969</v>
      </c>
      <c r="AZ340" s="3">
        <f t="shared" si="168"/>
        <v>26161</v>
      </c>
      <c r="BB340" s="1">
        <v>43969</v>
      </c>
      <c r="BC340" s="3">
        <f t="shared" si="173"/>
        <v>18004</v>
      </c>
      <c r="BE340" s="1">
        <v>43969</v>
      </c>
      <c r="BF340" s="3">
        <f t="shared" si="169"/>
        <v>8373</v>
      </c>
      <c r="BH340" s="1">
        <v>43969</v>
      </c>
      <c r="BI340" s="3">
        <f t="shared" si="170"/>
        <v>13220</v>
      </c>
      <c r="BK340" s="1">
        <v>43969</v>
      </c>
      <c r="BL340" s="3">
        <f t="shared" si="171"/>
        <v>7705</v>
      </c>
      <c r="BN340" s="1">
        <v>43969</v>
      </c>
      <c r="BO340" s="3">
        <f t="shared" si="172"/>
        <v>46644</v>
      </c>
    </row>
    <row r="341" spans="7:82" x14ac:dyDescent="0.2">
      <c r="G341" s="3">
        <v>3989</v>
      </c>
      <c r="H341" s="3">
        <v>4490</v>
      </c>
      <c r="I341" s="3">
        <v>2668</v>
      </c>
      <c r="J341" s="3">
        <v>3013</v>
      </c>
      <c r="K341" s="3">
        <v>1996</v>
      </c>
      <c r="L341" s="3">
        <v>1664</v>
      </c>
      <c r="M341" s="3">
        <v>1253</v>
      </c>
      <c r="N341" s="3">
        <v>1741</v>
      </c>
      <c r="O341" s="3">
        <v>1121</v>
      </c>
      <c r="P341" s="3">
        <v>997</v>
      </c>
      <c r="Q341" s="3">
        <v>943</v>
      </c>
      <c r="R341" s="3">
        <v>1748</v>
      </c>
      <c r="S341" s="3">
        <v>1041</v>
      </c>
      <c r="T341" s="3">
        <v>882</v>
      </c>
      <c r="U341" s="3">
        <v>863</v>
      </c>
      <c r="V341" s="3">
        <v>2551</v>
      </c>
      <c r="W341" s="3">
        <v>1025</v>
      </c>
      <c r="X341" s="3">
        <v>852</v>
      </c>
      <c r="Y341" s="3">
        <v>258</v>
      </c>
      <c r="Z341" s="3">
        <v>101</v>
      </c>
      <c r="AA341" s="3">
        <v>1502</v>
      </c>
      <c r="AB341" s="3">
        <v>768</v>
      </c>
      <c r="AC341" s="3">
        <v>664</v>
      </c>
      <c r="AD341" s="3">
        <v>267</v>
      </c>
      <c r="AE341" s="3">
        <v>338</v>
      </c>
      <c r="AF341" s="3">
        <v>2890</v>
      </c>
      <c r="AG341" s="3">
        <v>320</v>
      </c>
      <c r="AH341" s="3">
        <v>383</v>
      </c>
      <c r="AI341" s="3">
        <v>150</v>
      </c>
      <c r="AJ341" s="3">
        <v>217</v>
      </c>
      <c r="AY341" s="1">
        <v>43970</v>
      </c>
      <c r="AZ341" s="3">
        <f t="shared" si="168"/>
        <v>28182</v>
      </c>
      <c r="BB341" s="1">
        <v>43970</v>
      </c>
      <c r="BC341" s="3">
        <f t="shared" si="173"/>
        <v>14613</v>
      </c>
      <c r="BE341" s="1">
        <v>43970</v>
      </c>
      <c r="BF341" s="3">
        <f t="shared" si="169"/>
        <v>7741</v>
      </c>
      <c r="BH341" s="1">
        <v>43970</v>
      </c>
      <c r="BI341" s="3">
        <f t="shared" si="170"/>
        <v>12726</v>
      </c>
      <c r="BK341" s="1">
        <v>43970</v>
      </c>
      <c r="BL341" s="3">
        <f t="shared" si="171"/>
        <v>9091</v>
      </c>
      <c r="BN341" s="1">
        <v>43970</v>
      </c>
      <c r="BO341" s="3">
        <f t="shared" si="172"/>
        <v>40804</v>
      </c>
    </row>
    <row r="342" spans="7:82" x14ac:dyDescent="0.2">
      <c r="G342" s="3">
        <v>3991</v>
      </c>
      <c r="H342" s="3">
        <v>4493</v>
      </c>
      <c r="I342" s="3">
        <v>2670</v>
      </c>
      <c r="J342" s="3">
        <v>3015</v>
      </c>
      <c r="K342" s="3">
        <v>1997</v>
      </c>
      <c r="L342" s="3">
        <v>1662</v>
      </c>
      <c r="M342" s="3">
        <v>1254</v>
      </c>
      <c r="N342" s="3">
        <v>1745</v>
      </c>
      <c r="O342" s="3">
        <v>1126</v>
      </c>
      <c r="P342" s="3">
        <v>999</v>
      </c>
      <c r="Q342" s="3">
        <v>950</v>
      </c>
      <c r="R342" s="3">
        <v>1756</v>
      </c>
      <c r="S342" s="3">
        <v>1046</v>
      </c>
      <c r="T342" s="3">
        <v>888</v>
      </c>
      <c r="U342" s="3">
        <v>870</v>
      </c>
      <c r="V342" s="3">
        <v>2552</v>
      </c>
      <c r="W342" s="3">
        <v>1025</v>
      </c>
      <c r="X342" s="3">
        <v>852</v>
      </c>
      <c r="Y342" s="3">
        <v>257</v>
      </c>
      <c r="Z342" s="3">
        <v>101</v>
      </c>
      <c r="AA342" s="3">
        <v>1505</v>
      </c>
      <c r="AB342" s="3">
        <v>768</v>
      </c>
      <c r="AC342" s="3">
        <v>671</v>
      </c>
      <c r="AD342" s="3">
        <v>267</v>
      </c>
      <c r="AE342" s="3">
        <v>338</v>
      </c>
      <c r="AF342" s="3">
        <v>2907</v>
      </c>
      <c r="AG342" s="3">
        <v>320</v>
      </c>
      <c r="AH342" s="3">
        <v>383</v>
      </c>
      <c r="AI342" s="3">
        <v>151</v>
      </c>
      <c r="AJ342" s="3">
        <v>221</v>
      </c>
      <c r="AY342" s="1">
        <v>43971</v>
      </c>
      <c r="AZ342" s="3">
        <f t="shared" si="168"/>
        <v>38097</v>
      </c>
      <c r="BB342" s="1">
        <v>43971</v>
      </c>
      <c r="BC342" s="3">
        <f t="shared" si="173"/>
        <v>11161</v>
      </c>
      <c r="BE342" s="1">
        <v>43971</v>
      </c>
      <c r="BF342" s="3">
        <f t="shared" si="169"/>
        <v>13013</v>
      </c>
      <c r="BH342" s="1">
        <v>43971</v>
      </c>
      <c r="BI342" s="3">
        <f t="shared" si="170"/>
        <v>14168</v>
      </c>
      <c r="BK342" s="1">
        <v>43971</v>
      </c>
      <c r="BL342" s="3">
        <f t="shared" si="171"/>
        <v>7956</v>
      </c>
      <c r="BN342" s="1">
        <v>43971</v>
      </c>
      <c r="BO342" s="3">
        <f t="shared" si="172"/>
        <v>41007</v>
      </c>
    </row>
    <row r="343" spans="7:82" x14ac:dyDescent="0.2">
      <c r="G343" s="3">
        <v>3992</v>
      </c>
      <c r="H343" s="3">
        <v>4498</v>
      </c>
      <c r="I343" s="3">
        <v>2672</v>
      </c>
      <c r="J343" s="3">
        <v>3018</v>
      </c>
      <c r="K343" s="3">
        <v>2004</v>
      </c>
      <c r="L343" s="3">
        <v>1664</v>
      </c>
      <c r="M343" s="3">
        <v>1256</v>
      </c>
      <c r="N343" s="3">
        <v>1751</v>
      </c>
      <c r="O343" s="3">
        <v>1128</v>
      </c>
      <c r="P343" s="3">
        <v>1001</v>
      </c>
      <c r="Q343" s="3">
        <v>951</v>
      </c>
      <c r="R343" s="3">
        <v>1763</v>
      </c>
      <c r="S343" s="3">
        <v>1051</v>
      </c>
      <c r="T343" s="3">
        <v>890</v>
      </c>
      <c r="U343" s="3">
        <v>871</v>
      </c>
      <c r="V343" s="3">
        <v>2552</v>
      </c>
      <c r="W343" s="3">
        <v>1025</v>
      </c>
      <c r="X343" s="3">
        <v>852</v>
      </c>
      <c r="Y343" s="3">
        <v>257</v>
      </c>
      <c r="Z343" s="3">
        <v>101</v>
      </c>
      <c r="AA343" s="3">
        <v>1509</v>
      </c>
      <c r="AB343" s="3">
        <v>777</v>
      </c>
      <c r="AC343" s="3">
        <v>671</v>
      </c>
      <c r="AD343" s="3">
        <v>269</v>
      </c>
      <c r="AE343" s="3">
        <v>338</v>
      </c>
      <c r="AF343" s="3">
        <v>2926</v>
      </c>
      <c r="AG343" s="3">
        <v>320</v>
      </c>
      <c r="AH343" s="3">
        <v>384</v>
      </c>
      <c r="AI343" s="3">
        <v>152</v>
      </c>
      <c r="AJ343" s="3">
        <v>221</v>
      </c>
      <c r="AY343" s="1">
        <v>43972</v>
      </c>
      <c r="AZ343" s="3">
        <f t="shared" si="168"/>
        <v>49219</v>
      </c>
      <c r="BB343" s="1">
        <v>43972</v>
      </c>
      <c r="BC343" s="3">
        <f t="shared" si="173"/>
        <v>12931</v>
      </c>
      <c r="BE343" s="1">
        <v>43972</v>
      </c>
      <c r="BF343" s="3">
        <f t="shared" si="169"/>
        <v>11533</v>
      </c>
      <c r="BH343" s="1">
        <v>43972</v>
      </c>
      <c r="BI343" s="3">
        <f t="shared" si="170"/>
        <v>17668</v>
      </c>
      <c r="BK343" s="1">
        <v>43972</v>
      </c>
      <c r="BL343" s="3">
        <f t="shared" si="171"/>
        <v>11250</v>
      </c>
      <c r="BN343" s="1">
        <v>43972</v>
      </c>
      <c r="BO343" s="3">
        <f t="shared" si="172"/>
        <v>45646</v>
      </c>
      <c r="CC343" s="1"/>
      <c r="CD343" s="1"/>
    </row>
    <row r="344" spans="7:82" x14ac:dyDescent="0.2">
      <c r="G344" s="3">
        <v>3992</v>
      </c>
      <c r="H344" s="3">
        <v>4500</v>
      </c>
      <c r="I344" s="3">
        <v>2676</v>
      </c>
      <c r="J344" s="3">
        <v>3022</v>
      </c>
      <c r="K344" s="3">
        <v>2005</v>
      </c>
      <c r="L344" s="3">
        <v>1673</v>
      </c>
      <c r="M344" s="3">
        <v>1255</v>
      </c>
      <c r="N344" s="3">
        <v>1751</v>
      </c>
      <c r="O344" s="3">
        <v>1130</v>
      </c>
      <c r="P344" s="3">
        <v>1006</v>
      </c>
      <c r="Q344" s="3">
        <v>952</v>
      </c>
      <c r="R344" s="3">
        <v>1765</v>
      </c>
      <c r="S344" s="3">
        <v>1052</v>
      </c>
      <c r="T344" s="3">
        <v>891</v>
      </c>
      <c r="U344" s="3">
        <v>877</v>
      </c>
      <c r="V344" s="3">
        <v>2558</v>
      </c>
      <c r="W344" s="3">
        <v>1028</v>
      </c>
      <c r="X344" s="3">
        <v>854</v>
      </c>
      <c r="Y344" s="3">
        <v>258</v>
      </c>
      <c r="Z344" s="3">
        <v>101</v>
      </c>
      <c r="AA344" s="3">
        <v>1518</v>
      </c>
      <c r="AB344" s="3">
        <v>778</v>
      </c>
      <c r="AC344" s="3">
        <v>674</v>
      </c>
      <c r="AD344" s="3">
        <v>271</v>
      </c>
      <c r="AE344" s="3">
        <v>338</v>
      </c>
      <c r="AF344" s="3">
        <v>2959</v>
      </c>
      <c r="AG344" s="3">
        <v>323</v>
      </c>
      <c r="AH344" s="3">
        <v>395</v>
      </c>
      <c r="AI344" s="3">
        <v>152</v>
      </c>
      <c r="AJ344" s="3">
        <v>233</v>
      </c>
      <c r="AY344" s="1">
        <v>43973</v>
      </c>
      <c r="AZ344" s="3">
        <f t="shared" si="168"/>
        <v>45738</v>
      </c>
      <c r="BB344" s="1">
        <v>43973</v>
      </c>
      <c r="BC344" s="3">
        <f t="shared" si="173"/>
        <v>11040</v>
      </c>
      <c r="BE344" s="1">
        <v>43973</v>
      </c>
      <c r="BF344" s="3">
        <f t="shared" si="169"/>
        <v>10158</v>
      </c>
      <c r="BH344" s="1">
        <v>43973</v>
      </c>
      <c r="BI344" s="3">
        <f t="shared" si="170"/>
        <v>17044</v>
      </c>
      <c r="BK344" s="1">
        <v>43973</v>
      </c>
      <c r="BL344" s="3">
        <f t="shared" si="171"/>
        <v>10095</v>
      </c>
      <c r="BN344" s="1">
        <v>43973</v>
      </c>
      <c r="BO344" s="3">
        <f t="shared" si="172"/>
        <v>48533</v>
      </c>
      <c r="CC344" s="1"/>
      <c r="CD344" s="1"/>
    </row>
    <row r="345" spans="7:82" x14ac:dyDescent="0.2">
      <c r="G345" s="3">
        <v>3993</v>
      </c>
      <c r="H345" s="3">
        <v>4502</v>
      </c>
      <c r="I345" s="3">
        <v>2677</v>
      </c>
      <c r="J345" s="3">
        <v>3024</v>
      </c>
      <c r="K345" s="3">
        <v>2006</v>
      </c>
      <c r="L345" s="3">
        <v>1681</v>
      </c>
      <c r="M345" s="3">
        <v>1257</v>
      </c>
      <c r="N345" s="3">
        <v>1755</v>
      </c>
      <c r="O345" s="3">
        <v>1094</v>
      </c>
      <c r="P345" s="3">
        <v>1007</v>
      </c>
      <c r="Q345" s="3">
        <v>959</v>
      </c>
      <c r="R345" s="3">
        <v>1781</v>
      </c>
      <c r="S345" s="3">
        <v>1057</v>
      </c>
      <c r="T345" s="3">
        <v>903</v>
      </c>
      <c r="U345" s="3">
        <v>888</v>
      </c>
      <c r="V345" s="3">
        <v>2559</v>
      </c>
      <c r="W345" s="3">
        <v>1028</v>
      </c>
      <c r="X345" s="3">
        <v>855</v>
      </c>
      <c r="Y345" s="3">
        <v>258</v>
      </c>
      <c r="Z345" s="3">
        <v>101</v>
      </c>
      <c r="AA345" s="3">
        <v>1528</v>
      </c>
      <c r="AB345" s="3">
        <v>778</v>
      </c>
      <c r="AC345" s="3">
        <v>678</v>
      </c>
      <c r="AD345" s="3">
        <v>273</v>
      </c>
      <c r="AE345" s="3">
        <v>340</v>
      </c>
      <c r="AF345" s="3">
        <v>2991</v>
      </c>
      <c r="AG345" s="3">
        <v>327</v>
      </c>
      <c r="AH345" s="3">
        <v>399</v>
      </c>
      <c r="AI345" s="3">
        <v>152</v>
      </c>
      <c r="AJ345" s="3">
        <v>244</v>
      </c>
      <c r="AY345" s="1">
        <v>43974</v>
      </c>
      <c r="AZ345" s="3">
        <f t="shared" si="168"/>
        <v>51268</v>
      </c>
      <c r="BB345" s="1">
        <v>43974</v>
      </c>
      <c r="BC345" s="3">
        <f t="shared" si="173"/>
        <v>23421</v>
      </c>
      <c r="BE345" s="1">
        <v>43974</v>
      </c>
      <c r="BF345" s="3">
        <f t="shared" si="169"/>
        <v>9342</v>
      </c>
      <c r="BH345" s="1">
        <v>43974</v>
      </c>
      <c r="BI345" s="3"/>
      <c r="BK345" s="1">
        <v>43974</v>
      </c>
      <c r="BL345" s="3">
        <f t="shared" si="171"/>
        <v>9451</v>
      </c>
      <c r="BN345" s="1">
        <v>43974</v>
      </c>
      <c r="BO345" s="3">
        <f t="shared" si="172"/>
        <v>67439</v>
      </c>
    </row>
    <row r="346" spans="7:82" x14ac:dyDescent="0.2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Y346" s="1">
        <v>43975</v>
      </c>
      <c r="AZ346" s="3">
        <f t="shared" si="168"/>
        <v>47765</v>
      </c>
      <c r="BB346" s="1">
        <v>43975</v>
      </c>
      <c r="BC346" s="3">
        <f t="shared" si="173"/>
        <v>25072</v>
      </c>
      <c r="BE346" s="1">
        <v>43975</v>
      </c>
      <c r="BF346" s="3">
        <f t="shared" si="169"/>
        <v>11387</v>
      </c>
      <c r="BH346" s="1">
        <v>43975</v>
      </c>
      <c r="BI346" s="3"/>
      <c r="BK346" s="1">
        <v>43975</v>
      </c>
      <c r="BL346" s="3">
        <f t="shared" si="171"/>
        <v>7643</v>
      </c>
      <c r="BN346" s="1">
        <v>43975</v>
      </c>
      <c r="BO346" s="3">
        <f t="shared" si="172"/>
        <v>61357</v>
      </c>
    </row>
    <row r="347" spans="7:82" x14ac:dyDescent="0.2">
      <c r="G347" s="3"/>
      <c r="AY347" s="1">
        <v>43976</v>
      </c>
      <c r="AZ347" s="3">
        <f t="shared" si="168"/>
        <v>39623</v>
      </c>
      <c r="BB347" s="1">
        <v>43976</v>
      </c>
      <c r="BC347" s="3">
        <f t="shared" si="173"/>
        <v>19990</v>
      </c>
      <c r="BE347" s="1">
        <v>43976</v>
      </c>
      <c r="BF347" s="3">
        <f t="shared" si="169"/>
        <v>8188</v>
      </c>
      <c r="BH347" s="1">
        <v>43976</v>
      </c>
      <c r="BI347" s="3"/>
      <c r="BK347" s="1">
        <v>43976</v>
      </c>
      <c r="BL347" s="3">
        <f t="shared" si="171"/>
        <v>7019</v>
      </c>
      <c r="BN347" s="1">
        <v>43976</v>
      </c>
      <c r="BO347" s="3">
        <f t="shared" si="172"/>
        <v>52294</v>
      </c>
    </row>
    <row r="348" spans="7:82" x14ac:dyDescent="0.2">
      <c r="G348" s="3"/>
      <c r="AY348" s="1">
        <v>43977</v>
      </c>
      <c r="AZ348" s="3">
        <f t="shared" si="168"/>
        <v>34679</v>
      </c>
      <c r="BB348" s="1">
        <v>43977</v>
      </c>
      <c r="BC348" s="3">
        <f t="shared" si="173"/>
        <v>12095</v>
      </c>
      <c r="BE348" s="1">
        <v>43977</v>
      </c>
      <c r="BF348" s="3">
        <f t="shared" si="169"/>
        <v>4920</v>
      </c>
      <c r="BH348" s="1">
        <v>43977</v>
      </c>
      <c r="BI348" s="3">
        <f t="shared" ref="BI348:BI358" si="174">SUM(BH251-BH250)</f>
        <v>11419</v>
      </c>
      <c r="BK348" s="1">
        <v>43977</v>
      </c>
      <c r="BL348" s="3">
        <f t="shared" si="171"/>
        <v>5358</v>
      </c>
      <c r="BN348" s="1">
        <v>43977</v>
      </c>
      <c r="BO348" s="3">
        <f t="shared" si="172"/>
        <v>40498</v>
      </c>
    </row>
    <row r="349" spans="7:82" x14ac:dyDescent="0.2">
      <c r="AY349" s="1">
        <v>43978</v>
      </c>
      <c r="AZ349" s="3">
        <f t="shared" si="168"/>
        <v>37416</v>
      </c>
      <c r="BB349" s="1">
        <v>43978</v>
      </c>
      <c r="BC349" s="3">
        <f t="shared" si="173"/>
        <v>24433</v>
      </c>
      <c r="BE349" s="1">
        <v>43978</v>
      </c>
      <c r="BF349" s="3">
        <f t="shared" si="169"/>
        <v>6663</v>
      </c>
      <c r="BH349" s="1">
        <v>43978</v>
      </c>
      <c r="BI349" s="3">
        <f t="shared" si="174"/>
        <v>9973</v>
      </c>
      <c r="BK349" s="1">
        <v>43978</v>
      </c>
      <c r="BL349" s="3">
        <f t="shared" si="171"/>
        <v>10935</v>
      </c>
      <c r="BN349" s="1">
        <v>43978</v>
      </c>
      <c r="BO349" s="3">
        <f t="shared" si="172"/>
        <v>53665</v>
      </c>
    </row>
    <row r="350" spans="7:82" x14ac:dyDescent="0.2">
      <c r="AY350" s="1">
        <v>43979</v>
      </c>
      <c r="AZ350" s="3">
        <f t="shared" si="168"/>
        <v>65245</v>
      </c>
      <c r="BB350" s="1">
        <v>43979</v>
      </c>
      <c r="BC350" s="3">
        <f t="shared" si="173"/>
        <v>25532</v>
      </c>
      <c r="BE350" s="1">
        <v>43979</v>
      </c>
      <c r="BF350" s="3">
        <f t="shared" si="169"/>
        <v>10179</v>
      </c>
      <c r="BH350" s="1">
        <v>43979</v>
      </c>
      <c r="BI350" s="3">
        <f t="shared" si="174"/>
        <v>9206</v>
      </c>
      <c r="BK350" s="1">
        <v>43979</v>
      </c>
      <c r="BL350" s="3">
        <f t="shared" si="171"/>
        <v>8439</v>
      </c>
      <c r="BN350" s="1">
        <v>43979</v>
      </c>
      <c r="BO350" s="3">
        <f t="shared" si="172"/>
        <v>44919</v>
      </c>
    </row>
    <row r="351" spans="7:82" x14ac:dyDescent="0.2">
      <c r="AY351" s="1">
        <v>43980</v>
      </c>
      <c r="AZ351" s="3">
        <f t="shared" si="168"/>
        <v>67341</v>
      </c>
      <c r="BB351" s="1">
        <v>43980</v>
      </c>
      <c r="BC351" s="3">
        <f t="shared" si="173"/>
        <v>30554</v>
      </c>
      <c r="BE351" s="1">
        <v>43980</v>
      </c>
      <c r="BF351" s="3">
        <f t="shared" si="169"/>
        <v>9422</v>
      </c>
      <c r="BH351" s="1">
        <v>43980</v>
      </c>
      <c r="BI351" s="3">
        <f t="shared" si="174"/>
        <v>18149</v>
      </c>
      <c r="BK351" s="1">
        <v>43980</v>
      </c>
      <c r="BL351" s="3">
        <f t="shared" si="171"/>
        <v>9859</v>
      </c>
      <c r="BN351" s="1">
        <v>43980</v>
      </c>
      <c r="BO351" s="3">
        <f t="shared" si="172"/>
        <v>53117</v>
      </c>
    </row>
    <row r="352" spans="7:82" x14ac:dyDescent="0.2">
      <c r="AY352" s="1">
        <v>43981</v>
      </c>
      <c r="AZ352" s="3">
        <f t="shared" si="168"/>
        <v>61251</v>
      </c>
      <c r="BB352" s="1">
        <v>43981</v>
      </c>
      <c r="BC352" s="3">
        <f t="shared" si="173"/>
        <v>28897</v>
      </c>
      <c r="BE352" s="1">
        <v>43981</v>
      </c>
      <c r="BF352" s="3">
        <f t="shared" si="169"/>
        <v>10774</v>
      </c>
      <c r="BH352" s="1">
        <v>43981</v>
      </c>
      <c r="BI352" s="3">
        <f t="shared" si="174"/>
        <v>17205</v>
      </c>
      <c r="BK352" s="1">
        <v>43981</v>
      </c>
      <c r="BL352" s="3">
        <f t="shared" si="171"/>
        <v>9441</v>
      </c>
      <c r="BN352" s="1">
        <v>43981</v>
      </c>
      <c r="BO352" s="3">
        <f t="shared" si="172"/>
        <v>56253</v>
      </c>
    </row>
    <row r="353" spans="51:67" x14ac:dyDescent="0.2">
      <c r="AY353" s="1">
        <v>43982</v>
      </c>
      <c r="AZ353" s="3">
        <f t="shared" si="168"/>
        <v>58444</v>
      </c>
      <c r="BB353" s="1">
        <v>43982</v>
      </c>
      <c r="BC353" s="3">
        <f t="shared" si="173"/>
        <v>837</v>
      </c>
      <c r="BE353" s="1">
        <v>43982</v>
      </c>
      <c r="BF353" s="3">
        <f t="shared" si="169"/>
        <v>10334</v>
      </c>
      <c r="BH353" s="1">
        <v>43982</v>
      </c>
      <c r="BI353" s="3">
        <f t="shared" si="174"/>
        <v>15818</v>
      </c>
      <c r="BK353" s="1">
        <v>43982</v>
      </c>
      <c r="BL353" s="3"/>
      <c r="BN353" s="1">
        <v>43982</v>
      </c>
      <c r="BO353" s="3">
        <f t="shared" si="172"/>
        <v>67735</v>
      </c>
    </row>
    <row r="354" spans="51:67" x14ac:dyDescent="0.2">
      <c r="AY354" s="1">
        <v>43983</v>
      </c>
      <c r="AZ354" s="3">
        <f t="shared" si="168"/>
        <v>49952</v>
      </c>
      <c r="BB354" s="1">
        <v>43983</v>
      </c>
      <c r="BC354" s="3">
        <f t="shared" si="173"/>
        <v>49455</v>
      </c>
      <c r="BE354" s="1">
        <v>43983</v>
      </c>
      <c r="BF354" s="3">
        <f t="shared" si="169"/>
        <v>7066</v>
      </c>
      <c r="BH354" s="1">
        <v>43983</v>
      </c>
      <c r="BI354" s="3">
        <f t="shared" si="174"/>
        <v>13393</v>
      </c>
      <c r="BK354" s="1">
        <v>43983</v>
      </c>
      <c r="BL354" s="3"/>
      <c r="BN354" s="1">
        <v>43983</v>
      </c>
      <c r="BO354" s="3">
        <f t="shared" si="172"/>
        <v>59008</v>
      </c>
    </row>
    <row r="355" spans="51:67" x14ac:dyDescent="0.2">
      <c r="AY355" s="1">
        <v>43984</v>
      </c>
      <c r="AZ355" s="3">
        <f t="shared" si="168"/>
        <v>54054</v>
      </c>
      <c r="BB355" s="1">
        <v>43984</v>
      </c>
      <c r="BC355" s="3">
        <f t="shared" si="173"/>
        <v>22077</v>
      </c>
      <c r="BE355" s="1">
        <v>43984</v>
      </c>
      <c r="BF355" s="3">
        <f t="shared" si="169"/>
        <v>5852</v>
      </c>
      <c r="BH355" s="1">
        <v>43984</v>
      </c>
      <c r="BI355" s="3">
        <f t="shared" si="174"/>
        <v>9245</v>
      </c>
      <c r="BK355" s="1">
        <v>43984</v>
      </c>
      <c r="BL355" s="3">
        <f>SUM(BI258-BI257)</f>
        <v>10542</v>
      </c>
      <c r="BN355" s="1">
        <v>43984</v>
      </c>
      <c r="BO355" s="3">
        <f t="shared" si="172"/>
        <v>59703</v>
      </c>
    </row>
    <row r="356" spans="51:67" x14ac:dyDescent="0.2">
      <c r="AY356" s="1">
        <v>43985</v>
      </c>
      <c r="AZ356" s="3">
        <f t="shared" si="168"/>
        <v>61642</v>
      </c>
      <c r="BB356" s="1">
        <v>43985</v>
      </c>
      <c r="BC356" s="3">
        <f t="shared" si="173"/>
        <v>19743</v>
      </c>
      <c r="BE356" s="1">
        <v>43985</v>
      </c>
      <c r="BF356" s="3">
        <f t="shared" si="169"/>
        <v>8362</v>
      </c>
      <c r="BH356" s="1">
        <v>43985</v>
      </c>
      <c r="BI356" s="3">
        <f t="shared" si="174"/>
        <v>16281</v>
      </c>
      <c r="BK356" s="1">
        <v>43985</v>
      </c>
      <c r="BL356" s="3">
        <f>SUM(BI259-BI258)</f>
        <v>9419</v>
      </c>
      <c r="BN356" s="1">
        <v>43985</v>
      </c>
      <c r="BO356" s="3">
        <f t="shared" si="172"/>
        <v>51377</v>
      </c>
    </row>
    <row r="357" spans="51:67" x14ac:dyDescent="0.2">
      <c r="AY357" s="1">
        <v>43986</v>
      </c>
      <c r="AZ357" s="3">
        <f t="shared" si="168"/>
        <v>63559</v>
      </c>
      <c r="BB357" s="1">
        <v>43986</v>
      </c>
      <c r="BC357" s="3">
        <f t="shared" si="173"/>
        <v>20309</v>
      </c>
      <c r="BE357" s="1">
        <v>43986</v>
      </c>
      <c r="BF357" s="3">
        <f t="shared" si="169"/>
        <v>7115</v>
      </c>
      <c r="BH357" s="1">
        <v>43986</v>
      </c>
      <c r="BI357" s="3">
        <f t="shared" si="174"/>
        <v>15434</v>
      </c>
      <c r="BK357" s="1">
        <v>43986</v>
      </c>
      <c r="BL357" s="3"/>
      <c r="BN357" s="1">
        <v>43986</v>
      </c>
      <c r="BO357" s="3">
        <f t="shared" si="172"/>
        <v>55792</v>
      </c>
    </row>
    <row r="358" spans="51:67" x14ac:dyDescent="0.2">
      <c r="AY358" s="1">
        <v>43987</v>
      </c>
      <c r="AZ358" s="3">
        <f t="shared" ref="AZ358:AZ377" si="175">SUM(BE261-BE260)</f>
        <v>66480</v>
      </c>
      <c r="BB358" s="1">
        <v>43987</v>
      </c>
      <c r="BC358" s="3">
        <f t="shared" si="173"/>
        <v>61162</v>
      </c>
      <c r="BE358" s="1">
        <v>43987</v>
      </c>
      <c r="BF358" s="3">
        <f t="shared" ref="BF358:BF377" si="176">SUM(BG261-BG260)</f>
        <v>9760</v>
      </c>
      <c r="BH358" s="1">
        <v>43987</v>
      </c>
      <c r="BI358" s="3">
        <f t="shared" si="174"/>
        <v>18564</v>
      </c>
      <c r="BK358" s="1">
        <v>43987</v>
      </c>
      <c r="BL358" s="3"/>
      <c r="BN358" s="1">
        <v>43987</v>
      </c>
      <c r="BO358" s="3">
        <f t="shared" ref="BO358:BO377" si="177">SUM(BJ261-BJ260)</f>
        <v>69837</v>
      </c>
    </row>
    <row r="359" spans="51:67" x14ac:dyDescent="0.2">
      <c r="AY359" s="1">
        <v>43988</v>
      </c>
      <c r="AZ359" s="3">
        <f t="shared" si="175"/>
        <v>77895</v>
      </c>
      <c r="BB359" s="1">
        <v>43988</v>
      </c>
      <c r="BC359" s="3">
        <f t="shared" si="173"/>
        <v>557</v>
      </c>
      <c r="BE359" s="1">
        <v>43988</v>
      </c>
      <c r="BF359" s="3">
        <f t="shared" si="176"/>
        <v>9800</v>
      </c>
      <c r="BH359" s="1">
        <v>43988</v>
      </c>
      <c r="BI359" s="3"/>
      <c r="BK359" s="1">
        <v>43988</v>
      </c>
      <c r="BL359" s="3">
        <f t="shared" ref="BL359:BL373" si="178">SUM(BI262-BI261)</f>
        <v>11622</v>
      </c>
      <c r="BN359" s="1">
        <v>43988</v>
      </c>
      <c r="BO359" s="3">
        <f t="shared" si="177"/>
        <v>53918</v>
      </c>
    </row>
    <row r="360" spans="51:67" x14ac:dyDescent="0.2">
      <c r="AY360" s="1">
        <v>43989</v>
      </c>
      <c r="AZ360" s="3">
        <f t="shared" si="175"/>
        <v>60435</v>
      </c>
      <c r="BB360" s="1">
        <v>43989</v>
      </c>
      <c r="BC360" s="3">
        <f t="shared" si="173"/>
        <v>40977</v>
      </c>
      <c r="BE360" s="1">
        <v>43989</v>
      </c>
      <c r="BF360" s="3">
        <f t="shared" si="176"/>
        <v>7808</v>
      </c>
      <c r="BH360" s="1">
        <v>43989</v>
      </c>
      <c r="BI360" s="3"/>
      <c r="BK360" s="1">
        <v>43989</v>
      </c>
      <c r="BL360" s="3">
        <f t="shared" si="178"/>
        <v>9557</v>
      </c>
      <c r="BN360" s="1">
        <v>43989</v>
      </c>
      <c r="BO360" s="3">
        <f t="shared" si="177"/>
        <v>68972</v>
      </c>
    </row>
    <row r="361" spans="51:67" x14ac:dyDescent="0.2">
      <c r="AY361" s="1">
        <v>43990</v>
      </c>
      <c r="AZ361" s="3">
        <f t="shared" si="175"/>
        <v>58054</v>
      </c>
      <c r="BB361" s="1">
        <v>43990</v>
      </c>
      <c r="BC361" s="3">
        <f t="shared" si="173"/>
        <v>14664</v>
      </c>
      <c r="BE361" s="1">
        <v>43990</v>
      </c>
      <c r="BF361" s="3">
        <f t="shared" si="176"/>
        <v>4782</v>
      </c>
      <c r="BH361" s="1">
        <v>43990</v>
      </c>
      <c r="BI361" s="3">
        <f t="shared" ref="BI361:BI377" si="179">SUM(BH264-BH263)</f>
        <v>10317</v>
      </c>
      <c r="BK361" s="1">
        <v>43990</v>
      </c>
      <c r="BL361" s="3">
        <f t="shared" si="178"/>
        <v>7565</v>
      </c>
      <c r="BN361" s="1">
        <v>43990</v>
      </c>
      <c r="BO361" s="3">
        <f t="shared" si="177"/>
        <v>55055</v>
      </c>
    </row>
    <row r="362" spans="51:67" x14ac:dyDescent="0.2">
      <c r="AY362" s="1">
        <v>43991</v>
      </c>
      <c r="AZ362" s="3">
        <f t="shared" si="175"/>
        <v>49973</v>
      </c>
      <c r="BB362" s="1">
        <v>43991</v>
      </c>
      <c r="BC362" s="3">
        <f t="shared" si="173"/>
        <v>14408</v>
      </c>
      <c r="BE362" s="1">
        <v>43991</v>
      </c>
      <c r="BF362" s="3">
        <f t="shared" si="176"/>
        <v>4660</v>
      </c>
      <c r="BH362" s="1">
        <v>43991</v>
      </c>
      <c r="BI362" s="3">
        <f t="shared" si="179"/>
        <v>16116</v>
      </c>
      <c r="BK362" s="1">
        <v>43991</v>
      </c>
      <c r="BL362" s="3">
        <f t="shared" si="178"/>
        <v>6216</v>
      </c>
      <c r="BN362" s="1">
        <v>43991</v>
      </c>
      <c r="BO362" s="3">
        <f t="shared" si="177"/>
        <v>54553</v>
      </c>
    </row>
    <row r="363" spans="51:67" x14ac:dyDescent="0.2">
      <c r="AY363" s="1">
        <v>43992</v>
      </c>
      <c r="AZ363" s="3">
        <f t="shared" si="175"/>
        <v>62297</v>
      </c>
      <c r="BB363" s="1">
        <v>43992</v>
      </c>
      <c r="BC363" s="3">
        <f t="shared" si="173"/>
        <v>19437</v>
      </c>
      <c r="BE363" s="1">
        <v>43992</v>
      </c>
      <c r="BF363" s="3">
        <f t="shared" si="176"/>
        <v>10034</v>
      </c>
      <c r="BH363" s="1">
        <v>43992</v>
      </c>
      <c r="BI363" s="3">
        <f t="shared" si="179"/>
        <v>184</v>
      </c>
      <c r="BK363" s="1">
        <v>43992</v>
      </c>
      <c r="BL363" s="3">
        <f t="shared" si="178"/>
        <v>10264</v>
      </c>
      <c r="BN363" s="1">
        <v>43992</v>
      </c>
      <c r="BO363" s="3">
        <f t="shared" si="177"/>
        <v>56849</v>
      </c>
    </row>
    <row r="364" spans="51:67" x14ac:dyDescent="0.2">
      <c r="AY364" s="1">
        <v>43993</v>
      </c>
      <c r="AZ364" s="3">
        <f t="shared" si="175"/>
        <v>60839</v>
      </c>
      <c r="BB364" s="1">
        <v>43993</v>
      </c>
      <c r="BC364" s="3">
        <f t="shared" si="173"/>
        <v>21859</v>
      </c>
      <c r="BE364" s="1">
        <v>43993</v>
      </c>
      <c r="BF364" s="3">
        <f t="shared" si="176"/>
        <v>10833</v>
      </c>
      <c r="BH364" s="1">
        <v>43993</v>
      </c>
      <c r="BI364" s="3">
        <f t="shared" si="179"/>
        <v>33185</v>
      </c>
      <c r="BK364" s="1">
        <v>43993</v>
      </c>
      <c r="BL364" s="3">
        <f t="shared" si="178"/>
        <v>9942</v>
      </c>
      <c r="BN364" s="1">
        <v>43993</v>
      </c>
      <c r="BO364" s="3">
        <f t="shared" si="177"/>
        <v>64611</v>
      </c>
    </row>
    <row r="365" spans="51:67" x14ac:dyDescent="0.2">
      <c r="AY365" s="1">
        <v>43994</v>
      </c>
      <c r="AZ365" s="3">
        <f t="shared" si="175"/>
        <v>72395</v>
      </c>
      <c r="BB365" s="1">
        <v>43994</v>
      </c>
      <c r="BC365" s="3">
        <f t="shared" si="173"/>
        <v>24603</v>
      </c>
      <c r="BE365" s="1">
        <v>43994</v>
      </c>
      <c r="BF365" s="3">
        <f t="shared" si="176"/>
        <v>10186</v>
      </c>
      <c r="BH365" s="1">
        <v>43994</v>
      </c>
      <c r="BI365" s="3">
        <f t="shared" si="179"/>
        <v>15767</v>
      </c>
      <c r="BK365" s="1">
        <v>43994</v>
      </c>
      <c r="BL365" s="3">
        <f t="shared" si="178"/>
        <v>12632</v>
      </c>
      <c r="BN365" s="1">
        <v>43994</v>
      </c>
      <c r="BO365" s="3">
        <f t="shared" si="177"/>
        <v>62135</v>
      </c>
    </row>
    <row r="366" spans="51:67" x14ac:dyDescent="0.2">
      <c r="AY366" s="1">
        <v>43995</v>
      </c>
      <c r="AZ366" s="3">
        <f t="shared" si="175"/>
        <v>70840</v>
      </c>
      <c r="BB366" s="1">
        <v>43995</v>
      </c>
      <c r="BC366" s="3"/>
      <c r="BE366" s="1">
        <v>43995</v>
      </c>
      <c r="BF366" s="3">
        <f t="shared" si="176"/>
        <v>10160</v>
      </c>
      <c r="BH366" s="1">
        <v>43995</v>
      </c>
      <c r="BI366" s="3">
        <f t="shared" si="179"/>
        <v>13196</v>
      </c>
      <c r="BK366" s="1">
        <v>43995</v>
      </c>
      <c r="BL366" s="3">
        <f t="shared" si="178"/>
        <v>8667</v>
      </c>
      <c r="BN366" s="1">
        <v>43995</v>
      </c>
      <c r="BO366" s="3">
        <f t="shared" si="177"/>
        <v>77603</v>
      </c>
    </row>
    <row r="367" spans="51:67" x14ac:dyDescent="0.2">
      <c r="AY367" s="1">
        <v>43996</v>
      </c>
      <c r="AZ367" s="3">
        <f t="shared" si="175"/>
        <v>62359</v>
      </c>
      <c r="BB367" s="1">
        <v>43996</v>
      </c>
      <c r="BC367" s="3"/>
      <c r="BE367" s="1">
        <v>43996</v>
      </c>
      <c r="BF367" s="3">
        <f t="shared" si="176"/>
        <v>9112</v>
      </c>
      <c r="BH367" s="1">
        <v>43996</v>
      </c>
      <c r="BI367" s="3">
        <f t="shared" si="179"/>
        <v>14015</v>
      </c>
      <c r="BK367" s="1">
        <v>43996</v>
      </c>
      <c r="BL367" s="3">
        <f t="shared" si="178"/>
        <v>8182</v>
      </c>
      <c r="BN367" s="1">
        <v>43996</v>
      </c>
      <c r="BO367" s="3">
        <f t="shared" si="177"/>
        <v>66186</v>
      </c>
    </row>
    <row r="368" spans="51:67" x14ac:dyDescent="0.2">
      <c r="AY368" s="1">
        <v>43997</v>
      </c>
      <c r="AZ368" s="3">
        <f t="shared" si="175"/>
        <v>56611</v>
      </c>
      <c r="BB368" s="1">
        <v>43997</v>
      </c>
      <c r="BC368" s="3">
        <f t="shared" ref="BC368:BC377" si="180">SUM(BF271-BF270)</f>
        <v>18467</v>
      </c>
      <c r="BE368" s="1">
        <v>43997</v>
      </c>
      <c r="BF368" s="3">
        <f t="shared" si="176"/>
        <v>4492</v>
      </c>
      <c r="BH368" s="1">
        <v>43997</v>
      </c>
      <c r="BI368" s="3">
        <f t="shared" si="179"/>
        <v>10539</v>
      </c>
      <c r="BK368" s="1">
        <v>43997</v>
      </c>
      <c r="BL368" s="3">
        <f t="shared" si="178"/>
        <v>9797</v>
      </c>
      <c r="BN368" s="1">
        <v>43997</v>
      </c>
      <c r="BO368" s="3">
        <f t="shared" si="177"/>
        <v>69573</v>
      </c>
    </row>
    <row r="369" spans="51:67" x14ac:dyDescent="0.2">
      <c r="AY369" s="1">
        <v>43998</v>
      </c>
      <c r="AZ369" s="3">
        <f t="shared" si="175"/>
        <v>60568</v>
      </c>
      <c r="BB369" s="1">
        <v>43998</v>
      </c>
      <c r="BC369" s="3">
        <f t="shared" si="180"/>
        <v>15699</v>
      </c>
      <c r="BE369" s="1">
        <v>43998</v>
      </c>
      <c r="BF369" s="3">
        <f t="shared" si="176"/>
        <v>6361</v>
      </c>
      <c r="BH369" s="1">
        <v>43998</v>
      </c>
      <c r="BI369" s="3">
        <f t="shared" si="179"/>
        <v>11497</v>
      </c>
      <c r="BK369" s="1">
        <v>43998</v>
      </c>
      <c r="BL369" s="3">
        <f t="shared" si="178"/>
        <v>10062</v>
      </c>
      <c r="BN369" s="1">
        <v>43998</v>
      </c>
      <c r="BO369" s="3">
        <f t="shared" si="177"/>
        <v>60233</v>
      </c>
    </row>
    <row r="370" spans="51:67" x14ac:dyDescent="0.2">
      <c r="AY370" s="1">
        <v>43999</v>
      </c>
      <c r="AZ370" s="3">
        <f t="shared" si="175"/>
        <v>59341</v>
      </c>
      <c r="BB370" s="1">
        <v>43999</v>
      </c>
      <c r="BC370" s="3">
        <f t="shared" si="180"/>
        <v>16059</v>
      </c>
      <c r="BE370" s="1">
        <v>43999</v>
      </c>
      <c r="BF370" s="3">
        <f t="shared" si="176"/>
        <v>8313</v>
      </c>
      <c r="BH370" s="1">
        <v>43999</v>
      </c>
      <c r="BI370" s="3">
        <f t="shared" si="179"/>
        <v>14351</v>
      </c>
      <c r="BK370" s="1">
        <v>43999</v>
      </c>
      <c r="BL370" s="3">
        <f t="shared" si="178"/>
        <v>9739</v>
      </c>
      <c r="BN370" s="1">
        <v>43999</v>
      </c>
      <c r="BO370" s="3">
        <f t="shared" si="177"/>
        <v>76542</v>
      </c>
    </row>
    <row r="371" spans="51:67" x14ac:dyDescent="0.2">
      <c r="AY371" s="1">
        <v>44000</v>
      </c>
      <c r="AZ371" s="3">
        <f t="shared" si="175"/>
        <v>68541</v>
      </c>
      <c r="BB371" s="1">
        <v>44000</v>
      </c>
      <c r="BC371" s="3">
        <f t="shared" si="180"/>
        <v>23893</v>
      </c>
      <c r="BE371" s="1">
        <v>44000</v>
      </c>
      <c r="BF371" s="3">
        <f t="shared" si="176"/>
        <v>9142</v>
      </c>
      <c r="BH371" s="1">
        <v>44000</v>
      </c>
      <c r="BI371" s="3">
        <f t="shared" si="179"/>
        <v>301</v>
      </c>
      <c r="BK371" s="1">
        <v>44000</v>
      </c>
      <c r="BL371" s="3">
        <f t="shared" si="178"/>
        <v>11237</v>
      </c>
      <c r="BN371" s="1">
        <v>44000</v>
      </c>
      <c r="BO371" s="3">
        <f t="shared" si="177"/>
        <v>81172</v>
      </c>
    </row>
    <row r="372" spans="51:67" x14ac:dyDescent="0.2">
      <c r="AY372" s="1">
        <v>44001</v>
      </c>
      <c r="AZ372" s="3">
        <f t="shared" si="175"/>
        <v>79303</v>
      </c>
      <c r="BB372" s="1">
        <v>44001</v>
      </c>
      <c r="BC372" s="3">
        <f t="shared" si="180"/>
        <v>22609</v>
      </c>
      <c r="BE372" s="1">
        <v>44001</v>
      </c>
      <c r="BF372" s="3">
        <f t="shared" si="176"/>
        <v>9471</v>
      </c>
      <c r="BH372" s="1">
        <v>44001</v>
      </c>
      <c r="BI372" s="3">
        <f t="shared" si="179"/>
        <v>29742</v>
      </c>
      <c r="BK372" s="1">
        <v>44001</v>
      </c>
      <c r="BL372" s="3">
        <f t="shared" si="178"/>
        <v>13150</v>
      </c>
      <c r="BN372" s="1">
        <v>44001</v>
      </c>
      <c r="BO372" s="3">
        <f t="shared" si="177"/>
        <v>78710</v>
      </c>
    </row>
    <row r="373" spans="51:67" x14ac:dyDescent="0.2">
      <c r="AY373" s="1">
        <v>44002</v>
      </c>
      <c r="AZ373" s="3">
        <f t="shared" si="175"/>
        <v>68830</v>
      </c>
      <c r="BB373" s="1">
        <v>44002</v>
      </c>
      <c r="BC373" s="3">
        <f t="shared" si="180"/>
        <v>24530</v>
      </c>
      <c r="BE373" s="1">
        <v>44002</v>
      </c>
      <c r="BF373" s="3">
        <f t="shared" si="176"/>
        <v>14067</v>
      </c>
      <c r="BH373" s="1">
        <v>44002</v>
      </c>
      <c r="BI373" s="3">
        <f t="shared" si="179"/>
        <v>14706</v>
      </c>
      <c r="BK373" s="1">
        <v>44002</v>
      </c>
      <c r="BL373" s="3">
        <f t="shared" si="178"/>
        <v>509</v>
      </c>
      <c r="BN373" s="1">
        <v>44002</v>
      </c>
      <c r="BO373" s="3">
        <f t="shared" si="177"/>
        <v>84844</v>
      </c>
    </row>
    <row r="374" spans="51:67" x14ac:dyDescent="0.2">
      <c r="AY374" s="1">
        <v>44003</v>
      </c>
      <c r="AZ374" s="3">
        <f t="shared" si="175"/>
        <v>67526</v>
      </c>
      <c r="BB374" s="1">
        <v>44003</v>
      </c>
      <c r="BC374" s="3">
        <f t="shared" si="180"/>
        <v>26094</v>
      </c>
      <c r="BE374" s="1">
        <v>44003</v>
      </c>
      <c r="BF374" s="3">
        <f t="shared" si="176"/>
        <v>8363</v>
      </c>
      <c r="BH374" s="1">
        <v>44003</v>
      </c>
      <c r="BI374" s="3">
        <f t="shared" si="179"/>
        <v>12792</v>
      </c>
      <c r="BK374" s="1">
        <v>44003</v>
      </c>
      <c r="BL374" s="3"/>
      <c r="BN374" s="1">
        <v>44003</v>
      </c>
      <c r="BO374" s="3">
        <f t="shared" si="177"/>
        <v>92430</v>
      </c>
    </row>
    <row r="375" spans="51:67" x14ac:dyDescent="0.2">
      <c r="AY375" s="1">
        <v>44004</v>
      </c>
      <c r="AZ375" s="3">
        <f t="shared" si="175"/>
        <v>56780</v>
      </c>
      <c r="BB375" s="1">
        <v>44004</v>
      </c>
      <c r="BC375" s="3">
        <f t="shared" si="180"/>
        <v>22432</v>
      </c>
      <c r="BE375" s="1">
        <v>44004</v>
      </c>
      <c r="BF375" s="3">
        <f t="shared" si="176"/>
        <v>6730</v>
      </c>
      <c r="BH375" s="1">
        <v>44004</v>
      </c>
      <c r="BI375" s="3">
        <f t="shared" si="179"/>
        <v>10591</v>
      </c>
      <c r="BK375" s="1">
        <v>44004</v>
      </c>
      <c r="BL375" s="3">
        <f>SUM(BI278-BI277)</f>
        <v>30121</v>
      </c>
      <c r="BN375" s="1">
        <v>44004</v>
      </c>
      <c r="BO375" s="3">
        <f t="shared" si="177"/>
        <v>85243</v>
      </c>
    </row>
    <row r="376" spans="51:67" x14ac:dyDescent="0.2">
      <c r="AY376" s="1">
        <v>44005</v>
      </c>
      <c r="AZ376" s="3">
        <f t="shared" si="175"/>
        <v>48709</v>
      </c>
      <c r="BB376" s="1">
        <v>44005</v>
      </c>
      <c r="BC376" s="3">
        <f t="shared" si="180"/>
        <v>16052</v>
      </c>
      <c r="BE376" s="1">
        <v>44005</v>
      </c>
      <c r="BF376" s="3">
        <f t="shared" si="176"/>
        <v>7532</v>
      </c>
      <c r="BH376" s="1">
        <v>44005</v>
      </c>
      <c r="BI376" s="3">
        <f t="shared" si="179"/>
        <v>10651</v>
      </c>
      <c r="BK376" s="1">
        <v>44005</v>
      </c>
      <c r="BL376" s="3">
        <f>SUM(BI279-BI278)</f>
        <v>11255</v>
      </c>
      <c r="BN376" s="1">
        <v>44005</v>
      </c>
      <c r="BO376" s="3">
        <f t="shared" si="177"/>
        <v>95970</v>
      </c>
    </row>
    <row r="377" spans="51:67" x14ac:dyDescent="0.2">
      <c r="AY377" s="1">
        <v>44006</v>
      </c>
      <c r="AZ377" s="3">
        <f t="shared" si="175"/>
        <v>51144</v>
      </c>
      <c r="BB377" s="1">
        <v>44006</v>
      </c>
      <c r="BC377" s="3">
        <f t="shared" si="180"/>
        <v>16194</v>
      </c>
      <c r="BE377" s="1">
        <v>44006</v>
      </c>
      <c r="BF377" s="3">
        <f t="shared" si="176"/>
        <v>7369</v>
      </c>
      <c r="BH377" s="1">
        <v>44006</v>
      </c>
      <c r="BI377" s="3">
        <f t="shared" si="179"/>
        <v>16137</v>
      </c>
      <c r="BK377" s="1">
        <v>44006</v>
      </c>
      <c r="BL377" s="3">
        <f>SUM(BI280-BI279)</f>
        <v>12305</v>
      </c>
      <c r="BN377" s="1">
        <v>44006</v>
      </c>
      <c r="BO377" s="3">
        <f t="shared" si="177"/>
        <v>101446</v>
      </c>
    </row>
    <row r="378" spans="51:67" x14ac:dyDescent="0.2">
      <c r="AY378" s="1">
        <v>44007</v>
      </c>
      <c r="AZ378" s="1"/>
      <c r="BB378" s="1">
        <v>44007</v>
      </c>
      <c r="BC378">
        <v>21265</v>
      </c>
      <c r="BE378" s="1">
        <v>44007</v>
      </c>
      <c r="BF378">
        <v>10318</v>
      </c>
      <c r="BH378" s="1">
        <v>44007</v>
      </c>
      <c r="BI378">
        <v>18034</v>
      </c>
      <c r="BK378" s="1">
        <v>44007</v>
      </c>
      <c r="BL378">
        <v>13393</v>
      </c>
      <c r="BN378" s="1">
        <v>44007</v>
      </c>
      <c r="BO378">
        <v>76969</v>
      </c>
    </row>
    <row r="379" spans="51:67" x14ac:dyDescent="0.2">
      <c r="AY379" s="1">
        <v>44008</v>
      </c>
      <c r="BB379" s="1">
        <v>44008</v>
      </c>
      <c r="BC379">
        <v>25762</v>
      </c>
      <c r="BE379" s="1">
        <v>44008</v>
      </c>
      <c r="BF379">
        <v>8545</v>
      </c>
      <c r="BH379" s="1">
        <v>44008</v>
      </c>
      <c r="BI379">
        <v>18867</v>
      </c>
      <c r="BK379" s="1">
        <v>44008</v>
      </c>
      <c r="BL379">
        <v>14280</v>
      </c>
      <c r="BN379" s="1">
        <v>44008</v>
      </c>
      <c r="BO379">
        <v>90996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2020-06-29T00:11:09Z</dcterms:modified>
</cp:coreProperties>
</file>