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other/"/>
    </mc:Choice>
  </mc:AlternateContent>
  <xr:revisionPtr revIDLastSave="0" documentId="13_ncr:1_{3CA6D1C5-15A1-5F48-9D2E-5EA9C3DB18FA}" xr6:coauthVersionLast="45" xr6:coauthVersionMax="45" xr10:uidLastSave="{00000000-0000-0000-0000-000000000000}"/>
  <bookViews>
    <workbookView xWindow="1720" yWindow="460" windowWidth="27000" windowHeight="16500" xr2:uid="{50568A54-C490-204A-AE24-4B69BA545E02}"/>
  </bookViews>
  <sheets>
    <sheet name="Sheet1" sheetId="1" r:id="rId1"/>
  </sheets>
  <definedNames>
    <definedName name="_xlchart.v1.0" hidden="1">Sheet1!$AA$1</definedName>
    <definedName name="_xlchart.v1.1" hidden="1">Sheet1!$AA$2:$AA$79</definedName>
    <definedName name="_xlchart.v1.10" hidden="1">Sheet1!$Z$2:$Z$79</definedName>
    <definedName name="_xlchart.v1.11" hidden="1">Sheet1!$CD$189:$CD$265</definedName>
    <definedName name="_xlchart.v1.12" hidden="1">Sheet1!$CE$189:$CE$265</definedName>
    <definedName name="_xlchart.v1.13" hidden="1">Sheet1!$CF$189:$CF$265</definedName>
    <definedName name="_xlchart.v1.2" hidden="1">Sheet1!$AB$1</definedName>
    <definedName name="_xlchart.v1.3" hidden="1">Sheet1!$AB$2:$AB$79</definedName>
    <definedName name="_xlchart.v1.4" hidden="1">Sheet1!$V$2:$W$79</definedName>
    <definedName name="_xlchart.v1.5" hidden="1">Sheet1!$X$1</definedName>
    <definedName name="_xlchart.v1.6" hidden="1">Sheet1!$X$2:$X$79</definedName>
    <definedName name="_xlchart.v1.7" hidden="1">Sheet1!$Y$1</definedName>
    <definedName name="_xlchart.v1.8" hidden="1">Sheet1!$Y$2:$Y$79</definedName>
    <definedName name="_xlchart.v1.9" hidden="1">Sheet1!$Z$1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E259" i="1" l="1"/>
  <c r="CE260" i="1"/>
  <c r="CE261" i="1"/>
  <c r="CE262" i="1"/>
  <c r="CE263" i="1"/>
  <c r="CE264" i="1"/>
  <c r="CE265" i="1"/>
  <c r="CE258" i="1"/>
  <c r="AU254" i="1"/>
  <c r="AU255" i="1"/>
  <c r="AU256" i="1"/>
  <c r="AU258" i="1"/>
  <c r="AU259" i="1"/>
  <c r="AU260" i="1"/>
  <c r="AU261" i="1"/>
  <c r="AU262" i="1"/>
  <c r="AU257" i="1"/>
  <c r="CF265" i="1"/>
  <c r="CF264" i="1"/>
  <c r="CF263" i="1"/>
  <c r="CF262" i="1"/>
  <c r="CF260" i="1"/>
  <c r="CF259" i="1"/>
  <c r="DN254" i="1"/>
  <c r="DN255" i="1"/>
  <c r="DN256" i="1"/>
  <c r="DN257" i="1"/>
  <c r="DN258" i="1"/>
  <c r="DN259" i="1"/>
  <c r="DN253" i="1"/>
  <c r="DM254" i="1"/>
  <c r="DM255" i="1"/>
  <c r="DM256" i="1"/>
  <c r="DM257" i="1"/>
  <c r="DM258" i="1"/>
  <c r="DM259" i="1"/>
  <c r="DM253" i="1"/>
  <c r="DL254" i="1"/>
  <c r="DL255" i="1"/>
  <c r="DL256" i="1"/>
  <c r="DL257" i="1"/>
  <c r="DL258" i="1"/>
  <c r="DL259" i="1"/>
  <c r="DL253" i="1"/>
  <c r="DK254" i="1"/>
  <c r="DK255" i="1"/>
  <c r="DK256" i="1"/>
  <c r="DK257" i="1"/>
  <c r="DK258" i="1"/>
  <c r="DK259" i="1"/>
  <c r="DK253" i="1"/>
  <c r="DJ254" i="1"/>
  <c r="DJ258" i="1"/>
  <c r="DJ253" i="1"/>
  <c r="DI254" i="1"/>
  <c r="DI255" i="1"/>
  <c r="DI256" i="1"/>
  <c r="DI257" i="1"/>
  <c r="DI258" i="1"/>
  <c r="DI259" i="1"/>
  <c r="DI253" i="1"/>
  <c r="BB249" i="1" l="1"/>
  <c r="BB250" i="1"/>
  <c r="BD250" i="1"/>
  <c r="CF254" i="1" s="1"/>
  <c r="BB251" i="1"/>
  <c r="CE254" i="1" s="1"/>
  <c r="BD251" i="1"/>
  <c r="BB252" i="1"/>
  <c r="BD252" i="1"/>
  <c r="CF256" i="1" s="1"/>
  <c r="BB253" i="1"/>
  <c r="CE256" i="1" s="1"/>
  <c r="BD253" i="1"/>
  <c r="BB254" i="1"/>
  <c r="BD254" i="1"/>
  <c r="CF257" i="1" s="1"/>
  <c r="BB255" i="1"/>
  <c r="BD255" i="1"/>
  <c r="CF258" i="1" l="1"/>
  <c r="CF255" i="1"/>
  <c r="CE257" i="1"/>
  <c r="CE255" i="1"/>
  <c r="DN249" i="1" l="1"/>
  <c r="DN250" i="1"/>
  <c r="DN251" i="1"/>
  <c r="DN252" i="1"/>
  <c r="DN248" i="1"/>
  <c r="DM249" i="1"/>
  <c r="DM250" i="1"/>
  <c r="DM251" i="1"/>
  <c r="DM252" i="1"/>
  <c r="DM248" i="1"/>
  <c r="DL252" i="1"/>
  <c r="DK249" i="1"/>
  <c r="DK250" i="1"/>
  <c r="DK251" i="1"/>
  <c r="DK252" i="1"/>
  <c r="DK248" i="1"/>
  <c r="DJ249" i="1"/>
  <c r="DJ250" i="1"/>
  <c r="DJ251" i="1"/>
  <c r="DJ252" i="1"/>
  <c r="DJ248" i="1"/>
  <c r="DI249" i="1"/>
  <c r="DI250" i="1"/>
  <c r="DI251" i="1"/>
  <c r="DI252" i="1"/>
  <c r="DI248" i="1"/>
  <c r="DN246" i="1" l="1"/>
  <c r="DN243" i="1"/>
  <c r="DN244" i="1"/>
  <c r="DN245" i="1"/>
  <c r="DN242" i="1"/>
  <c r="DM243" i="1"/>
  <c r="DM244" i="1"/>
  <c r="DM245" i="1"/>
  <c r="DM246" i="1"/>
  <c r="DM247" i="1"/>
  <c r="DM242" i="1"/>
  <c r="DL243" i="1"/>
  <c r="DL244" i="1"/>
  <c r="DL245" i="1"/>
  <c r="DL242" i="1"/>
  <c r="DK243" i="1"/>
  <c r="DK244" i="1"/>
  <c r="DK245" i="1"/>
  <c r="DK246" i="1"/>
  <c r="DK247" i="1"/>
  <c r="DK242" i="1"/>
  <c r="DJ244" i="1"/>
  <c r="DJ245" i="1"/>
  <c r="DJ246" i="1"/>
  <c r="DJ247" i="1"/>
  <c r="DJ243" i="1"/>
  <c r="DI243" i="1"/>
  <c r="DI244" i="1"/>
  <c r="DI245" i="1"/>
  <c r="DI246" i="1"/>
  <c r="DI247" i="1"/>
  <c r="DI242" i="1"/>
  <c r="BU318" i="1"/>
  <c r="BU319" i="1"/>
  <c r="BU320" i="1"/>
  <c r="BU321" i="1"/>
  <c r="BU317" i="1"/>
  <c r="BT319" i="1"/>
  <c r="BT320" i="1"/>
  <c r="BS318" i="1"/>
  <c r="BS319" i="1"/>
  <c r="BS320" i="1"/>
  <c r="BS321" i="1"/>
  <c r="BS322" i="1"/>
  <c r="BR318" i="1"/>
  <c r="BR319" i="1"/>
  <c r="BR320" i="1"/>
  <c r="BR321" i="1"/>
  <c r="BR322" i="1"/>
  <c r="BR317" i="1"/>
  <c r="BQ318" i="1"/>
  <c r="BQ319" i="1"/>
  <c r="BQ320" i="1"/>
  <c r="BQ321" i="1"/>
  <c r="BQ322" i="1"/>
  <c r="BQ317" i="1"/>
  <c r="BV244" i="1"/>
  <c r="BV245" i="1"/>
  <c r="BV246" i="1"/>
  <c r="BV247" i="1"/>
  <c r="BV248" i="1"/>
  <c r="BV243" i="1"/>
  <c r="BU244" i="1"/>
  <c r="BU245" i="1"/>
  <c r="BU246" i="1"/>
  <c r="BU247" i="1"/>
  <c r="BU248" i="1"/>
  <c r="BU243" i="1"/>
  <c r="BT244" i="1"/>
  <c r="BT245" i="1"/>
  <c r="BT246" i="1"/>
  <c r="BT247" i="1"/>
  <c r="BT248" i="1"/>
  <c r="BT243" i="1"/>
  <c r="BS244" i="1"/>
  <c r="BS245" i="1"/>
  <c r="BS246" i="1"/>
  <c r="BS247" i="1"/>
  <c r="BS248" i="1"/>
  <c r="BS243" i="1"/>
  <c r="BR244" i="1"/>
  <c r="BR245" i="1"/>
  <c r="BR246" i="1"/>
  <c r="BR247" i="1"/>
  <c r="BR248" i="1"/>
  <c r="BR243" i="1"/>
  <c r="BP318" i="1"/>
  <c r="BP319" i="1"/>
  <c r="BP320" i="1"/>
  <c r="BP321" i="1"/>
  <c r="BP322" i="1"/>
  <c r="BP317" i="1"/>
  <c r="CF250" i="1" l="1"/>
  <c r="CF251" i="1"/>
  <c r="CE253" i="1"/>
  <c r="BQ244" i="1"/>
  <c r="CE249" i="1" s="1"/>
  <c r="BQ245" i="1"/>
  <c r="CE250" i="1" s="1"/>
  <c r="BQ246" i="1"/>
  <c r="CE251" i="1" s="1"/>
  <c r="BQ247" i="1"/>
  <c r="CE252" i="1" s="1"/>
  <c r="BQ243" i="1"/>
  <c r="CE248" i="1" s="1"/>
  <c r="BU316" i="1" l="1"/>
  <c r="BU284" i="1"/>
  <c r="BU283" i="1"/>
  <c r="BQ310" i="1"/>
  <c r="BQ309" i="1"/>
  <c r="BQ307" i="1"/>
  <c r="BP298" i="1"/>
  <c r="BP297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8" i="1"/>
  <c r="BT239" i="1"/>
  <c r="BT240" i="1"/>
  <c r="BT241" i="1"/>
  <c r="BT242" i="1"/>
  <c r="BT184" i="1"/>
  <c r="BS188" i="1"/>
  <c r="BS185" i="1"/>
  <c r="BS186" i="1"/>
  <c r="BS187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184" i="1"/>
  <c r="CE223" i="1" l="1"/>
  <c r="CE219" i="1"/>
  <c r="CE215" i="1"/>
  <c r="CE211" i="1"/>
  <c r="CE207" i="1"/>
  <c r="CE203" i="1"/>
  <c r="CE199" i="1"/>
  <c r="CE195" i="1"/>
  <c r="CE246" i="1"/>
  <c r="CE238" i="1"/>
  <c r="CE226" i="1"/>
  <c r="CE218" i="1"/>
  <c r="CE214" i="1"/>
  <c r="CE202" i="1"/>
  <c r="CE198" i="1"/>
  <c r="CE194" i="1"/>
  <c r="CE190" i="1"/>
  <c r="CE230" i="1"/>
  <c r="CE206" i="1"/>
  <c r="CE242" i="1"/>
  <c r="CE234" i="1"/>
  <c r="CE222" i="1"/>
  <c r="CE210" i="1"/>
  <c r="CE237" i="1"/>
  <c r="CE225" i="1"/>
  <c r="CE213" i="1"/>
  <c r="CE201" i="1"/>
  <c r="CE247" i="1"/>
  <c r="CE243" i="1"/>
  <c r="CE239" i="1"/>
  <c r="CE235" i="1"/>
  <c r="CE231" i="1"/>
  <c r="CE227" i="1"/>
  <c r="CE191" i="1"/>
  <c r="CE245" i="1"/>
  <c r="CE233" i="1"/>
  <c r="CE217" i="1"/>
  <c r="CE197" i="1"/>
  <c r="CE241" i="1"/>
  <c r="CE229" i="1"/>
  <c r="CE221" i="1"/>
  <c r="CE209" i="1"/>
  <c r="CE205" i="1"/>
  <c r="CE193" i="1"/>
  <c r="CE189" i="1"/>
  <c r="CE244" i="1"/>
  <c r="CE240" i="1"/>
  <c r="CE236" i="1"/>
  <c r="CE232" i="1"/>
  <c r="CE228" i="1"/>
  <c r="CE224" i="1"/>
  <c r="CE220" i="1"/>
  <c r="CE216" i="1"/>
  <c r="CE212" i="1"/>
  <c r="CE208" i="1"/>
  <c r="CE204" i="1"/>
  <c r="CE200" i="1"/>
  <c r="CE196" i="1"/>
  <c r="CE192" i="1"/>
  <c r="DN237" i="1"/>
  <c r="DN238" i="1"/>
  <c r="DN239" i="1"/>
  <c r="DN240" i="1"/>
  <c r="DM237" i="1"/>
  <c r="DM238" i="1"/>
  <c r="DM239" i="1"/>
  <c r="DM240" i="1"/>
  <c r="DM241" i="1"/>
  <c r="DL237" i="1"/>
  <c r="DL238" i="1"/>
  <c r="DL239" i="1"/>
  <c r="DL240" i="1"/>
  <c r="DL241" i="1"/>
  <c r="DK237" i="1"/>
  <c r="DK238" i="1"/>
  <c r="DK239" i="1"/>
  <c r="DK240" i="1"/>
  <c r="DK241" i="1"/>
  <c r="DJ237" i="1"/>
  <c r="DJ238" i="1"/>
  <c r="DJ239" i="1"/>
  <c r="DJ240" i="1"/>
  <c r="DI237" i="1"/>
  <c r="DI238" i="1"/>
  <c r="DI239" i="1"/>
  <c r="DI240" i="1"/>
  <c r="DI241" i="1"/>
  <c r="BU278" i="1" l="1"/>
  <c r="BU279" i="1"/>
  <c r="BU280" i="1"/>
  <c r="BU281" i="1"/>
  <c r="BU282" i="1"/>
  <c r="BU285" i="1"/>
  <c r="BU286" i="1"/>
  <c r="BU287" i="1"/>
  <c r="BU288" i="1"/>
  <c r="BU289" i="1"/>
  <c r="BU290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258" i="1"/>
  <c r="BQ308" i="1"/>
  <c r="BQ311" i="1"/>
  <c r="BQ312" i="1"/>
  <c r="BQ313" i="1"/>
  <c r="BQ314" i="1"/>
  <c r="BQ315" i="1"/>
  <c r="BQ31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4" i="1"/>
  <c r="BP295" i="1"/>
  <c r="BP296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I244" i="1" l="1"/>
  <c r="BH244" i="1"/>
  <c r="BI243" i="1"/>
  <c r="BI242" i="1"/>
  <c r="BH242" i="1"/>
  <c r="BI241" i="1"/>
  <c r="BH241" i="1"/>
  <c r="BS313" i="1" s="1"/>
  <c r="BI240" i="1"/>
  <c r="BI239" i="1"/>
  <c r="BH239" i="1"/>
  <c r="BS312" i="1" s="1"/>
  <c r="BI238" i="1"/>
  <c r="BI237" i="1"/>
  <c r="BI236" i="1"/>
  <c r="BH236" i="1"/>
  <c r="BI235" i="1"/>
  <c r="BT307" i="1" s="1"/>
  <c r="BH235" i="1"/>
  <c r="BS307" i="1" s="1"/>
  <c r="BI234" i="1"/>
  <c r="BH234" i="1"/>
  <c r="BI233" i="1"/>
  <c r="BH233" i="1"/>
  <c r="BF233" i="1"/>
  <c r="BI232" i="1"/>
  <c r="BH232" i="1"/>
  <c r="BF232" i="1"/>
  <c r="BQ304" i="1" s="1"/>
  <c r="BI231" i="1"/>
  <c r="BH231" i="1"/>
  <c r="BI230" i="1"/>
  <c r="BH230" i="1"/>
  <c r="BF230" i="1"/>
  <c r="BI229" i="1"/>
  <c r="BH229" i="1"/>
  <c r="BF229" i="1"/>
  <c r="BI228" i="1"/>
  <c r="BH228" i="1"/>
  <c r="BF228" i="1"/>
  <c r="BI227" i="1"/>
  <c r="BH227" i="1"/>
  <c r="BF227" i="1"/>
  <c r="BI226" i="1"/>
  <c r="BH226" i="1"/>
  <c r="BF226" i="1"/>
  <c r="BI225" i="1"/>
  <c r="BH225" i="1"/>
  <c r="BF225" i="1"/>
  <c r="BI224" i="1"/>
  <c r="BH224" i="1"/>
  <c r="BF224" i="1"/>
  <c r="BI223" i="1"/>
  <c r="BH223" i="1"/>
  <c r="BF223" i="1"/>
  <c r="BI222" i="1"/>
  <c r="BH222" i="1"/>
  <c r="BF222" i="1"/>
  <c r="BI221" i="1"/>
  <c r="BH221" i="1"/>
  <c r="BF221" i="1"/>
  <c r="BI220" i="1"/>
  <c r="BH220" i="1"/>
  <c r="BG220" i="1"/>
  <c r="BF220" i="1"/>
  <c r="BE220" i="1"/>
  <c r="BJ219" i="1"/>
  <c r="BI219" i="1"/>
  <c r="BH219" i="1"/>
  <c r="BF219" i="1"/>
  <c r="BI218" i="1"/>
  <c r="BH218" i="1"/>
  <c r="BF218" i="1"/>
  <c r="BI217" i="1"/>
  <c r="BH217" i="1"/>
  <c r="BF217" i="1"/>
  <c r="BI216" i="1"/>
  <c r="BH216" i="1"/>
  <c r="BF216" i="1"/>
  <c r="BI215" i="1"/>
  <c r="BH215" i="1"/>
  <c r="BF215" i="1"/>
  <c r="BI214" i="1"/>
  <c r="BH214" i="1"/>
  <c r="BF214" i="1"/>
  <c r="BI213" i="1"/>
  <c r="BH213" i="1"/>
  <c r="BF213" i="1"/>
  <c r="BI212" i="1"/>
  <c r="BH212" i="1"/>
  <c r="BF212" i="1"/>
  <c r="BI211" i="1"/>
  <c r="BH211" i="1"/>
  <c r="BF211" i="1"/>
  <c r="BI210" i="1"/>
  <c r="BH210" i="1"/>
  <c r="BF210" i="1"/>
  <c r="BI209" i="1"/>
  <c r="BH209" i="1"/>
  <c r="BF209" i="1"/>
  <c r="BI208" i="1"/>
  <c r="BH208" i="1"/>
  <c r="BF208" i="1"/>
  <c r="BI207" i="1"/>
  <c r="BT279" i="1" s="1"/>
  <c r="BH207" i="1"/>
  <c r="BF207" i="1"/>
  <c r="BI206" i="1"/>
  <c r="BT278" i="1" s="1"/>
  <c r="BH206" i="1"/>
  <c r="BS278" i="1" s="1"/>
  <c r="BF206" i="1"/>
  <c r="BH205" i="1"/>
  <c r="BF205" i="1"/>
  <c r="BJ204" i="1"/>
  <c r="BI204" i="1"/>
  <c r="BH204" i="1"/>
  <c r="BF204" i="1"/>
  <c r="BJ203" i="1"/>
  <c r="BI203" i="1"/>
  <c r="BH203" i="1"/>
  <c r="BF203" i="1"/>
  <c r="BE203" i="1"/>
  <c r="BJ202" i="1"/>
  <c r="BI202" i="1"/>
  <c r="BH202" i="1"/>
  <c r="BF202" i="1"/>
  <c r="BE202" i="1"/>
  <c r="BP274" i="1" s="1"/>
  <c r="BJ201" i="1"/>
  <c r="BI201" i="1"/>
  <c r="BH201" i="1"/>
  <c r="BF201" i="1"/>
  <c r="BQ273" i="1" s="1"/>
  <c r="BE201" i="1"/>
  <c r="BJ200" i="1"/>
  <c r="BI200" i="1"/>
  <c r="BH200" i="1"/>
  <c r="BS272" i="1" s="1"/>
  <c r="BF200" i="1"/>
  <c r="BE200" i="1"/>
  <c r="BJ199" i="1"/>
  <c r="BI199" i="1"/>
  <c r="BT271" i="1" s="1"/>
  <c r="BH199" i="1"/>
  <c r="BF199" i="1"/>
  <c r="BE199" i="1"/>
  <c r="BJ198" i="1"/>
  <c r="BU270" i="1" s="1"/>
  <c r="BI198" i="1"/>
  <c r="BH198" i="1"/>
  <c r="BF198" i="1"/>
  <c r="BE198" i="1"/>
  <c r="BP270" i="1" s="1"/>
  <c r="BJ197" i="1"/>
  <c r="BI197" i="1"/>
  <c r="BH197" i="1"/>
  <c r="BF197" i="1"/>
  <c r="BQ269" i="1" s="1"/>
  <c r="BE197" i="1"/>
  <c r="BJ196" i="1"/>
  <c r="BI196" i="1"/>
  <c r="BH196" i="1"/>
  <c r="BS268" i="1" s="1"/>
  <c r="BF196" i="1"/>
  <c r="BE196" i="1"/>
  <c r="BJ195" i="1"/>
  <c r="BI195" i="1"/>
  <c r="BT267" i="1" s="1"/>
  <c r="BH195" i="1"/>
  <c r="BF195" i="1"/>
  <c r="BE195" i="1"/>
  <c r="BJ194" i="1"/>
  <c r="BU266" i="1" s="1"/>
  <c r="BI194" i="1"/>
  <c r="BH194" i="1"/>
  <c r="BF194" i="1"/>
  <c r="BE194" i="1"/>
  <c r="BJ193" i="1"/>
  <c r="BI193" i="1"/>
  <c r="BH193" i="1"/>
  <c r="BF193" i="1"/>
  <c r="BE193" i="1"/>
  <c r="BJ192" i="1"/>
  <c r="BI192" i="1"/>
  <c r="BH192" i="1"/>
  <c r="BF192" i="1"/>
  <c r="BE192" i="1"/>
  <c r="BJ191" i="1"/>
  <c r="BI191" i="1"/>
  <c r="BH191" i="1"/>
  <c r="BF191" i="1"/>
  <c r="BE191" i="1"/>
  <c r="BJ190" i="1"/>
  <c r="BI190" i="1"/>
  <c r="BH190" i="1"/>
  <c r="BF190" i="1"/>
  <c r="BE190" i="1"/>
  <c r="BP262" i="1" s="1"/>
  <c r="BJ189" i="1"/>
  <c r="BI189" i="1"/>
  <c r="BH189" i="1"/>
  <c r="BF189" i="1"/>
  <c r="BE189" i="1"/>
  <c r="BJ188" i="1"/>
  <c r="BI188" i="1"/>
  <c r="BH188" i="1"/>
  <c r="BF188" i="1"/>
  <c r="BE188" i="1"/>
  <c r="BJ187" i="1"/>
  <c r="BI187" i="1"/>
  <c r="BH187" i="1"/>
  <c r="BF187" i="1"/>
  <c r="BE187" i="1"/>
  <c r="BJ186" i="1"/>
  <c r="BU258" i="1" s="1"/>
  <c r="BI186" i="1"/>
  <c r="BT258" i="1" s="1"/>
  <c r="BH186" i="1"/>
  <c r="BS258" i="1" s="1"/>
  <c r="BF186" i="1"/>
  <c r="BQ258" i="1" s="1"/>
  <c r="BE186" i="1"/>
  <c r="BP258" i="1" s="1"/>
  <c r="CF189" i="1" s="1"/>
  <c r="BU274" i="1" l="1"/>
  <c r="BT275" i="1"/>
  <c r="BQ278" i="1"/>
  <c r="CF209" i="1" s="1"/>
  <c r="BQ292" i="1"/>
  <c r="CF238" i="1"/>
  <c r="BT314" i="1"/>
  <c r="BT290" i="1"/>
  <c r="BQ281" i="1"/>
  <c r="BS282" i="1"/>
  <c r="BT283" i="1"/>
  <c r="BQ285" i="1"/>
  <c r="BS286" i="1"/>
  <c r="BT287" i="1"/>
  <c r="BS283" i="1"/>
  <c r="BS291" i="1"/>
  <c r="BQ301" i="1"/>
  <c r="BT309" i="1"/>
  <c r="BT312" i="1"/>
  <c r="CF243" i="1" s="1"/>
  <c r="BT293" i="1"/>
  <c r="BQ295" i="1"/>
  <c r="BQ289" i="1"/>
  <c r="BS290" i="1"/>
  <c r="BS293" i="1"/>
  <c r="BT294" i="1"/>
  <c r="BQ296" i="1"/>
  <c r="BS297" i="1"/>
  <c r="BT298" i="1"/>
  <c r="BQ300" i="1"/>
  <c r="BS301" i="1"/>
  <c r="BT302" i="1"/>
  <c r="BS259" i="1"/>
  <c r="BQ260" i="1"/>
  <c r="BP261" i="1"/>
  <c r="BU261" i="1"/>
  <c r="BT262" i="1"/>
  <c r="BS263" i="1"/>
  <c r="BQ264" i="1"/>
  <c r="BS304" i="1"/>
  <c r="BT305" i="1"/>
  <c r="BP265" i="1"/>
  <c r="BU265" i="1"/>
  <c r="BT266" i="1"/>
  <c r="BT260" i="1"/>
  <c r="BU263" i="1"/>
  <c r="BQ266" i="1"/>
  <c r="BT268" i="1"/>
  <c r="BP271" i="1"/>
  <c r="BS273" i="1"/>
  <c r="BP276" i="1"/>
  <c r="BP275" i="1"/>
  <c r="BT310" i="1"/>
  <c r="BT315" i="1"/>
  <c r="BT276" i="1"/>
  <c r="BT277" i="1"/>
  <c r="BU259" i="1"/>
  <c r="BS261" i="1"/>
  <c r="BP263" i="1"/>
  <c r="BS265" i="1"/>
  <c r="BP267" i="1"/>
  <c r="BU267" i="1"/>
  <c r="BS269" i="1"/>
  <c r="BQ270" i="1"/>
  <c r="BU271" i="1"/>
  <c r="BT272" i="1"/>
  <c r="BQ274" i="1"/>
  <c r="BU275" i="1"/>
  <c r="BS316" i="1"/>
  <c r="BS317" i="1"/>
  <c r="BP259" i="1"/>
  <c r="BQ262" i="1"/>
  <c r="BT264" i="1"/>
  <c r="BS267" i="1"/>
  <c r="BQ268" i="1"/>
  <c r="BP269" i="1"/>
  <c r="BU269" i="1"/>
  <c r="BT270" i="1"/>
  <c r="BS271" i="1"/>
  <c r="BQ272" i="1"/>
  <c r="BP273" i="1"/>
  <c r="BU273" i="1"/>
  <c r="BT274" i="1"/>
  <c r="BS275" i="1"/>
  <c r="BS284" i="1"/>
  <c r="BP293" i="1"/>
  <c r="BP292" i="1"/>
  <c r="BQ305" i="1"/>
  <c r="BQ306" i="1"/>
  <c r="BT259" i="1"/>
  <c r="BS260" i="1"/>
  <c r="BQ261" i="1"/>
  <c r="BU262" i="1"/>
  <c r="BT263" i="1"/>
  <c r="BS264" i="1"/>
  <c r="BQ265" i="1"/>
  <c r="BP266" i="1"/>
  <c r="BS279" i="1"/>
  <c r="BT280" i="1"/>
  <c r="BQ282" i="1"/>
  <c r="BT284" i="1"/>
  <c r="BQ286" i="1"/>
  <c r="BS287" i="1"/>
  <c r="BT288" i="1"/>
  <c r="BQ290" i="1"/>
  <c r="BQ293" i="1"/>
  <c r="BS294" i="1"/>
  <c r="BT295" i="1"/>
  <c r="BQ297" i="1"/>
  <c r="BS298" i="1"/>
  <c r="BT299" i="1"/>
  <c r="BS302" i="1"/>
  <c r="BS305" i="1"/>
  <c r="BU277" i="1"/>
  <c r="BU276" i="1"/>
  <c r="BR292" i="1"/>
  <c r="BR293" i="1"/>
  <c r="BQ259" i="1"/>
  <c r="BP260" i="1"/>
  <c r="BU260" i="1"/>
  <c r="BT261" i="1"/>
  <c r="BS262" i="1"/>
  <c r="BQ263" i="1"/>
  <c r="BP264" i="1"/>
  <c r="CF195" i="1" s="1"/>
  <c r="BU264" i="1"/>
  <c r="BT265" i="1"/>
  <c r="BS266" i="1"/>
  <c r="BQ267" i="1"/>
  <c r="BP268" i="1"/>
  <c r="BU268" i="1"/>
  <c r="BT269" i="1"/>
  <c r="BS270" i="1"/>
  <c r="BQ271" i="1"/>
  <c r="BP272" i="1"/>
  <c r="BU272" i="1"/>
  <c r="BT273" i="1"/>
  <c r="BS274" i="1"/>
  <c r="BQ275" i="1"/>
  <c r="BQ276" i="1"/>
  <c r="BQ277" i="1"/>
  <c r="BQ280" i="1"/>
  <c r="BS281" i="1"/>
  <c r="BT282" i="1"/>
  <c r="BQ284" i="1"/>
  <c r="CF215" i="1" s="1"/>
  <c r="BS285" i="1"/>
  <c r="BT286" i="1"/>
  <c r="BQ288" i="1"/>
  <c r="BS289" i="1"/>
  <c r="BU291" i="1"/>
  <c r="BU292" i="1"/>
  <c r="BS292" i="1"/>
  <c r="BS296" i="1"/>
  <c r="BT297" i="1"/>
  <c r="BQ299" i="1"/>
  <c r="BS300" i="1"/>
  <c r="BT301" i="1"/>
  <c r="BS303" i="1"/>
  <c r="BT304" i="1"/>
  <c r="BS306" i="1"/>
  <c r="BS308" i="1"/>
  <c r="BT313" i="1"/>
  <c r="CF244" i="1" s="1"/>
  <c r="BS276" i="1"/>
  <c r="BS277" i="1"/>
  <c r="BQ279" i="1"/>
  <c r="CF210" i="1" s="1"/>
  <c r="BS280" i="1"/>
  <c r="BT281" i="1"/>
  <c r="BQ283" i="1"/>
  <c r="BT285" i="1"/>
  <c r="BQ287" i="1"/>
  <c r="BS288" i="1"/>
  <c r="BT289" i="1"/>
  <c r="BQ291" i="1"/>
  <c r="BQ294" i="1"/>
  <c r="CF225" i="1" s="1"/>
  <c r="BS295" i="1"/>
  <c r="BT296" i="1"/>
  <c r="BQ298" i="1"/>
  <c r="CF229" i="1" s="1"/>
  <c r="BS299" i="1"/>
  <c r="BT300" i="1"/>
  <c r="BQ302" i="1"/>
  <c r="BQ303" i="1"/>
  <c r="CF234" i="1" s="1"/>
  <c r="BT303" i="1"/>
  <c r="BT306" i="1"/>
  <c r="BT308" i="1"/>
  <c r="BT311" i="1"/>
  <c r="BS314" i="1"/>
  <c r="CF245" i="1" s="1"/>
  <c r="BS315" i="1"/>
  <c r="CF246" i="1" s="1"/>
  <c r="BT316" i="1"/>
  <c r="CF239" i="1" l="1"/>
  <c r="CF208" i="1"/>
  <c r="CF213" i="1"/>
  <c r="CF236" i="1"/>
  <c r="CF200" i="1"/>
  <c r="CF193" i="1"/>
  <c r="CF201" i="1"/>
  <c r="CF235" i="1"/>
  <c r="CF205" i="1"/>
  <c r="CF206" i="1"/>
  <c r="CF233" i="1"/>
  <c r="CF214" i="1"/>
  <c r="CF219" i="1"/>
  <c r="CF191" i="1"/>
  <c r="CF190" i="1"/>
  <c r="CF194" i="1"/>
  <c r="CF207" i="1"/>
  <c r="CF192" i="1"/>
  <c r="CF227" i="1"/>
  <c r="CF220" i="1"/>
  <c r="CF212" i="1"/>
  <c r="CF230" i="1"/>
  <c r="CF203" i="1"/>
  <c r="CF217" i="1"/>
  <c r="CF224" i="1"/>
  <c r="CF196" i="1"/>
  <c r="CF231" i="1"/>
  <c r="CF226" i="1"/>
  <c r="CF232" i="1"/>
  <c r="CF216" i="1"/>
  <c r="CF218" i="1"/>
  <c r="CF211" i="1"/>
  <c r="CF199" i="1"/>
  <c r="CF228" i="1"/>
  <c r="CF221" i="1"/>
  <c r="CF197" i="1"/>
  <c r="CF237" i="1"/>
  <c r="CF204" i="1"/>
  <c r="CF247" i="1"/>
  <c r="CF198" i="1"/>
  <c r="CF202" i="1"/>
  <c r="U156" i="1"/>
  <c r="X56" i="1" l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DN185" i="1" s="1"/>
  <c r="BB6" i="1"/>
  <c r="BB7" i="1"/>
  <c r="BB8" i="1"/>
  <c r="BB9" i="1"/>
  <c r="DN189" i="1" s="1"/>
  <c r="BB10" i="1"/>
  <c r="BB11" i="1"/>
  <c r="BB12" i="1"/>
  <c r="BB13" i="1"/>
  <c r="DN193" i="1" s="1"/>
  <c r="BB14" i="1"/>
  <c r="BB15" i="1"/>
  <c r="BB16" i="1"/>
  <c r="BB17" i="1"/>
  <c r="DN197" i="1" s="1"/>
  <c r="BB18" i="1"/>
  <c r="BB19" i="1"/>
  <c r="BB20" i="1"/>
  <c r="BB21" i="1"/>
  <c r="DN201" i="1" s="1"/>
  <c r="BB22" i="1"/>
  <c r="BB23" i="1"/>
  <c r="BB24" i="1"/>
  <c r="BB25" i="1"/>
  <c r="DN205" i="1" s="1"/>
  <c r="BB26" i="1"/>
  <c r="BB27" i="1"/>
  <c r="BB28" i="1"/>
  <c r="BB29" i="1"/>
  <c r="BB30" i="1"/>
  <c r="BB31" i="1"/>
  <c r="BB32" i="1"/>
  <c r="BB33" i="1"/>
  <c r="DN213" i="1" s="1"/>
  <c r="BB34" i="1"/>
  <c r="BB35" i="1"/>
  <c r="BB36" i="1"/>
  <c r="BB37" i="1"/>
  <c r="DN217" i="1" s="1"/>
  <c r="BB38" i="1"/>
  <c r="BB39" i="1"/>
  <c r="BB40" i="1"/>
  <c r="BB41" i="1"/>
  <c r="DN221" i="1" s="1"/>
  <c r="BB42" i="1"/>
  <c r="BB43" i="1"/>
  <c r="BB44" i="1"/>
  <c r="BB45" i="1"/>
  <c r="DN225" i="1" s="1"/>
  <c r="BB46" i="1"/>
  <c r="BB47" i="1"/>
  <c r="BB48" i="1"/>
  <c r="BB49" i="1"/>
  <c r="DN229" i="1" s="1"/>
  <c r="BB50" i="1"/>
  <c r="BB51" i="1"/>
  <c r="BB52" i="1"/>
  <c r="BB53" i="1"/>
  <c r="DN233" i="1" s="1"/>
  <c r="BB54" i="1"/>
  <c r="BB55" i="1"/>
  <c r="BB56" i="1"/>
  <c r="BB3" i="1"/>
  <c r="DN183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DM217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DM187" i="1" s="1"/>
  <c r="AR8" i="1"/>
  <c r="AR9" i="1"/>
  <c r="AR10" i="1"/>
  <c r="AR11" i="1"/>
  <c r="DM191" i="1" s="1"/>
  <c r="AR12" i="1"/>
  <c r="AR13" i="1"/>
  <c r="AR14" i="1"/>
  <c r="AR15" i="1"/>
  <c r="DM195" i="1" s="1"/>
  <c r="AR16" i="1"/>
  <c r="AR17" i="1"/>
  <c r="AR18" i="1"/>
  <c r="AR23" i="1"/>
  <c r="DM203" i="1" s="1"/>
  <c r="AR24" i="1"/>
  <c r="AR25" i="1"/>
  <c r="AR26" i="1"/>
  <c r="AR27" i="1"/>
  <c r="DM207" i="1" s="1"/>
  <c r="AR28" i="1"/>
  <c r="AR29" i="1"/>
  <c r="AR30" i="1"/>
  <c r="AR31" i="1"/>
  <c r="DM211" i="1" s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DL204" i="1" s="1"/>
  <c r="AI25" i="1"/>
  <c r="DL205" i="1" s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DL192" i="1" s="1"/>
  <c r="AH13" i="1"/>
  <c r="DL193" i="1" s="1"/>
  <c r="AH14" i="1"/>
  <c r="AH15" i="1"/>
  <c r="AH16" i="1"/>
  <c r="DL196" i="1" s="1"/>
  <c r="AH17" i="1"/>
  <c r="DL197" i="1" s="1"/>
  <c r="AH18" i="1"/>
  <c r="AH19" i="1"/>
  <c r="AH20" i="1"/>
  <c r="DL200" i="1" s="1"/>
  <c r="AH21" i="1"/>
  <c r="DL201" i="1" s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DK232" i="1" s="1"/>
  <c r="X53" i="1"/>
  <c r="X54" i="1"/>
  <c r="X55" i="1"/>
  <c r="X3" i="1"/>
  <c r="DK18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49" i="1"/>
  <c r="N50" i="1"/>
  <c r="N53" i="1"/>
  <c r="N54" i="1"/>
  <c r="N55" i="1"/>
  <c r="N56" i="1"/>
  <c r="DJ236" i="1" s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I231" i="1" l="1"/>
  <c r="DI227" i="1"/>
  <c r="DI236" i="1"/>
  <c r="DI235" i="1"/>
  <c r="DJ224" i="1"/>
  <c r="DJ216" i="1"/>
  <c r="DJ212" i="1"/>
  <c r="DJ208" i="1"/>
  <c r="DJ204" i="1"/>
  <c r="DJ200" i="1"/>
  <c r="DI183" i="1"/>
  <c r="DI219" i="1"/>
  <c r="DI213" i="1"/>
  <c r="DI209" i="1"/>
  <c r="DI205" i="1"/>
  <c r="DI199" i="1"/>
  <c r="DI195" i="1"/>
  <c r="DI191" i="1"/>
  <c r="DJ196" i="1"/>
  <c r="DJ192" i="1"/>
  <c r="DJ188" i="1"/>
  <c r="DJ184" i="1"/>
  <c r="DK233" i="1"/>
  <c r="DK229" i="1"/>
  <c r="DK225" i="1"/>
  <c r="DK221" i="1"/>
  <c r="DK217" i="1"/>
  <c r="DK213" i="1"/>
  <c r="DK209" i="1"/>
  <c r="DK205" i="1"/>
  <c r="DK201" i="1"/>
  <c r="DK197" i="1"/>
  <c r="DK193" i="1"/>
  <c r="DK189" i="1"/>
  <c r="DK185" i="1"/>
  <c r="DL235" i="1"/>
  <c r="DL231" i="1"/>
  <c r="DL225" i="1"/>
  <c r="DL221" i="1"/>
  <c r="DL217" i="1"/>
  <c r="DL213" i="1"/>
  <c r="DL202" i="1"/>
  <c r="DL198" i="1"/>
  <c r="DL194" i="1"/>
  <c r="DL190" i="1"/>
  <c r="DL184" i="1"/>
  <c r="DM183" i="1"/>
  <c r="DM233" i="1"/>
  <c r="DM229" i="1"/>
  <c r="DM221" i="1"/>
  <c r="DM212" i="1"/>
  <c r="DM208" i="1"/>
  <c r="DM204" i="1"/>
  <c r="DM196" i="1"/>
  <c r="DM192" i="1"/>
  <c r="DM188" i="1"/>
  <c r="DM184" i="1"/>
  <c r="DM218" i="1"/>
  <c r="DN234" i="1"/>
  <c r="DN230" i="1"/>
  <c r="DN226" i="1"/>
  <c r="DN222" i="1"/>
  <c r="DN218" i="1"/>
  <c r="DN214" i="1"/>
  <c r="DN210" i="1"/>
  <c r="DN206" i="1"/>
  <c r="DN202" i="1"/>
  <c r="DN198" i="1"/>
  <c r="DN194" i="1"/>
  <c r="DN190" i="1"/>
  <c r="DN186" i="1"/>
  <c r="DL189" i="1"/>
  <c r="DK235" i="1"/>
  <c r="DM235" i="1"/>
  <c r="DM231" i="1"/>
  <c r="DM227" i="1"/>
  <c r="DI230" i="1"/>
  <c r="DI208" i="1"/>
  <c r="DI194" i="1"/>
  <c r="DJ223" i="1"/>
  <c r="DJ207" i="1"/>
  <c r="DJ195" i="1"/>
  <c r="DK228" i="1"/>
  <c r="DK224" i="1"/>
  <c r="DK220" i="1"/>
  <c r="DK216" i="1"/>
  <c r="DK212" i="1"/>
  <c r="DK208" i="1"/>
  <c r="DK204" i="1"/>
  <c r="DK200" i="1"/>
  <c r="DK196" i="1"/>
  <c r="DK192" i="1"/>
  <c r="DK188" i="1"/>
  <c r="DK184" i="1"/>
  <c r="DL234" i="1"/>
  <c r="DL230" i="1"/>
  <c r="DL224" i="1"/>
  <c r="DL220" i="1"/>
  <c r="DL212" i="1"/>
  <c r="DL187" i="1"/>
  <c r="DM236" i="1"/>
  <c r="DM232" i="1"/>
  <c r="DM228" i="1"/>
  <c r="DM224" i="1"/>
  <c r="DM220" i="1"/>
  <c r="DI216" i="1"/>
  <c r="DI204" i="1"/>
  <c r="DI190" i="1"/>
  <c r="DJ219" i="1"/>
  <c r="DJ203" i="1"/>
  <c r="DJ191" i="1"/>
  <c r="DI225" i="1"/>
  <c r="DI215" i="1"/>
  <c r="DI203" i="1"/>
  <c r="DI189" i="1"/>
  <c r="DJ228" i="1"/>
  <c r="DJ214" i="1"/>
  <c r="DJ202" i="1"/>
  <c r="DJ186" i="1"/>
  <c r="DK227" i="1"/>
  <c r="DK215" i="1"/>
  <c r="DK203" i="1"/>
  <c r="DK191" i="1"/>
  <c r="DL233" i="1"/>
  <c r="DL223" i="1"/>
  <c r="DL186" i="1"/>
  <c r="DL228" i="1"/>
  <c r="DM214" i="1"/>
  <c r="DM210" i="1"/>
  <c r="DM206" i="1"/>
  <c r="DM198" i="1"/>
  <c r="DM194" i="1"/>
  <c r="DM190" i="1"/>
  <c r="DM186" i="1"/>
  <c r="DM216" i="1"/>
  <c r="DM200" i="1"/>
  <c r="DN236" i="1"/>
  <c r="DN232" i="1"/>
  <c r="DN228" i="1"/>
  <c r="DN224" i="1"/>
  <c r="DN220" i="1"/>
  <c r="DN216" i="1"/>
  <c r="DN212" i="1"/>
  <c r="DN204" i="1"/>
  <c r="DN196" i="1"/>
  <c r="DN192" i="1"/>
  <c r="DN188" i="1"/>
  <c r="DN184" i="1"/>
  <c r="DI234" i="1"/>
  <c r="DI226" i="1"/>
  <c r="DI212" i="1"/>
  <c r="DI198" i="1"/>
  <c r="DI186" i="1"/>
  <c r="DJ215" i="1"/>
  <c r="DJ211" i="1"/>
  <c r="DJ199" i="1"/>
  <c r="DJ187" i="1"/>
  <c r="DI233" i="1"/>
  <c r="DI229" i="1"/>
  <c r="DI221" i="1"/>
  <c r="DI211" i="1"/>
  <c r="DI207" i="1"/>
  <c r="DI197" i="1"/>
  <c r="DI193" i="1"/>
  <c r="DI185" i="1"/>
  <c r="DJ222" i="1"/>
  <c r="DJ218" i="1"/>
  <c r="DJ210" i="1"/>
  <c r="DJ206" i="1"/>
  <c r="DJ198" i="1"/>
  <c r="DJ194" i="1"/>
  <c r="DJ190" i="1"/>
  <c r="DK231" i="1"/>
  <c r="DK223" i="1"/>
  <c r="DK219" i="1"/>
  <c r="DK211" i="1"/>
  <c r="DK207" i="1"/>
  <c r="DK199" i="1"/>
  <c r="DK195" i="1"/>
  <c r="DK187" i="1"/>
  <c r="DL183" i="1"/>
  <c r="DL229" i="1"/>
  <c r="DL219" i="1"/>
  <c r="DL211" i="1"/>
  <c r="DI232" i="1"/>
  <c r="DI228" i="1"/>
  <c r="DI224" i="1"/>
  <c r="DI220" i="1"/>
  <c r="DI214" i="1"/>
  <c r="DI210" i="1"/>
  <c r="DI206" i="1"/>
  <c r="DI202" i="1"/>
  <c r="DI196" i="1"/>
  <c r="DI188" i="1"/>
  <c r="DI184" i="1"/>
  <c r="DJ183" i="1"/>
  <c r="DJ233" i="1"/>
  <c r="DJ227" i="1"/>
  <c r="DJ217" i="1"/>
  <c r="DJ213" i="1"/>
  <c r="DJ209" i="1"/>
  <c r="DJ205" i="1"/>
  <c r="DJ201" i="1"/>
  <c r="DJ197" i="1"/>
  <c r="DJ193" i="1"/>
  <c r="DJ189" i="1"/>
  <c r="DJ185" i="1"/>
  <c r="DK234" i="1"/>
  <c r="DK230" i="1"/>
  <c r="DK226" i="1"/>
  <c r="DK222" i="1"/>
  <c r="DK218" i="1"/>
  <c r="DK214" i="1"/>
  <c r="DK210" i="1"/>
  <c r="DK206" i="1"/>
  <c r="DK202" i="1"/>
  <c r="DK198" i="1"/>
  <c r="DK194" i="1"/>
  <c r="DK190" i="1"/>
  <c r="DK186" i="1"/>
  <c r="DL236" i="1"/>
  <c r="DL232" i="1"/>
  <c r="DL226" i="1"/>
  <c r="DL222" i="1"/>
  <c r="DL218" i="1"/>
  <c r="DL214" i="1"/>
  <c r="DL210" i="1"/>
  <c r="DL206" i="1"/>
  <c r="DL199" i="1"/>
  <c r="DL195" i="1"/>
  <c r="DL191" i="1"/>
  <c r="DL185" i="1"/>
  <c r="DL227" i="1"/>
  <c r="DL203" i="1"/>
  <c r="DM234" i="1"/>
  <c r="DM230" i="1"/>
  <c r="DM222" i="1"/>
  <c r="DM213" i="1"/>
  <c r="DM209" i="1"/>
  <c r="DM205" i="1"/>
  <c r="DM197" i="1"/>
  <c r="DM193" i="1"/>
  <c r="DM189" i="1"/>
  <c r="DM185" i="1"/>
  <c r="DM219" i="1"/>
  <c r="DM215" i="1"/>
  <c r="DN235" i="1"/>
  <c r="DN231" i="1"/>
  <c r="DN227" i="1"/>
  <c r="DN223" i="1"/>
  <c r="DN219" i="1"/>
  <c r="DN215" i="1"/>
  <c r="DN211" i="1"/>
  <c r="DN207" i="1"/>
  <c r="DN203" i="1"/>
  <c r="DN195" i="1"/>
  <c r="DN191" i="1"/>
  <c r="DN187" i="1"/>
  <c r="DK236" i="1"/>
  <c r="AH8" i="1"/>
  <c r="DL188" i="1" s="1"/>
</calcChain>
</file>

<file path=xl/sharedStrings.xml><?xml version="1.0" encoding="utf-8"?>
<sst xmlns="http://schemas.openxmlformats.org/spreadsheetml/2006/main" count="57" uniqueCount="47">
  <si>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</si>
  <si>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</si>
  <si>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</si>
  <si>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</si>
  <si>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</si>
  <si>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</si>
  <si>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</si>
  <si>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</si>
  <si>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</si>
  <si>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</si>
  <si>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</si>
  <si>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</si>
  <si>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</si>
  <si>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</si>
  <si>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</si>
  <si>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</si>
  <si>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</si>
  <si>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</si>
  <si>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</si>
  <si>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</si>
  <si>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</si>
  <si>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</si>
  <si>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</si>
  <si>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</si>
  <si>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</si>
  <si>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</si>
  <si>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</si>
  <si>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</si>
  <si>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</si>
  <si>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</si>
  <si>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</si>
  <si>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</si>
  <si>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</si>
  <si>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</si>
  <si>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</si>
  <si>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POSITIVE TESTS</t>
  </si>
  <si>
    <t>NY</t>
  </si>
  <si>
    <t>NJ</t>
  </si>
  <si>
    <t>MA</t>
  </si>
  <si>
    <t>MI</t>
  </si>
  <si>
    <t>PA</t>
  </si>
  <si>
    <t>CA</t>
  </si>
  <si>
    <t>POSITIVE CASES</t>
  </si>
  <si>
    <t>TOTAL TESTS PERFORMED</t>
  </si>
  <si>
    <t>daily case count</t>
  </si>
  <si>
    <t>daily death count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</si>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</sst>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Sheet1!$D$2:$D$79</c:f>
              <c:numCache>
                <c:formatCode>0</c:formatCode>
                <c:ptCount val="78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Sheet1!$E$2:$E$79</c:f>
              <c:numCache>
                <c:formatCode>0</c:formatCode>
                <c:ptCount val="78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Sheet1!$F$2:$F$79</c:f>
              <c:numCache>
                <c:formatCode>0</c:formatCode>
                <c:ptCount val="78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Sheet1!$G$2:$G$79</c:f>
              <c:numCache>
                <c:formatCode>0</c:formatCode>
                <c:ptCount val="78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Sheet1!$H$2:$H$79</c:f>
              <c:numCache>
                <c:formatCode>0</c:formatCode>
                <c:ptCount val="78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Sheet1!$N$2:$N$79</c:f>
              <c:numCache>
                <c:formatCode>0</c:formatCode>
                <c:ptCount val="78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Sheet1!$O$2:$O$79</c:f>
              <c:numCache>
                <c:formatCode>0</c:formatCode>
                <c:ptCount val="78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Sheet1!$P$2:$P$79</c:f>
              <c:numCache>
                <c:formatCode>0</c:formatCode>
                <c:ptCount val="78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Sheet1!$Q$2:$Q$79</c:f>
              <c:numCache>
                <c:formatCode>0</c:formatCode>
                <c:ptCount val="78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Sheet1!$R$2:$R$79</c:f>
              <c:numCache>
                <c:formatCode>0</c:formatCode>
                <c:ptCount val="78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Sheet1!$X$2:$X$79</c:f>
              <c:numCache>
                <c:formatCode>0</c:formatCode>
                <c:ptCount val="78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Sheet1!$Y$2:$Y$79</c:f>
              <c:numCache>
                <c:formatCode>0</c:formatCode>
                <c:ptCount val="78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Sheet1!$Z$2:$Z$79</c:f>
              <c:numCache>
                <c:formatCode>0</c:formatCode>
                <c:ptCount val="78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Sheet1!$AA$2:$AA$79</c:f>
              <c:numCache>
                <c:formatCode>0</c:formatCode>
                <c:ptCount val="78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Sheet1!$AB$2:$AB$79</c:f>
              <c:numCache>
                <c:formatCode>0</c:formatCode>
                <c:ptCount val="78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Sheet1!$AH$2:$AH$79</c:f>
              <c:numCache>
                <c:formatCode>0</c:formatCode>
                <c:ptCount val="78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Sheet1!$AI$2:$AI$79</c:f>
              <c:numCache>
                <c:formatCode>0</c:formatCode>
                <c:ptCount val="78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Sheet1!$AJ$2:$AJ$79</c:f>
              <c:numCache>
                <c:formatCode>0</c:formatCode>
                <c:ptCount val="78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Sheet1!$AK$2:$AK$79</c:f>
              <c:numCache>
                <c:formatCode>0</c:formatCode>
                <c:ptCount val="78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Sheet1!$AL$2:$AL$79</c:f>
              <c:numCache>
                <c:formatCode>0</c:formatCode>
                <c:ptCount val="78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Sheet1!$AR$2:$AR$79</c:f>
              <c:numCache>
                <c:formatCode>0</c:formatCode>
                <c:ptCount val="78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Sheet1!$AS$2:$AS$79</c:f>
              <c:numCache>
                <c:formatCode>0</c:formatCode>
                <c:ptCount val="78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Sheet1!$AT$2:$AT$79</c:f>
              <c:numCache>
                <c:formatCode>0</c:formatCode>
                <c:ptCount val="78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Sheet1!$AU$2:$AU$79</c:f>
              <c:numCache>
                <c:formatCode>0</c:formatCode>
                <c:ptCount val="78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Sheet1!$AV$2:$AV$79</c:f>
              <c:numCache>
                <c:formatCode>0</c:formatCode>
                <c:ptCount val="78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Sheet1!$BB$2:$BB$79</c:f>
              <c:numCache>
                <c:formatCode>0</c:formatCode>
                <c:ptCount val="78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Sheet1!$BC$2:$BC$79</c:f>
              <c:numCache>
                <c:formatCode>0</c:formatCode>
                <c:ptCount val="78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Sheet1!$BD$2:$BD$79</c:f>
              <c:numCache>
                <c:formatCode>0</c:formatCode>
                <c:ptCount val="78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Sheet1!$BE$2:$BE$79</c:f>
              <c:numCache>
                <c:formatCode>0</c:formatCode>
                <c:ptCount val="78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Sheet1!$AZ$2:$BA$79</c:f>
              <c:strCache>
                <c:ptCount val="78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</c:strCache>
            </c:strRef>
          </c:cat>
          <c:val>
            <c:numRef>
              <c:f>Sheet1!$BF$2:$BF$79</c:f>
              <c:numCache>
                <c:formatCode>0</c:formatCode>
                <c:ptCount val="78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68479"/>
        <c:axId val="320925023"/>
      </c:line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of COVID-19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Sheet1!$DI$181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Sheet1!$DI$182:$DI$259</c:f>
              <c:numCache>
                <c:formatCode>0</c:formatCode>
                <c:ptCount val="78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Sheet1!$DJ$181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Sheet1!$DJ$182:$DJ$259</c:f>
              <c:numCache>
                <c:formatCode>0</c:formatCode>
                <c:ptCount val="78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Sheet1!$DK$181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Sheet1!$DK$182:$DK$259</c:f>
              <c:numCache>
                <c:formatCode>0</c:formatCode>
                <c:ptCount val="78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Sheet1!$DL$181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Sheet1!$DL$182:$DL$259</c:f>
              <c:numCache>
                <c:formatCode>0</c:formatCode>
                <c:ptCount val="78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Sheet1!$DM$181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Sheet1!$DM$182:$DM$259</c:f>
              <c:numCache>
                <c:formatCode>0</c:formatCode>
                <c:ptCount val="78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Sheet1!$DN$181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Sheet1!$DH$182:$DH$259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Sheet1!$DN$182:$DN$259</c:f>
              <c:numCache>
                <c:formatCode>0</c:formatCode>
                <c:ptCount val="78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Daily Cases v. Total Tests Performed for the Sum of the Top 6 Infected States in the U.S.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Sheet1!$CD$189:$CD$265</c:f>
              <c:numCache>
                <c:formatCode>d\-mmm</c:formatCode>
                <c:ptCount val="77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</c:numCache>
            </c:numRef>
          </c:cat>
          <c:val>
            <c:numRef>
              <c:f>Sheet1!$CE$189:$CE$265</c:f>
              <c:numCache>
                <c:formatCode>0</c:formatCode>
                <c:ptCount val="77"/>
                <c:pt idx="0">
                  <c:v>16708</c:v>
                </c:pt>
                <c:pt idx="1">
                  <c:v>20272</c:v>
                </c:pt>
                <c:pt idx="2">
                  <c:v>20469</c:v>
                </c:pt>
                <c:pt idx="3">
                  <c:v>16549</c:v>
                </c:pt>
                <c:pt idx="4">
                  <c:v>17231</c:v>
                </c:pt>
                <c:pt idx="5">
                  <c:v>16946</c:v>
                </c:pt>
                <c:pt idx="6">
                  <c:v>18600</c:v>
                </c:pt>
                <c:pt idx="7">
                  <c:v>20618</c:v>
                </c:pt>
                <c:pt idx="8">
                  <c:v>20362</c:v>
                </c:pt>
                <c:pt idx="9">
                  <c:v>19424</c:v>
                </c:pt>
                <c:pt idx="10">
                  <c:v>17552</c:v>
                </c:pt>
                <c:pt idx="11">
                  <c:v>13380</c:v>
                </c:pt>
                <c:pt idx="12">
                  <c:v>16215</c:v>
                </c:pt>
                <c:pt idx="13">
                  <c:v>18821</c:v>
                </c:pt>
                <c:pt idx="14">
                  <c:v>19262</c:v>
                </c:pt>
                <c:pt idx="15">
                  <c:v>16541</c:v>
                </c:pt>
                <c:pt idx="16">
                  <c:v>15844</c:v>
                </c:pt>
                <c:pt idx="17">
                  <c:v>14858</c:v>
                </c:pt>
                <c:pt idx="18">
                  <c:v>11966</c:v>
                </c:pt>
                <c:pt idx="19">
                  <c:v>13861</c:v>
                </c:pt>
                <c:pt idx="20">
                  <c:v>15039</c:v>
                </c:pt>
                <c:pt idx="21">
                  <c:v>18114</c:v>
                </c:pt>
                <c:pt idx="22">
                  <c:v>20117</c:v>
                </c:pt>
                <c:pt idx="23">
                  <c:v>20101</c:v>
                </c:pt>
                <c:pt idx="24">
                  <c:v>13725</c:v>
                </c:pt>
                <c:pt idx="25">
                  <c:v>10242</c:v>
                </c:pt>
                <c:pt idx="26">
                  <c:v>11451</c:v>
                </c:pt>
                <c:pt idx="27">
                  <c:v>12664</c:v>
                </c:pt>
                <c:pt idx="28">
                  <c:v>13803</c:v>
                </c:pt>
                <c:pt idx="29">
                  <c:v>12296</c:v>
                </c:pt>
                <c:pt idx="30">
                  <c:v>13082</c:v>
                </c:pt>
                <c:pt idx="31">
                  <c:v>11217</c:v>
                </c:pt>
                <c:pt idx="32">
                  <c:v>10305</c:v>
                </c:pt>
                <c:pt idx="33">
                  <c:v>7469</c:v>
                </c:pt>
                <c:pt idx="34">
                  <c:v>9097</c:v>
                </c:pt>
                <c:pt idx="35">
                  <c:v>10393</c:v>
                </c:pt>
                <c:pt idx="36">
                  <c:v>10270</c:v>
                </c:pt>
                <c:pt idx="37">
                  <c:v>9313</c:v>
                </c:pt>
                <c:pt idx="38">
                  <c:v>8566</c:v>
                </c:pt>
                <c:pt idx="39">
                  <c:v>5958</c:v>
                </c:pt>
                <c:pt idx="40">
                  <c:v>5847</c:v>
                </c:pt>
                <c:pt idx="41">
                  <c:v>6994</c:v>
                </c:pt>
                <c:pt idx="42">
                  <c:v>9371</c:v>
                </c:pt>
                <c:pt idx="43">
                  <c:v>8457</c:v>
                </c:pt>
                <c:pt idx="44">
                  <c:v>8386</c:v>
                </c:pt>
                <c:pt idx="45">
                  <c:v>7518</c:v>
                </c:pt>
                <c:pt idx="46">
                  <c:v>7183</c:v>
                </c:pt>
                <c:pt idx="47">
                  <c:v>5731</c:v>
                </c:pt>
                <c:pt idx="48">
                  <c:v>7623</c:v>
                </c:pt>
                <c:pt idx="49">
                  <c:v>7896</c:v>
                </c:pt>
                <c:pt idx="50">
                  <c:v>7264</c:v>
                </c:pt>
                <c:pt idx="51">
                  <c:v>5802</c:v>
                </c:pt>
                <c:pt idx="52">
                  <c:v>6501</c:v>
                </c:pt>
                <c:pt idx="53">
                  <c:v>5104</c:v>
                </c:pt>
                <c:pt idx="54">
                  <c:v>5015</c:v>
                </c:pt>
                <c:pt idx="55">
                  <c:v>6051</c:v>
                </c:pt>
                <c:pt idx="56">
                  <c:v>7377</c:v>
                </c:pt>
                <c:pt idx="57">
                  <c:v>6687</c:v>
                </c:pt>
                <c:pt idx="58">
                  <c:v>6864</c:v>
                </c:pt>
                <c:pt idx="59">
                  <c:v>7340</c:v>
                </c:pt>
                <c:pt idx="60">
                  <c:v>8168</c:v>
                </c:pt>
                <c:pt idx="61">
                  <c:v>5429</c:v>
                </c:pt>
                <c:pt idx="62">
                  <c:v>5189</c:v>
                </c:pt>
                <c:pt idx="63">
                  <c:v>4844</c:v>
                </c:pt>
                <c:pt idx="64">
                  <c:v>6196</c:v>
                </c:pt>
                <c:pt idx="65">
                  <c:v>6280</c:v>
                </c:pt>
                <c:pt idx="66">
                  <c:v>4779</c:v>
                </c:pt>
                <c:pt idx="67">
                  <c:v>4212</c:v>
                </c:pt>
                <c:pt idx="68">
                  <c:v>1878</c:v>
                </c:pt>
                <c:pt idx="69">
                  <c:v>6912</c:v>
                </c:pt>
                <c:pt idx="70">
                  <c:v>5492</c:v>
                </c:pt>
                <c:pt idx="71">
                  <c:v>5075</c:v>
                </c:pt>
                <c:pt idx="72">
                  <c:v>5996</c:v>
                </c:pt>
                <c:pt idx="73">
                  <c:v>4915</c:v>
                </c:pt>
                <c:pt idx="74">
                  <c:v>3923</c:v>
                </c:pt>
                <c:pt idx="75">
                  <c:v>3744</c:v>
                </c:pt>
                <c:pt idx="76">
                  <c:v>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D-CA4C-BA1D-EF147A9F48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Sheet1!$CD$189:$CD$265</c:f>
              <c:numCache>
                <c:formatCode>d\-mmm</c:formatCode>
                <c:ptCount val="77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</c:numCache>
            </c:numRef>
          </c:cat>
          <c:val>
            <c:numRef>
              <c:f>Sheet1!$CF$189:$CF$265</c:f>
              <c:numCache>
                <c:formatCode>0</c:formatCode>
                <c:ptCount val="77"/>
                <c:pt idx="0">
                  <c:v>43338</c:v>
                </c:pt>
                <c:pt idx="1">
                  <c:v>50440</c:v>
                </c:pt>
                <c:pt idx="2">
                  <c:v>127985</c:v>
                </c:pt>
                <c:pt idx="3">
                  <c:v>43278</c:v>
                </c:pt>
                <c:pt idx="4">
                  <c:v>40942</c:v>
                </c:pt>
                <c:pt idx="5">
                  <c:v>54729</c:v>
                </c:pt>
                <c:pt idx="6">
                  <c:v>57765</c:v>
                </c:pt>
                <c:pt idx="7">
                  <c:v>67834</c:v>
                </c:pt>
                <c:pt idx="8">
                  <c:v>53851</c:v>
                </c:pt>
                <c:pt idx="9">
                  <c:v>55629</c:v>
                </c:pt>
                <c:pt idx="10">
                  <c:v>60386</c:v>
                </c:pt>
                <c:pt idx="11">
                  <c:v>33472</c:v>
                </c:pt>
                <c:pt idx="12">
                  <c:v>54340</c:v>
                </c:pt>
                <c:pt idx="13">
                  <c:v>58290</c:v>
                </c:pt>
                <c:pt idx="14">
                  <c:v>79515</c:v>
                </c:pt>
                <c:pt idx="15">
                  <c:v>52024</c:v>
                </c:pt>
                <c:pt idx="16">
                  <c:v>51870</c:v>
                </c:pt>
                <c:pt idx="17">
                  <c:v>70397</c:v>
                </c:pt>
                <c:pt idx="18">
                  <c:v>48937</c:v>
                </c:pt>
                <c:pt idx="19">
                  <c:v>53734</c:v>
                </c:pt>
                <c:pt idx="20">
                  <c:v>212081</c:v>
                </c:pt>
                <c:pt idx="21">
                  <c:v>78371</c:v>
                </c:pt>
                <c:pt idx="22">
                  <c:v>87553</c:v>
                </c:pt>
                <c:pt idx="23">
                  <c:v>100857</c:v>
                </c:pt>
                <c:pt idx="24">
                  <c:v>86540</c:v>
                </c:pt>
                <c:pt idx="25">
                  <c:v>69845</c:v>
                </c:pt>
                <c:pt idx="26">
                  <c:v>73338</c:v>
                </c:pt>
                <c:pt idx="27">
                  <c:v>81104</c:v>
                </c:pt>
                <c:pt idx="28">
                  <c:v>88829</c:v>
                </c:pt>
                <c:pt idx="29">
                  <c:v>95802</c:v>
                </c:pt>
                <c:pt idx="30">
                  <c:v>96539</c:v>
                </c:pt>
                <c:pt idx="31">
                  <c:v>103511</c:v>
                </c:pt>
                <c:pt idx="32">
                  <c:v>80009</c:v>
                </c:pt>
                <c:pt idx="35">
                  <c:v>102403</c:v>
                </c:pt>
                <c:pt idx="36">
                  <c:v>110388</c:v>
                </c:pt>
                <c:pt idx="37">
                  <c:v>112052</c:v>
                </c:pt>
                <c:pt idx="38">
                  <c:v>104024</c:v>
                </c:pt>
                <c:pt idx="39">
                  <c:v>200695</c:v>
                </c:pt>
                <c:pt idx="40">
                  <c:v>82644</c:v>
                </c:pt>
                <c:pt idx="41">
                  <c:v>97038</c:v>
                </c:pt>
                <c:pt idx="42">
                  <c:v>129629</c:v>
                </c:pt>
                <c:pt idx="43">
                  <c:v>137355</c:v>
                </c:pt>
                <c:pt idx="44">
                  <c:v>129877</c:v>
                </c:pt>
                <c:pt idx="45">
                  <c:v>161291</c:v>
                </c:pt>
                <c:pt idx="46">
                  <c:v>120107</c:v>
                </c:pt>
                <c:pt idx="47">
                  <c:v>113157</c:v>
                </c:pt>
                <c:pt idx="48">
                  <c:v>125402</c:v>
                </c:pt>
                <c:pt idx="49">
                  <c:v>148247</c:v>
                </c:pt>
                <c:pt idx="50">
                  <c:v>142608</c:v>
                </c:pt>
                <c:pt idx="54">
                  <c:v>108969</c:v>
                </c:pt>
                <c:pt idx="55">
                  <c:v>143085</c:v>
                </c:pt>
                <c:pt idx="56">
                  <c:v>163520</c:v>
                </c:pt>
                <c:pt idx="57">
                  <c:v>188442</c:v>
                </c:pt>
                <c:pt idx="58">
                  <c:v>183821</c:v>
                </c:pt>
                <c:pt idx="61">
                  <c:v>161473</c:v>
                </c:pt>
                <c:pt idx="62">
                  <c:v>166824</c:v>
                </c:pt>
                <c:pt idx="65">
                  <c:v>226094</c:v>
                </c:pt>
                <c:pt idx="66">
                  <c:v>198618</c:v>
                </c:pt>
                <c:pt idx="67">
                  <c:v>150437</c:v>
                </c:pt>
                <c:pt idx="68">
                  <c:v>145926</c:v>
                </c:pt>
                <c:pt idx="69">
                  <c:v>159065</c:v>
                </c:pt>
                <c:pt idx="70">
                  <c:v>136658</c:v>
                </c:pt>
                <c:pt idx="71">
                  <c:v>197718</c:v>
                </c:pt>
                <c:pt idx="73" formatCode="General">
                  <c:v>202074</c:v>
                </c:pt>
                <c:pt idx="74" formatCode="General">
                  <c:v>169479</c:v>
                </c:pt>
                <c:pt idx="75" formatCode="General">
                  <c:v>164420</c:v>
                </c:pt>
                <c:pt idx="76" formatCode="General">
                  <c:v>184345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D-CA4C-BA1D-EF147A9F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6482895"/>
        <c:axId val="968064207"/>
      </c:barChart>
      <c:dateAx>
        <c:axId val="9664828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4207"/>
        <c:crosses val="autoZero"/>
        <c:auto val="1"/>
        <c:lblOffset val="100"/>
        <c:baseTimeUnit val="days"/>
      </c:dateAx>
      <c:valAx>
        <c:axId val="9680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83</xdr:row>
      <xdr:rowOff>85725</xdr:rowOff>
    </xdr:from>
    <xdr:to>
      <xdr:col>20</xdr:col>
      <xdr:colOff>602015</xdr:colOff>
      <xdr:row>122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84</xdr:row>
      <xdr:rowOff>60842</xdr:rowOff>
    </xdr:from>
    <xdr:to>
      <xdr:col>41</xdr:col>
      <xdr:colOff>361112</xdr:colOff>
      <xdr:row>122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84</xdr:row>
      <xdr:rowOff>38100</xdr:rowOff>
    </xdr:from>
    <xdr:to>
      <xdr:col>60</xdr:col>
      <xdr:colOff>76200</xdr:colOff>
      <xdr:row>123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84</xdr:row>
      <xdr:rowOff>63500</xdr:rowOff>
    </xdr:from>
    <xdr:to>
      <xdr:col>76</xdr:col>
      <xdr:colOff>431800</xdr:colOff>
      <xdr:row>123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84</xdr:row>
      <xdr:rowOff>139700</xdr:rowOff>
    </xdr:from>
    <xdr:to>
      <xdr:col>93</xdr:col>
      <xdr:colOff>135466</xdr:colOff>
      <xdr:row>123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74897</xdr:colOff>
      <xdr:row>86</xdr:row>
      <xdr:rowOff>113974</xdr:rowOff>
    </xdr:from>
    <xdr:to>
      <xdr:col>109</xdr:col>
      <xdr:colOff>651283</xdr:colOff>
      <xdr:row>125</xdr:row>
      <xdr:rowOff>166728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800100</xdr:colOff>
      <xdr:row>200</xdr:row>
      <xdr:rowOff>88900</xdr:rowOff>
    </xdr:from>
    <xdr:to>
      <xdr:col>131</xdr:col>
      <xdr:colOff>254000</xdr:colOff>
      <xdr:row>231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37524</xdr:colOff>
      <xdr:row>217</xdr:row>
      <xdr:rowOff>172603</xdr:rowOff>
    </xdr:from>
    <xdr:to>
      <xdr:col>98</xdr:col>
      <xdr:colOff>288636</xdr:colOff>
      <xdr:row>248</xdr:row>
      <xdr:rowOff>86589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6DE0B9-FC75-4E4C-A572-CCD219EF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EM333"/>
  <sheetViews>
    <sheetView tabSelected="1" topLeftCell="BX212" zoomScale="57" zoomScaleNormal="117" workbookViewId="0">
      <selection activeCell="CN252" sqref="CN252"/>
    </sheetView>
  </sheetViews>
  <sheetFormatPr baseColWidth="10" defaultRowHeight="16" x14ac:dyDescent="0.2"/>
  <sheetData>
    <row r="1" spans="1:143" x14ac:dyDescent="0.2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EK1" t="s">
        <v>45</v>
      </c>
      <c r="EL1" t="s">
        <v>0</v>
      </c>
      <c r="EM1" t="s">
        <v>1</v>
      </c>
    </row>
    <row r="2" spans="1:143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</row>
    <row r="3" spans="1:143" x14ac:dyDescent="0.2">
      <c r="C3" s="1">
        <v>43923</v>
      </c>
      <c r="D3" s="3">
        <f>SUM(B163-B162)</f>
        <v>1602</v>
      </c>
      <c r="E3" s="3">
        <v>1016</v>
      </c>
      <c r="F3" s="3">
        <f t="shared" ref="F3:F11" si="0">SUM(D151-D150)</f>
        <v>1011</v>
      </c>
      <c r="G3" s="3">
        <f t="shared" ref="G3:G41" si="1">SUM(E153-E152)</f>
        <v>736</v>
      </c>
      <c r="H3" s="3">
        <f t="shared" ref="H3:H34" si="2">SUM(F149-F148)</f>
        <v>1141</v>
      </c>
      <c r="M3" s="1">
        <v>43923</v>
      </c>
      <c r="N3" s="3">
        <f t="shared" ref="N3:N44" si="3">SUM(G144-G143)</f>
        <v>605</v>
      </c>
      <c r="O3" s="3">
        <f t="shared" ref="O3:O48" si="4">SUM(H142-H141)</f>
        <v>360</v>
      </c>
      <c r="P3" s="3">
        <f t="shared" ref="P3:P16" si="5">SUM(K138-K137)</f>
        <v>355</v>
      </c>
      <c r="Q3" s="3">
        <f t="shared" ref="Q3:Q39" si="6">SUM(L143-L142)</f>
        <v>349</v>
      </c>
      <c r="R3" s="3">
        <f t="shared" ref="R3:R34" si="7">SUM(M144-M143)</f>
        <v>256</v>
      </c>
      <c r="W3" s="1">
        <v>43923</v>
      </c>
      <c r="X3" s="3">
        <f t="shared" ref="X3:X34" si="8">SUM(N142-N141)</f>
        <v>272</v>
      </c>
      <c r="Y3" s="3">
        <f t="shared" ref="Y3:Y50" si="9">SUM(O156-O155)</f>
        <v>288</v>
      </c>
      <c r="Z3" s="3">
        <f t="shared" ref="Z3:Z50" si="10">SUM(P156-P155)</f>
        <v>154</v>
      </c>
      <c r="AA3" s="3">
        <f t="shared" ref="AA3:AA38" si="11">SUM(Q157-Q156)</f>
        <v>109</v>
      </c>
      <c r="AB3" s="3">
        <f t="shared" ref="AB3:AB40" si="12">SUM(R145-R144)</f>
        <v>104</v>
      </c>
      <c r="AG3" s="1">
        <v>43923</v>
      </c>
      <c r="AH3" s="3">
        <f t="shared" ref="AH3:AH22" si="13">SUM(U151-U150)</f>
        <v>599</v>
      </c>
      <c r="AI3" s="3">
        <f t="shared" ref="AI3:AI22" si="14">SUM(V151-V150)</f>
        <v>592</v>
      </c>
      <c r="AJ3" s="3">
        <f t="shared" ref="AJ3:AJ22" si="15">SUM(W151-W150)</f>
        <v>479</v>
      </c>
      <c r="AK3" s="3">
        <f t="shared" ref="AK3:AK22" si="16">SUM(X151-X150)</f>
        <v>100</v>
      </c>
      <c r="AL3" s="3">
        <f t="shared" ref="AL3:AL22" si="17">SUM(Y151-Y150)</f>
        <v>37</v>
      </c>
      <c r="AQ3" s="1">
        <v>43923</v>
      </c>
      <c r="AR3" s="3">
        <f t="shared" ref="AR3:AR18" si="18">SUM(Z163-Z162)</f>
        <v>374</v>
      </c>
      <c r="AS3" s="3">
        <f t="shared" ref="AS3:AS18" si="19">SUM(AA163-AA162)</f>
        <v>86</v>
      </c>
      <c r="AT3" s="3">
        <f t="shared" ref="AT3:AT18" si="20">SUM(AB163-AB162)</f>
        <v>80</v>
      </c>
      <c r="AU3" s="3">
        <f t="shared" ref="AU3:AU18" si="21">SUM(AE163-AE162)</f>
        <v>105</v>
      </c>
      <c r="AV3" s="3">
        <f t="shared" ref="AV3:AV18" si="22">SUM(AF163-AF162)</f>
        <v>17</v>
      </c>
      <c r="BA3" s="1">
        <v>43923</v>
      </c>
      <c r="BB3" s="3">
        <f t="shared" ref="BB3:BB18" si="23">SUM(AG160-AG159)</f>
        <v>538</v>
      </c>
      <c r="BC3" s="3">
        <f t="shared" ref="BC3:BC18" si="24">SUM(AH160-AH159)</f>
        <v>117</v>
      </c>
      <c r="BD3" s="3">
        <f t="shared" ref="BD3:BD18" si="25">SUM(AI160-AI159)</f>
        <v>132</v>
      </c>
      <c r="BE3" s="3">
        <f t="shared" ref="BE3:BE18" si="26">SUM(AJ160-AJ159)</f>
        <v>63</v>
      </c>
      <c r="BF3" s="3">
        <f t="shared" ref="BF3:BF18" si="27">SUM(AK160-AK159)</f>
        <v>50</v>
      </c>
    </row>
    <row r="4" spans="1:143" x14ac:dyDescent="0.2">
      <c r="C4" s="1">
        <v>43924</v>
      </c>
      <c r="D4" s="3">
        <f>SUM(B164-B163)</f>
        <v>2004</v>
      </c>
      <c r="E4" s="3">
        <f>SUM(C157-C156)</f>
        <v>2937</v>
      </c>
      <c r="F4" s="3">
        <f t="shared" si="0"/>
        <v>1032</v>
      </c>
      <c r="G4" s="3">
        <f t="shared" si="1"/>
        <v>1422</v>
      </c>
      <c r="H4" s="3">
        <f t="shared" si="2"/>
        <v>1408</v>
      </c>
      <c r="M4" s="1">
        <v>43924</v>
      </c>
      <c r="N4" s="3">
        <f t="shared" si="3"/>
        <v>767</v>
      </c>
      <c r="O4" s="3">
        <f t="shared" si="4"/>
        <v>565</v>
      </c>
      <c r="P4" s="3">
        <f t="shared" si="5"/>
        <v>450</v>
      </c>
      <c r="Q4" s="3">
        <f t="shared" si="6"/>
        <v>477</v>
      </c>
      <c r="R4" s="3">
        <f t="shared" si="7"/>
        <v>466</v>
      </c>
      <c r="W4" s="1">
        <v>43924</v>
      </c>
      <c r="X4" s="3">
        <f t="shared" si="8"/>
        <v>287</v>
      </c>
      <c r="Y4" s="3">
        <f t="shared" si="9"/>
        <v>332</v>
      </c>
      <c r="Z4" s="3">
        <f t="shared" si="10"/>
        <v>199</v>
      </c>
      <c r="AA4" s="3">
        <f t="shared" si="11"/>
        <v>107</v>
      </c>
      <c r="AB4" s="3">
        <f t="shared" si="12"/>
        <v>158</v>
      </c>
      <c r="AG4" s="1">
        <v>43924</v>
      </c>
      <c r="AH4" s="3">
        <f t="shared" si="13"/>
        <v>1027</v>
      </c>
      <c r="AI4" s="3">
        <f t="shared" si="14"/>
        <v>357</v>
      </c>
      <c r="AJ4" s="3">
        <f t="shared" si="15"/>
        <v>228</v>
      </c>
      <c r="AK4" s="3">
        <f t="shared" si="16"/>
        <v>73</v>
      </c>
      <c r="AL4" s="3">
        <f t="shared" si="17"/>
        <v>39</v>
      </c>
      <c r="AQ4" s="1">
        <v>43924</v>
      </c>
      <c r="AR4" s="3">
        <f t="shared" si="18"/>
        <v>432</v>
      </c>
      <c r="AS4" s="3">
        <f t="shared" si="19"/>
        <v>140</v>
      </c>
      <c r="AT4" s="3">
        <f t="shared" si="20"/>
        <v>72</v>
      </c>
      <c r="AU4" s="3">
        <f t="shared" si="21"/>
        <v>105</v>
      </c>
      <c r="AV4" s="3">
        <f t="shared" si="22"/>
        <v>33</v>
      </c>
      <c r="BA4" s="1">
        <v>43924</v>
      </c>
      <c r="BB4" s="3">
        <f t="shared" si="23"/>
        <v>526</v>
      </c>
      <c r="BC4" s="3">
        <f t="shared" si="24"/>
        <v>146</v>
      </c>
      <c r="BD4" s="3">
        <f t="shared" si="25"/>
        <v>102</v>
      </c>
      <c r="BE4" s="3">
        <f t="shared" si="26"/>
        <v>75</v>
      </c>
      <c r="BF4" s="3">
        <f t="shared" si="27"/>
        <v>55</v>
      </c>
    </row>
    <row r="5" spans="1:143" x14ac:dyDescent="0.2">
      <c r="C5" s="1">
        <v>43925</v>
      </c>
      <c r="D5" s="3">
        <f>SUM(B165-B164)</f>
        <v>1548</v>
      </c>
      <c r="E5" s="3">
        <f>SUM(C158-C157)</f>
        <v>1161</v>
      </c>
      <c r="F5" s="3">
        <f t="shared" si="0"/>
        <v>2759</v>
      </c>
      <c r="G5" s="3">
        <f t="shared" si="1"/>
        <v>1055</v>
      </c>
      <c r="H5" s="3">
        <f t="shared" si="2"/>
        <v>2174</v>
      </c>
      <c r="M5" s="1">
        <v>43925</v>
      </c>
      <c r="N5" s="3">
        <f t="shared" si="3"/>
        <v>894</v>
      </c>
      <c r="O5" s="3">
        <f t="shared" si="4"/>
        <v>656</v>
      </c>
      <c r="P5" s="3">
        <f t="shared" si="5"/>
        <v>517</v>
      </c>
      <c r="Q5" s="3">
        <f t="shared" si="6"/>
        <v>429</v>
      </c>
      <c r="R5" s="3">
        <f t="shared" si="7"/>
        <v>640</v>
      </c>
      <c r="W5" s="1">
        <v>43925</v>
      </c>
      <c r="X5" s="3">
        <f t="shared" si="8"/>
        <v>246</v>
      </c>
      <c r="Y5" s="3">
        <f t="shared" si="9"/>
        <v>266</v>
      </c>
      <c r="Z5" s="3">
        <f t="shared" si="10"/>
        <v>162</v>
      </c>
      <c r="AA5" s="3">
        <f t="shared" si="11"/>
        <v>154</v>
      </c>
      <c r="AB5" s="3">
        <f t="shared" si="12"/>
        <v>90</v>
      </c>
      <c r="AG5" s="1">
        <v>43925</v>
      </c>
      <c r="AH5" s="3">
        <f t="shared" si="13"/>
        <v>666</v>
      </c>
      <c r="AI5" s="3">
        <f t="shared" si="14"/>
        <v>495</v>
      </c>
      <c r="AJ5" s="3">
        <f t="shared" si="15"/>
        <v>443</v>
      </c>
      <c r="AK5" s="3">
        <f t="shared" si="16"/>
        <v>42</v>
      </c>
      <c r="AL5" s="3">
        <f t="shared" si="17"/>
        <v>24</v>
      </c>
      <c r="AQ5" s="1">
        <v>43925</v>
      </c>
      <c r="AR5" s="3">
        <f t="shared" si="18"/>
        <v>326</v>
      </c>
      <c r="AS5" s="3">
        <f t="shared" si="19"/>
        <v>107</v>
      </c>
      <c r="AT5" s="3">
        <f t="shared" si="20"/>
        <v>74</v>
      </c>
      <c r="AU5" s="3">
        <f t="shared" si="21"/>
        <v>220</v>
      </c>
      <c r="AV5" s="3">
        <f t="shared" si="22"/>
        <v>34</v>
      </c>
      <c r="BA5" s="1">
        <v>43925</v>
      </c>
      <c r="BB5" s="3">
        <f t="shared" si="23"/>
        <v>709</v>
      </c>
      <c r="BC5" s="3">
        <f t="shared" si="24"/>
        <v>97</v>
      </c>
      <c r="BD5" s="3">
        <f t="shared" si="25"/>
        <v>112</v>
      </c>
      <c r="BE5" s="3">
        <f t="shared" si="26"/>
        <v>54</v>
      </c>
      <c r="BF5" s="3">
        <f t="shared" si="27"/>
        <v>75</v>
      </c>
    </row>
    <row r="6" spans="1:143" x14ac:dyDescent="0.2">
      <c r="C6" s="1">
        <v>43926</v>
      </c>
      <c r="D6" s="3">
        <f>SUM(B166-B165)</f>
        <v>1410</v>
      </c>
      <c r="E6" s="3">
        <f>SUM(C159-C158)</f>
        <v>1032</v>
      </c>
      <c r="F6" s="3">
        <f t="shared" si="0"/>
        <v>1052</v>
      </c>
      <c r="G6" s="3">
        <f t="shared" si="1"/>
        <v>918</v>
      </c>
      <c r="H6" s="3">
        <f t="shared" si="2"/>
        <v>605</v>
      </c>
      <c r="M6" s="1">
        <v>43926</v>
      </c>
      <c r="N6" s="3">
        <f t="shared" si="3"/>
        <v>427</v>
      </c>
      <c r="O6" s="3">
        <f t="shared" si="4"/>
        <v>433</v>
      </c>
      <c r="P6" s="3">
        <f t="shared" si="5"/>
        <v>498</v>
      </c>
      <c r="Q6" s="3">
        <f t="shared" si="6"/>
        <v>300</v>
      </c>
      <c r="R6" s="3">
        <f t="shared" si="7"/>
        <v>371</v>
      </c>
      <c r="W6" s="1">
        <v>43926</v>
      </c>
      <c r="X6" s="3">
        <f t="shared" si="8"/>
        <v>229</v>
      </c>
      <c r="Y6" s="3">
        <f t="shared" si="9"/>
        <v>164</v>
      </c>
      <c r="Z6" s="3">
        <f t="shared" si="10"/>
        <v>106</v>
      </c>
      <c r="AA6" s="3">
        <f t="shared" si="11"/>
        <v>72</v>
      </c>
      <c r="AB6" s="3">
        <f t="shared" si="12"/>
        <v>63</v>
      </c>
      <c r="AG6" s="1">
        <v>43926</v>
      </c>
      <c r="AH6" s="3">
        <f t="shared" si="13"/>
        <v>756</v>
      </c>
      <c r="AI6" s="3">
        <f t="shared" si="14"/>
        <v>39</v>
      </c>
      <c r="AJ6" s="3"/>
      <c r="AK6" s="3">
        <f t="shared" si="16"/>
        <v>40</v>
      </c>
      <c r="AL6" s="3">
        <f t="shared" si="17"/>
        <v>20</v>
      </c>
      <c r="AQ6" s="1">
        <v>43926</v>
      </c>
      <c r="AR6" s="3">
        <f t="shared" si="18"/>
        <v>525</v>
      </c>
      <c r="AS6" s="3">
        <f t="shared" si="19"/>
        <v>129</v>
      </c>
      <c r="AT6" s="3">
        <f t="shared" si="20"/>
        <v>92</v>
      </c>
      <c r="AU6" s="3">
        <f t="shared" si="21"/>
        <v>73</v>
      </c>
      <c r="AV6" s="3">
        <f t="shared" si="22"/>
        <v>41</v>
      </c>
      <c r="BA6" s="1">
        <v>43926</v>
      </c>
      <c r="BB6" s="3">
        <f t="shared" si="23"/>
        <v>617</v>
      </c>
      <c r="BC6" s="3">
        <f t="shared" si="24"/>
        <v>117</v>
      </c>
      <c r="BD6" s="3">
        <f t="shared" si="25"/>
        <v>17</v>
      </c>
      <c r="BE6" s="3">
        <f t="shared" si="26"/>
        <v>59</v>
      </c>
      <c r="BF6" s="3">
        <f t="shared" si="27"/>
        <v>48</v>
      </c>
    </row>
    <row r="7" spans="1:143" x14ac:dyDescent="0.2">
      <c r="C7" s="1">
        <v>43927</v>
      </c>
      <c r="D7" s="3">
        <f>SUM(B167-B166)</f>
        <v>1302</v>
      </c>
      <c r="E7" s="3">
        <f>SUM(C160-C159)</f>
        <v>914</v>
      </c>
      <c r="F7" s="3"/>
      <c r="G7" s="3">
        <f t="shared" si="1"/>
        <v>942</v>
      </c>
      <c r="H7" s="3">
        <f t="shared" si="2"/>
        <v>1540</v>
      </c>
      <c r="M7" s="1">
        <v>43927</v>
      </c>
      <c r="N7" s="3">
        <f t="shared" si="3"/>
        <v>675</v>
      </c>
      <c r="O7" s="3">
        <f t="shared" si="4"/>
        <v>471</v>
      </c>
      <c r="P7" s="3">
        <f t="shared" si="5"/>
        <v>411</v>
      </c>
      <c r="Q7" s="3">
        <f t="shared" si="6"/>
        <v>469</v>
      </c>
      <c r="R7" s="3">
        <f t="shared" si="7"/>
        <v>529</v>
      </c>
      <c r="W7" s="1">
        <v>43927</v>
      </c>
      <c r="X7" s="3">
        <f t="shared" si="8"/>
        <v>271</v>
      </c>
      <c r="Y7" s="3">
        <f t="shared" si="9"/>
        <v>318</v>
      </c>
      <c r="Z7" s="3">
        <f t="shared" si="10"/>
        <v>147</v>
      </c>
      <c r="AA7" s="3">
        <f t="shared" si="11"/>
        <v>111</v>
      </c>
      <c r="AB7" s="3">
        <f t="shared" si="12"/>
        <v>99</v>
      </c>
      <c r="AG7" s="1">
        <v>43927</v>
      </c>
      <c r="AH7" s="3">
        <f t="shared" si="13"/>
        <v>752</v>
      </c>
      <c r="AI7" s="3">
        <f t="shared" si="14"/>
        <v>306</v>
      </c>
      <c r="AJ7" s="3">
        <f t="shared" si="15"/>
        <v>156</v>
      </c>
      <c r="AK7" s="3">
        <f t="shared" si="16"/>
        <v>64</v>
      </c>
      <c r="AL7" s="3">
        <f t="shared" si="17"/>
        <v>22</v>
      </c>
      <c r="AQ7" s="1">
        <v>43927</v>
      </c>
      <c r="AR7" s="3">
        <f t="shared" si="18"/>
        <v>476</v>
      </c>
      <c r="AS7" s="3">
        <f t="shared" si="19"/>
        <v>119</v>
      </c>
      <c r="AT7" s="3">
        <f t="shared" si="20"/>
        <v>114</v>
      </c>
      <c r="AU7" s="3">
        <f t="shared" si="21"/>
        <v>129</v>
      </c>
      <c r="AV7" s="3">
        <f t="shared" si="22"/>
        <v>50</v>
      </c>
      <c r="BA7" s="1">
        <v>43927</v>
      </c>
      <c r="BB7" s="3">
        <f t="shared" si="23"/>
        <v>454</v>
      </c>
      <c r="BC7" s="3">
        <f t="shared" si="24"/>
        <v>78</v>
      </c>
      <c r="BD7" s="3">
        <f t="shared" si="25"/>
        <v>185</v>
      </c>
      <c r="BE7" s="3">
        <f t="shared" si="26"/>
        <v>17</v>
      </c>
      <c r="BF7" s="3">
        <f t="shared" si="27"/>
        <v>48</v>
      </c>
    </row>
    <row r="8" spans="1:143" x14ac:dyDescent="0.2">
      <c r="C8" s="1">
        <v>43928</v>
      </c>
      <c r="D8" s="3">
        <f>SUM(B168-B167)</f>
        <v>1726</v>
      </c>
      <c r="E8" s="3">
        <f>SUM(C161-C160)</f>
        <v>1801</v>
      </c>
      <c r="F8" s="3">
        <f t="shared" si="0"/>
        <v>2212</v>
      </c>
      <c r="G8" s="3">
        <f t="shared" si="1"/>
        <v>1261</v>
      </c>
      <c r="H8" s="3">
        <f t="shared" si="2"/>
        <v>1088</v>
      </c>
      <c r="M8" s="1">
        <v>43928</v>
      </c>
      <c r="N8" s="3">
        <f t="shared" si="3"/>
        <v>671</v>
      </c>
      <c r="O8" s="3">
        <f t="shared" si="4"/>
        <v>554</v>
      </c>
      <c r="P8" s="3">
        <f t="shared" si="5"/>
        <v>585</v>
      </c>
      <c r="Q8" s="3">
        <f t="shared" si="6"/>
        <v>673</v>
      </c>
      <c r="R8" s="3">
        <f t="shared" si="7"/>
        <v>345</v>
      </c>
      <c r="W8" s="1">
        <v>43928</v>
      </c>
      <c r="X8" s="3">
        <f t="shared" si="8"/>
        <v>316</v>
      </c>
      <c r="Y8" s="3">
        <f t="shared" si="9"/>
        <v>237</v>
      </c>
      <c r="Z8" s="3">
        <f t="shared" si="10"/>
        <v>188</v>
      </c>
      <c r="AA8" s="3">
        <f t="shared" si="11"/>
        <v>210</v>
      </c>
      <c r="AB8" s="3">
        <f t="shared" si="12"/>
        <v>95</v>
      </c>
      <c r="AG8" s="1">
        <v>43928</v>
      </c>
      <c r="AH8" s="3">
        <f t="shared" si="13"/>
        <v>775</v>
      </c>
      <c r="AI8" s="3">
        <f t="shared" si="14"/>
        <v>356</v>
      </c>
      <c r="AJ8" s="3">
        <f t="shared" si="15"/>
        <v>255</v>
      </c>
      <c r="AK8" s="3">
        <f t="shared" si="16"/>
        <v>70</v>
      </c>
      <c r="AL8" s="3">
        <f t="shared" si="17"/>
        <v>18</v>
      </c>
      <c r="AQ8" s="1">
        <v>43928</v>
      </c>
      <c r="AR8" s="3">
        <f t="shared" si="18"/>
        <v>401</v>
      </c>
      <c r="AS8" s="3">
        <f t="shared" si="19"/>
        <v>129</v>
      </c>
      <c r="AT8" s="3">
        <f t="shared" si="20"/>
        <v>76</v>
      </c>
      <c r="AU8" s="3">
        <f t="shared" si="21"/>
        <v>140</v>
      </c>
      <c r="AV8" s="3">
        <f t="shared" si="22"/>
        <v>43</v>
      </c>
      <c r="BA8" s="1">
        <v>43928</v>
      </c>
      <c r="BB8" s="3">
        <f t="shared" si="23"/>
        <v>539</v>
      </c>
      <c r="BC8" s="3">
        <f t="shared" si="24"/>
        <v>50</v>
      </c>
      <c r="BD8" s="3">
        <f t="shared" si="25"/>
        <v>51</v>
      </c>
      <c r="BE8" s="3">
        <f t="shared" si="26"/>
        <v>61</v>
      </c>
      <c r="BF8" s="3">
        <f t="shared" si="27"/>
        <v>49</v>
      </c>
    </row>
    <row r="9" spans="1:143" x14ac:dyDescent="0.2">
      <c r="C9" s="1">
        <v>43929</v>
      </c>
      <c r="D9" s="3">
        <f>SUM(B169-B168)</f>
        <v>1395</v>
      </c>
      <c r="E9" s="3">
        <f>SUM(C162-C161)</f>
        <v>1345</v>
      </c>
      <c r="F9" s="3">
        <f t="shared" si="0"/>
        <v>1938</v>
      </c>
      <c r="G9" s="3">
        <f t="shared" si="1"/>
        <v>1478</v>
      </c>
      <c r="H9" s="3">
        <f t="shared" si="2"/>
        <v>283</v>
      </c>
      <c r="M9" s="1">
        <v>43929</v>
      </c>
      <c r="N9" s="3">
        <f t="shared" si="3"/>
        <v>341</v>
      </c>
      <c r="O9" s="3">
        <f t="shared" si="4"/>
        <v>488</v>
      </c>
      <c r="P9" s="3">
        <f t="shared" si="5"/>
        <v>520</v>
      </c>
      <c r="Q9" s="3">
        <f t="shared" si="6"/>
        <v>473</v>
      </c>
      <c r="R9" s="3">
        <f t="shared" si="7"/>
        <v>271</v>
      </c>
      <c r="W9" s="1">
        <v>43929</v>
      </c>
      <c r="X9" s="3">
        <f t="shared" si="8"/>
        <v>355</v>
      </c>
      <c r="Y9" s="3">
        <f t="shared" si="9"/>
        <v>358</v>
      </c>
      <c r="Z9" s="3">
        <f t="shared" si="10"/>
        <v>262</v>
      </c>
      <c r="AA9" s="3">
        <f t="shared" si="11"/>
        <v>186</v>
      </c>
      <c r="AB9" s="3">
        <f t="shared" si="12"/>
        <v>124</v>
      </c>
      <c r="AG9" s="1">
        <v>43929</v>
      </c>
      <c r="AH9" s="3">
        <f t="shared" si="13"/>
        <v>581</v>
      </c>
      <c r="AI9" s="3">
        <f t="shared" si="14"/>
        <v>271</v>
      </c>
      <c r="AJ9" s="3">
        <f t="shared" si="15"/>
        <v>212</v>
      </c>
      <c r="AK9" s="3">
        <f t="shared" si="16"/>
        <v>75</v>
      </c>
      <c r="AL9" s="3">
        <f t="shared" si="17"/>
        <v>49</v>
      </c>
      <c r="AQ9" s="1">
        <v>43929</v>
      </c>
      <c r="AR9" s="3">
        <f t="shared" si="18"/>
        <v>444</v>
      </c>
      <c r="AS9" s="3">
        <f t="shared" si="19"/>
        <v>162</v>
      </c>
      <c r="AT9" s="3">
        <f t="shared" si="20"/>
        <v>136</v>
      </c>
      <c r="AU9" s="3">
        <f t="shared" si="21"/>
        <v>173</v>
      </c>
      <c r="AV9" s="3">
        <f t="shared" si="22"/>
        <v>47</v>
      </c>
      <c r="BA9" s="1">
        <v>43929</v>
      </c>
      <c r="BB9" s="3">
        <f t="shared" si="23"/>
        <v>620</v>
      </c>
      <c r="BC9" s="3">
        <f t="shared" si="24"/>
        <v>76</v>
      </c>
      <c r="BD9" s="3">
        <f t="shared" si="25"/>
        <v>69</v>
      </c>
      <c r="BE9" s="3">
        <f t="shared" si="26"/>
        <v>95</v>
      </c>
      <c r="BF9" s="3">
        <f t="shared" si="27"/>
        <v>85</v>
      </c>
    </row>
    <row r="10" spans="1:143" x14ac:dyDescent="0.2">
      <c r="C10" s="1">
        <v>43930</v>
      </c>
      <c r="D10" s="3">
        <f>SUM(B170-B169)</f>
        <v>1555</v>
      </c>
      <c r="E10" s="3">
        <f>SUM(C163-C162)</f>
        <v>1828</v>
      </c>
      <c r="F10" s="3">
        <f t="shared" si="0"/>
        <v>1592</v>
      </c>
      <c r="G10" s="3">
        <f t="shared" si="1"/>
        <v>2317</v>
      </c>
      <c r="H10" s="3">
        <f t="shared" si="2"/>
        <v>1569</v>
      </c>
      <c r="M10" s="1">
        <v>43930</v>
      </c>
      <c r="N10" s="3">
        <f t="shared" si="3"/>
        <v>469</v>
      </c>
      <c r="O10" s="3">
        <f t="shared" si="4"/>
        <v>442</v>
      </c>
      <c r="P10" s="3">
        <f t="shared" si="5"/>
        <v>471</v>
      </c>
      <c r="Q10" s="3">
        <f t="shared" si="6"/>
        <v>372</v>
      </c>
      <c r="R10" s="3">
        <f t="shared" si="7"/>
        <v>318</v>
      </c>
      <c r="W10" s="1">
        <v>43930</v>
      </c>
      <c r="X10" s="3">
        <f t="shared" si="8"/>
        <v>441</v>
      </c>
      <c r="Y10" s="3">
        <f t="shared" si="9"/>
        <v>500</v>
      </c>
      <c r="Z10" s="3">
        <f t="shared" si="10"/>
        <v>233</v>
      </c>
      <c r="AA10" s="3">
        <f t="shared" si="11"/>
        <v>229</v>
      </c>
      <c r="AB10" s="3">
        <f t="shared" si="12"/>
        <v>165</v>
      </c>
      <c r="AG10" s="1">
        <v>43930</v>
      </c>
      <c r="AH10" s="3">
        <f t="shared" si="13"/>
        <v>467</v>
      </c>
      <c r="AI10" s="3">
        <f t="shared" si="14"/>
        <v>240</v>
      </c>
      <c r="AJ10" s="3">
        <f t="shared" si="15"/>
        <v>157</v>
      </c>
      <c r="AK10" s="3">
        <f t="shared" si="16"/>
        <v>42</v>
      </c>
      <c r="AL10" s="3">
        <f t="shared" si="17"/>
        <v>27</v>
      </c>
      <c r="AQ10" s="1">
        <v>43930</v>
      </c>
      <c r="AR10" s="3">
        <f t="shared" si="18"/>
        <v>573</v>
      </c>
      <c r="AS10" s="3">
        <f t="shared" si="19"/>
        <v>172</v>
      </c>
      <c r="AT10" s="3">
        <f t="shared" si="20"/>
        <v>188</v>
      </c>
      <c r="AU10" s="3">
        <f t="shared" si="21"/>
        <v>147</v>
      </c>
      <c r="AV10" s="3">
        <f t="shared" si="22"/>
        <v>200</v>
      </c>
      <c r="BA10" s="1">
        <v>43930</v>
      </c>
      <c r="BB10" s="3">
        <f t="shared" si="23"/>
        <v>414</v>
      </c>
      <c r="BC10" s="3">
        <f t="shared" si="24"/>
        <v>98</v>
      </c>
      <c r="BD10" s="3">
        <f t="shared" si="25"/>
        <v>109</v>
      </c>
      <c r="BE10" s="3">
        <f t="shared" si="26"/>
        <v>62</v>
      </c>
      <c r="BF10" s="3">
        <f t="shared" si="27"/>
        <v>63</v>
      </c>
    </row>
    <row r="11" spans="1:143" x14ac:dyDescent="0.2">
      <c r="C11" s="1">
        <v>43931</v>
      </c>
      <c r="D11" s="3">
        <f>SUM(B171-B170)</f>
        <v>1995</v>
      </c>
      <c r="E11" s="3">
        <f>SUM(C164-C163)</f>
        <v>1438</v>
      </c>
      <c r="F11" s="3">
        <f t="shared" si="0"/>
        <v>1372</v>
      </c>
      <c r="G11" s="3">
        <f t="shared" si="1"/>
        <v>1807</v>
      </c>
      <c r="H11" s="3">
        <f t="shared" si="2"/>
        <v>1279</v>
      </c>
      <c r="M11" s="1">
        <v>43931</v>
      </c>
      <c r="N11" s="3">
        <f t="shared" si="3"/>
        <v>585</v>
      </c>
      <c r="O11" s="3">
        <f t="shared" si="4"/>
        <v>532</v>
      </c>
      <c r="P11" s="3">
        <f t="shared" si="5"/>
        <v>511</v>
      </c>
      <c r="Q11" s="3">
        <f t="shared" si="6"/>
        <v>372</v>
      </c>
      <c r="R11" s="3">
        <f t="shared" si="7"/>
        <v>327</v>
      </c>
      <c r="W11" s="1">
        <v>43931</v>
      </c>
      <c r="X11" s="3">
        <f t="shared" si="8"/>
        <v>493</v>
      </c>
      <c r="Y11" s="3">
        <f t="shared" si="9"/>
        <v>402</v>
      </c>
      <c r="Z11" s="3">
        <f t="shared" si="10"/>
        <v>334</v>
      </c>
      <c r="AA11" s="3">
        <f t="shared" si="11"/>
        <v>209</v>
      </c>
      <c r="AB11" s="3">
        <f t="shared" si="12"/>
        <v>217</v>
      </c>
      <c r="AG11" s="1">
        <v>43931</v>
      </c>
      <c r="AH11" s="3">
        <f t="shared" si="13"/>
        <v>446</v>
      </c>
      <c r="AI11" s="3">
        <f t="shared" si="14"/>
        <v>264</v>
      </c>
      <c r="AJ11" s="3">
        <f t="shared" si="15"/>
        <v>190</v>
      </c>
      <c r="AK11" s="3">
        <f t="shared" si="16"/>
        <v>73</v>
      </c>
      <c r="AL11" s="3">
        <f t="shared" si="17"/>
        <v>22</v>
      </c>
      <c r="AQ11" s="1">
        <v>43931</v>
      </c>
      <c r="AR11" s="3">
        <f t="shared" si="18"/>
        <v>492</v>
      </c>
      <c r="AS11" s="3">
        <f t="shared" si="19"/>
        <v>196</v>
      </c>
      <c r="AT11" s="3">
        <f t="shared" si="20"/>
        <v>155</v>
      </c>
      <c r="AU11" s="3">
        <f t="shared" si="21"/>
        <v>96</v>
      </c>
      <c r="AV11" s="3">
        <f t="shared" si="22"/>
        <v>104</v>
      </c>
      <c r="BA11" s="1">
        <v>43931</v>
      </c>
      <c r="BB11" s="3">
        <f t="shared" si="23"/>
        <v>465</v>
      </c>
      <c r="BC11" s="3">
        <f t="shared" si="24"/>
        <v>65</v>
      </c>
      <c r="BD11" s="3">
        <f t="shared" si="25"/>
        <v>79</v>
      </c>
      <c r="BE11" s="3">
        <f t="shared" si="26"/>
        <v>42</v>
      </c>
      <c r="BF11" s="3">
        <f t="shared" si="27"/>
        <v>59</v>
      </c>
    </row>
    <row r="12" spans="1:143" x14ac:dyDescent="0.2">
      <c r="C12" s="1">
        <v>43932</v>
      </c>
      <c r="D12" s="3">
        <f>SUM(B172-B171)</f>
        <v>1290</v>
      </c>
      <c r="E12" s="3">
        <f>SUM(C165-C164)</f>
        <v>1196</v>
      </c>
      <c r="F12" s="3"/>
      <c r="G12" s="3">
        <f t="shared" si="1"/>
        <v>980</v>
      </c>
      <c r="H12" s="3">
        <f t="shared" si="2"/>
        <v>1191</v>
      </c>
      <c r="M12" s="1">
        <v>43932</v>
      </c>
      <c r="N12" s="3">
        <f t="shared" si="3"/>
        <v>434</v>
      </c>
      <c r="O12" s="3">
        <f t="shared" si="4"/>
        <v>596</v>
      </c>
      <c r="P12" s="3">
        <f t="shared" si="5"/>
        <v>271</v>
      </c>
      <c r="Q12" s="3">
        <f t="shared" si="6"/>
        <v>290</v>
      </c>
      <c r="R12" s="3">
        <f t="shared" si="7"/>
        <v>278</v>
      </c>
      <c r="W12" s="1">
        <v>43932</v>
      </c>
      <c r="X12" s="3">
        <f t="shared" si="8"/>
        <v>392</v>
      </c>
      <c r="Y12" s="3">
        <f t="shared" si="9"/>
        <v>425</v>
      </c>
      <c r="Z12" s="3">
        <f t="shared" si="10"/>
        <v>226</v>
      </c>
      <c r="AA12" s="3">
        <f t="shared" si="11"/>
        <v>179</v>
      </c>
      <c r="AB12" s="3">
        <f t="shared" si="12"/>
        <v>144</v>
      </c>
      <c r="AG12" s="1">
        <v>43932</v>
      </c>
      <c r="AH12" s="3">
        <f t="shared" si="13"/>
        <v>412</v>
      </c>
      <c r="AI12" s="3">
        <f t="shared" si="14"/>
        <v>291</v>
      </c>
      <c r="AJ12" s="3">
        <f t="shared" si="15"/>
        <v>191</v>
      </c>
      <c r="AK12" s="3">
        <f t="shared" si="16"/>
        <v>91</v>
      </c>
      <c r="AL12" s="3">
        <f t="shared" si="17"/>
        <v>26</v>
      </c>
      <c r="AQ12" s="1">
        <v>43932</v>
      </c>
      <c r="AR12" s="3">
        <f t="shared" si="18"/>
        <v>501</v>
      </c>
      <c r="AS12" s="3">
        <f t="shared" si="19"/>
        <v>164</v>
      </c>
      <c r="AT12" s="3">
        <f t="shared" si="20"/>
        <v>133</v>
      </c>
      <c r="AU12" s="3">
        <f t="shared" si="21"/>
        <v>58</v>
      </c>
      <c r="AV12" s="3">
        <f t="shared" si="22"/>
        <v>210</v>
      </c>
      <c r="BA12" s="1">
        <v>43932</v>
      </c>
      <c r="BB12" s="3">
        <f t="shared" si="23"/>
        <v>439</v>
      </c>
      <c r="BC12" s="3">
        <f t="shared" si="24"/>
        <v>68</v>
      </c>
      <c r="BD12" s="3">
        <f t="shared" si="25"/>
        <v>98</v>
      </c>
      <c r="BE12" s="3">
        <f t="shared" si="26"/>
        <v>82</v>
      </c>
      <c r="BF12" s="3">
        <f t="shared" si="27"/>
        <v>83</v>
      </c>
    </row>
    <row r="13" spans="1:143" x14ac:dyDescent="0.2">
      <c r="C13" s="1">
        <v>43933</v>
      </c>
      <c r="D13" s="3">
        <f>SUM(B173-B172)</f>
        <v>1705</v>
      </c>
      <c r="E13" s="3">
        <f>SUM(C166-C165)</f>
        <v>1420</v>
      </c>
      <c r="F13" s="3">
        <v>1072</v>
      </c>
      <c r="G13" s="3">
        <f t="shared" si="1"/>
        <v>1186</v>
      </c>
      <c r="H13" s="3">
        <f t="shared" si="2"/>
        <v>933</v>
      </c>
      <c r="M13" s="1">
        <v>43933</v>
      </c>
      <c r="N13" s="3">
        <f t="shared" si="3"/>
        <v>422</v>
      </c>
      <c r="O13" s="3">
        <f t="shared" si="4"/>
        <v>462</v>
      </c>
      <c r="P13" s="3">
        <f t="shared" si="5"/>
        <v>559</v>
      </c>
      <c r="Q13" s="3">
        <f t="shared" si="6"/>
        <v>315</v>
      </c>
      <c r="R13" s="3">
        <f t="shared" si="7"/>
        <v>295</v>
      </c>
      <c r="W13" s="1">
        <v>43933</v>
      </c>
      <c r="X13" s="3">
        <f t="shared" si="8"/>
        <v>433</v>
      </c>
      <c r="Y13" s="3">
        <f t="shared" si="9"/>
        <v>788</v>
      </c>
      <c r="Z13" s="3">
        <f t="shared" si="10"/>
        <v>274</v>
      </c>
      <c r="AA13" s="3">
        <f t="shared" si="11"/>
        <v>254</v>
      </c>
      <c r="AB13" s="3">
        <f t="shared" si="12"/>
        <v>210</v>
      </c>
      <c r="AG13" s="1">
        <v>43933</v>
      </c>
      <c r="AH13" s="3">
        <f t="shared" si="13"/>
        <v>213</v>
      </c>
      <c r="AI13" s="3">
        <f t="shared" si="14"/>
        <v>113</v>
      </c>
      <c r="AJ13" s="3">
        <f t="shared" si="15"/>
        <v>90</v>
      </c>
      <c r="AK13" s="3">
        <f t="shared" si="16"/>
        <v>36</v>
      </c>
      <c r="AL13" s="3">
        <f t="shared" si="17"/>
        <v>31</v>
      </c>
      <c r="AQ13" s="1">
        <v>43933</v>
      </c>
      <c r="AR13" s="3">
        <f t="shared" si="18"/>
        <v>330</v>
      </c>
      <c r="AS13" s="3">
        <f t="shared" si="19"/>
        <v>111</v>
      </c>
      <c r="AT13" s="3">
        <f t="shared" si="20"/>
        <v>84</v>
      </c>
      <c r="AU13" s="3">
        <f t="shared" si="21"/>
        <v>64</v>
      </c>
      <c r="AV13" s="3">
        <f t="shared" si="22"/>
        <v>105</v>
      </c>
      <c r="BA13" s="1">
        <v>43933</v>
      </c>
      <c r="BB13" s="3">
        <f t="shared" si="23"/>
        <v>310</v>
      </c>
      <c r="BC13" s="3">
        <f t="shared" si="24"/>
        <v>43</v>
      </c>
      <c r="BD13" s="3">
        <f t="shared" si="25"/>
        <v>70</v>
      </c>
      <c r="BE13" s="3">
        <f t="shared" si="26"/>
        <v>55</v>
      </c>
      <c r="BF13" s="3">
        <f t="shared" si="27"/>
        <v>56</v>
      </c>
    </row>
    <row r="14" spans="1:143" x14ac:dyDescent="0.2">
      <c r="C14" s="1">
        <v>43934</v>
      </c>
      <c r="D14" s="3">
        <f>SUM(B174-B173)</f>
        <v>719</v>
      </c>
      <c r="E14" s="3">
        <f>SUM(C167-C166)</f>
        <v>573</v>
      </c>
      <c r="F14" s="3">
        <f t="shared" ref="F14:F56" si="28">SUM(D162-D161)</f>
        <v>1774</v>
      </c>
      <c r="G14" s="3">
        <f t="shared" si="1"/>
        <v>643</v>
      </c>
      <c r="H14" s="3">
        <f t="shared" si="2"/>
        <v>827</v>
      </c>
      <c r="M14" s="1">
        <v>43934</v>
      </c>
      <c r="N14" s="3">
        <f t="shared" si="3"/>
        <v>308</v>
      </c>
      <c r="O14" s="3">
        <f t="shared" si="4"/>
        <v>410</v>
      </c>
      <c r="P14" s="3">
        <f t="shared" si="5"/>
        <v>224</v>
      </c>
      <c r="Q14" s="3">
        <f t="shared" si="6"/>
        <v>456</v>
      </c>
      <c r="R14" s="3">
        <f t="shared" si="7"/>
        <v>360</v>
      </c>
      <c r="W14" s="1">
        <v>43934</v>
      </c>
      <c r="X14" s="3">
        <f t="shared" si="8"/>
        <v>220</v>
      </c>
      <c r="Y14" s="3">
        <f t="shared" si="9"/>
        <v>323</v>
      </c>
      <c r="Z14" s="3">
        <f t="shared" si="10"/>
        <v>243</v>
      </c>
      <c r="AA14" s="3">
        <f t="shared" si="11"/>
        <v>189</v>
      </c>
      <c r="AB14" s="3">
        <f t="shared" si="12"/>
        <v>96</v>
      </c>
      <c r="AG14" s="1">
        <v>43934</v>
      </c>
      <c r="AH14" s="3">
        <f t="shared" si="13"/>
        <v>484</v>
      </c>
      <c r="AI14" s="3">
        <f t="shared" si="14"/>
        <v>158</v>
      </c>
      <c r="AJ14" s="3">
        <f t="shared" si="15"/>
        <v>164</v>
      </c>
      <c r="AK14" s="3">
        <f t="shared" si="16"/>
        <v>33</v>
      </c>
      <c r="AL14" s="3">
        <f t="shared" si="17"/>
        <v>20</v>
      </c>
      <c r="AQ14" s="1">
        <v>43934</v>
      </c>
      <c r="AR14" s="3">
        <f t="shared" si="18"/>
        <v>458</v>
      </c>
      <c r="AS14" s="3">
        <f t="shared" si="19"/>
        <v>121</v>
      </c>
      <c r="AT14" s="3">
        <f t="shared" si="20"/>
        <v>118</v>
      </c>
      <c r="AU14" s="3">
        <f t="shared" si="21"/>
        <v>63</v>
      </c>
      <c r="AV14" s="3">
        <f t="shared" si="22"/>
        <v>115</v>
      </c>
      <c r="BA14" s="1">
        <v>43934</v>
      </c>
      <c r="BB14" s="3">
        <f t="shared" si="23"/>
        <v>234</v>
      </c>
      <c r="BC14" s="3">
        <f t="shared" si="24"/>
        <v>43</v>
      </c>
      <c r="BD14" s="3">
        <f t="shared" si="25"/>
        <v>130</v>
      </c>
      <c r="BE14" s="3">
        <f t="shared" si="26"/>
        <v>45</v>
      </c>
      <c r="BF14" s="3">
        <f t="shared" si="27"/>
        <v>6</v>
      </c>
    </row>
    <row r="15" spans="1:143" x14ac:dyDescent="0.2">
      <c r="C15" s="1">
        <v>43935</v>
      </c>
      <c r="D15" s="3">
        <f>SUM(B175-B174)</f>
        <v>148</v>
      </c>
      <c r="E15" s="3">
        <f>SUM(C168-C167)</f>
        <v>103</v>
      </c>
      <c r="F15" s="3">
        <f t="shared" si="28"/>
        <v>892</v>
      </c>
      <c r="G15" s="3">
        <f t="shared" si="1"/>
        <v>74</v>
      </c>
      <c r="H15" s="3">
        <f t="shared" si="2"/>
        <v>819</v>
      </c>
      <c r="M15" s="1">
        <v>43935</v>
      </c>
      <c r="N15" s="3">
        <f t="shared" si="3"/>
        <v>334</v>
      </c>
      <c r="O15" s="3">
        <f t="shared" si="4"/>
        <v>363</v>
      </c>
      <c r="P15" s="3">
        <f t="shared" si="5"/>
        <v>578</v>
      </c>
      <c r="Q15" s="3">
        <f t="shared" si="6"/>
        <v>629</v>
      </c>
      <c r="R15" s="3">
        <f t="shared" si="7"/>
        <v>488</v>
      </c>
      <c r="W15" s="1">
        <v>43935</v>
      </c>
      <c r="X15" s="3">
        <f t="shared" si="8"/>
        <v>293</v>
      </c>
      <c r="Y15" s="3">
        <f t="shared" si="9"/>
        <v>271</v>
      </c>
      <c r="Z15" s="3">
        <f t="shared" si="10"/>
        <v>181</v>
      </c>
      <c r="AA15" s="3">
        <f t="shared" si="11"/>
        <v>131</v>
      </c>
      <c r="AB15" s="3">
        <f t="shared" si="12"/>
        <v>118</v>
      </c>
      <c r="AG15" s="1">
        <v>43935</v>
      </c>
      <c r="AH15" s="3">
        <f t="shared" si="13"/>
        <v>561</v>
      </c>
      <c r="AI15" s="3">
        <f t="shared" si="14"/>
        <v>291</v>
      </c>
      <c r="AJ15" s="3">
        <f t="shared" si="15"/>
        <v>202</v>
      </c>
      <c r="AK15" s="3">
        <f t="shared" si="16"/>
        <v>42</v>
      </c>
      <c r="AL15" s="3">
        <f t="shared" si="17"/>
        <v>36</v>
      </c>
      <c r="AQ15" s="1">
        <v>43935</v>
      </c>
      <c r="AR15" s="3">
        <f t="shared" si="18"/>
        <v>311</v>
      </c>
      <c r="AS15" s="3">
        <f t="shared" si="19"/>
        <v>69</v>
      </c>
      <c r="AT15" s="3">
        <f t="shared" si="20"/>
        <v>94</v>
      </c>
      <c r="AU15" s="3">
        <f t="shared" si="21"/>
        <v>56</v>
      </c>
      <c r="AV15" s="3">
        <f t="shared" si="22"/>
        <v>97</v>
      </c>
      <c r="BA15" s="1">
        <v>43935</v>
      </c>
      <c r="BB15" s="3">
        <f t="shared" si="23"/>
        <v>581</v>
      </c>
      <c r="BC15" s="3">
        <f t="shared" si="24"/>
        <v>83</v>
      </c>
      <c r="BD15" s="3">
        <f t="shared" si="25"/>
        <v>7</v>
      </c>
      <c r="BE15" s="3">
        <f t="shared" si="26"/>
        <v>0</v>
      </c>
      <c r="BF15" s="3">
        <f t="shared" si="27"/>
        <v>16</v>
      </c>
    </row>
    <row r="16" spans="1:143" x14ac:dyDescent="0.2">
      <c r="C16" s="1">
        <v>43936</v>
      </c>
      <c r="D16" s="3">
        <f>SUM(B176-B175)</f>
        <v>3149</v>
      </c>
      <c r="E16" s="3">
        <f>SUM(C169-C168)</f>
        <v>3831</v>
      </c>
      <c r="F16" s="3">
        <f t="shared" si="28"/>
        <v>1465</v>
      </c>
      <c r="G16" s="3">
        <f t="shared" si="1"/>
        <v>1161</v>
      </c>
      <c r="H16" s="3">
        <f t="shared" si="2"/>
        <v>816</v>
      </c>
      <c r="M16" s="1">
        <v>43936</v>
      </c>
      <c r="N16" s="3">
        <f t="shared" si="3"/>
        <v>422</v>
      </c>
      <c r="O16" s="3">
        <f t="shared" si="4"/>
        <v>269</v>
      </c>
      <c r="P16" s="3">
        <f t="shared" si="5"/>
        <v>367</v>
      </c>
      <c r="Q16" s="3">
        <f t="shared" si="6"/>
        <v>173</v>
      </c>
      <c r="R16" s="3">
        <f t="shared" si="7"/>
        <v>312</v>
      </c>
      <c r="W16" s="1">
        <v>43936</v>
      </c>
      <c r="X16" s="3">
        <f t="shared" si="8"/>
        <v>407</v>
      </c>
      <c r="Y16" s="3">
        <f t="shared" si="9"/>
        <v>427</v>
      </c>
      <c r="Z16" s="3">
        <f t="shared" si="10"/>
        <v>300</v>
      </c>
      <c r="AA16" s="3">
        <f t="shared" si="11"/>
        <v>153</v>
      </c>
      <c r="AB16" s="3">
        <f t="shared" si="12"/>
        <v>104</v>
      </c>
      <c r="AG16" s="1">
        <v>43936</v>
      </c>
      <c r="AH16" s="3">
        <f t="shared" si="13"/>
        <v>335</v>
      </c>
      <c r="AI16" s="3">
        <f t="shared" si="14"/>
        <v>212</v>
      </c>
      <c r="AJ16" s="3">
        <f t="shared" si="15"/>
        <v>172</v>
      </c>
      <c r="AK16" s="3">
        <f t="shared" si="16"/>
        <v>54</v>
      </c>
      <c r="AL16" s="3">
        <f t="shared" si="17"/>
        <v>26</v>
      </c>
      <c r="AQ16" s="1">
        <v>43936</v>
      </c>
      <c r="AR16" s="3">
        <f t="shared" si="18"/>
        <v>320</v>
      </c>
      <c r="AS16" s="3">
        <f t="shared" si="19"/>
        <v>121</v>
      </c>
      <c r="AT16" s="3">
        <f t="shared" si="20"/>
        <v>129</v>
      </c>
      <c r="AU16" s="3">
        <f t="shared" si="21"/>
        <v>119</v>
      </c>
      <c r="AV16" s="3">
        <f t="shared" si="22"/>
        <v>88</v>
      </c>
      <c r="BA16" s="1">
        <v>43936</v>
      </c>
      <c r="BB16" s="3">
        <f t="shared" si="23"/>
        <v>468</v>
      </c>
      <c r="BC16" s="3">
        <f t="shared" si="24"/>
        <v>82</v>
      </c>
      <c r="BD16" s="3">
        <f t="shared" si="25"/>
        <v>256</v>
      </c>
      <c r="BE16" s="3">
        <f t="shared" si="26"/>
        <v>127</v>
      </c>
      <c r="BF16" s="3">
        <f t="shared" si="27"/>
        <v>77</v>
      </c>
    </row>
    <row r="17" spans="3:58" x14ac:dyDescent="0.2">
      <c r="C17" s="2">
        <v>43937</v>
      </c>
      <c r="D17" s="3">
        <f>SUM(B177-B176)</f>
        <v>1153</v>
      </c>
      <c r="E17" s="3">
        <f>SUM(C170-C169)</f>
        <v>1552</v>
      </c>
      <c r="F17" s="3">
        <f t="shared" si="28"/>
        <v>1057</v>
      </c>
      <c r="G17" s="3">
        <f t="shared" si="1"/>
        <v>1051</v>
      </c>
      <c r="H17" s="3">
        <f t="shared" si="2"/>
        <v>904</v>
      </c>
      <c r="M17" s="2">
        <v>43937</v>
      </c>
      <c r="N17" s="3">
        <f t="shared" si="3"/>
        <v>561</v>
      </c>
      <c r="O17" s="3">
        <f t="shared" si="4"/>
        <v>654</v>
      </c>
      <c r="P17" s="3">
        <v>505</v>
      </c>
      <c r="Q17" s="3">
        <f t="shared" si="6"/>
        <v>466</v>
      </c>
      <c r="R17" s="3">
        <f t="shared" si="7"/>
        <v>567</v>
      </c>
      <c r="W17" s="2">
        <v>43937</v>
      </c>
      <c r="X17" s="3">
        <f t="shared" si="8"/>
        <v>541</v>
      </c>
      <c r="Y17" s="3">
        <f t="shared" si="9"/>
        <v>525</v>
      </c>
      <c r="Z17" s="3">
        <f t="shared" si="10"/>
        <v>351</v>
      </c>
      <c r="AA17" s="3">
        <f t="shared" si="11"/>
        <v>220</v>
      </c>
      <c r="AB17" s="3">
        <f t="shared" si="12"/>
        <v>153</v>
      </c>
      <c r="AG17" s="2">
        <v>43937</v>
      </c>
      <c r="AH17" s="3">
        <f t="shared" si="13"/>
        <v>458</v>
      </c>
      <c r="AI17" s="3">
        <f t="shared" si="14"/>
        <v>202</v>
      </c>
      <c r="AJ17" s="3">
        <f t="shared" si="15"/>
        <v>200</v>
      </c>
      <c r="AK17" s="3">
        <f t="shared" si="16"/>
        <v>63</v>
      </c>
      <c r="AL17" s="3">
        <f t="shared" si="17"/>
        <v>28</v>
      </c>
      <c r="AQ17" s="2">
        <v>43937</v>
      </c>
      <c r="AR17" s="3">
        <f t="shared" si="18"/>
        <v>243</v>
      </c>
      <c r="AS17" s="3">
        <f t="shared" si="19"/>
        <v>69</v>
      </c>
      <c r="AT17" s="3">
        <f t="shared" si="20"/>
        <v>64</v>
      </c>
      <c r="AU17" s="3">
        <f t="shared" si="21"/>
        <v>77</v>
      </c>
      <c r="AV17" s="3">
        <f t="shared" si="22"/>
        <v>84</v>
      </c>
      <c r="BA17" s="2">
        <v>43937</v>
      </c>
      <c r="BB17" s="3">
        <f t="shared" si="23"/>
        <v>370</v>
      </c>
      <c r="BC17" s="3">
        <f t="shared" si="24"/>
        <v>75</v>
      </c>
      <c r="BD17" s="3">
        <f t="shared" si="25"/>
        <v>190</v>
      </c>
      <c r="BE17" s="3">
        <f t="shared" si="26"/>
        <v>40</v>
      </c>
      <c r="BF17" s="3">
        <f t="shared" si="27"/>
        <v>49</v>
      </c>
    </row>
    <row r="18" spans="3:58" x14ac:dyDescent="0.2">
      <c r="C18" s="1">
        <v>43938</v>
      </c>
      <c r="D18" s="3">
        <f>SUM(B178-B177)</f>
        <v>1173</v>
      </c>
      <c r="E18" s="3">
        <f>SUM(C171-C170)</f>
        <v>1184</v>
      </c>
      <c r="F18" s="3">
        <f t="shared" si="28"/>
        <v>767</v>
      </c>
      <c r="G18" s="3">
        <f t="shared" si="1"/>
        <v>1376</v>
      </c>
      <c r="H18" s="3">
        <f t="shared" si="2"/>
        <v>853</v>
      </c>
      <c r="M18" s="1">
        <v>43938</v>
      </c>
      <c r="N18" s="3">
        <f t="shared" si="3"/>
        <v>454</v>
      </c>
      <c r="O18" s="3">
        <f t="shared" si="4"/>
        <v>471</v>
      </c>
      <c r="P18" s="3">
        <v>588</v>
      </c>
      <c r="Q18" s="3">
        <f t="shared" si="6"/>
        <v>525</v>
      </c>
      <c r="R18" s="3">
        <f t="shared" si="7"/>
        <v>287</v>
      </c>
      <c r="W18" s="1">
        <v>43938</v>
      </c>
      <c r="X18" s="3">
        <f t="shared" si="8"/>
        <v>452</v>
      </c>
      <c r="Y18" s="3">
        <f t="shared" si="9"/>
        <v>538</v>
      </c>
      <c r="Z18" s="3">
        <f t="shared" si="10"/>
        <v>339</v>
      </c>
      <c r="AA18" s="3">
        <f t="shared" si="11"/>
        <v>157</v>
      </c>
      <c r="AB18" s="3">
        <f t="shared" si="12"/>
        <v>262</v>
      </c>
      <c r="AG18" s="1">
        <v>43938</v>
      </c>
      <c r="AH18" s="3">
        <f t="shared" si="13"/>
        <v>231</v>
      </c>
      <c r="AI18" s="3">
        <f t="shared" si="14"/>
        <v>123</v>
      </c>
      <c r="AJ18" s="3">
        <f t="shared" si="15"/>
        <v>153</v>
      </c>
      <c r="AK18" s="3">
        <f t="shared" si="16"/>
        <v>50</v>
      </c>
      <c r="AL18" s="3">
        <f t="shared" si="17"/>
        <v>29</v>
      </c>
      <c r="AQ18" s="1">
        <v>43938</v>
      </c>
      <c r="AR18" s="3">
        <f t="shared" si="18"/>
        <v>879</v>
      </c>
      <c r="AS18" s="3">
        <f t="shared" si="19"/>
        <v>140</v>
      </c>
      <c r="AT18" s="3">
        <f t="shared" si="20"/>
        <v>282</v>
      </c>
      <c r="AU18" s="3">
        <f t="shared" si="21"/>
        <v>93</v>
      </c>
      <c r="AV18" s="3">
        <f t="shared" si="22"/>
        <v>118</v>
      </c>
      <c r="BA18" s="1">
        <v>43938</v>
      </c>
      <c r="BB18" s="3">
        <f t="shared" si="23"/>
        <v>568</v>
      </c>
      <c r="BC18" s="3">
        <f t="shared" si="24"/>
        <v>71</v>
      </c>
      <c r="BD18" s="3">
        <f t="shared" si="25"/>
        <v>167</v>
      </c>
      <c r="BE18" s="3">
        <f t="shared" si="26"/>
        <v>37</v>
      </c>
      <c r="BF18" s="3">
        <f t="shared" si="27"/>
        <v>76</v>
      </c>
    </row>
    <row r="19" spans="3:58" x14ac:dyDescent="0.2">
      <c r="C19" s="1">
        <v>43939</v>
      </c>
      <c r="D19" s="3">
        <f>SUM(B179-B178)</f>
        <v>1125</v>
      </c>
      <c r="E19" s="3">
        <f>SUM(C172-C171)</f>
        <v>1058</v>
      </c>
      <c r="F19" s="3">
        <f t="shared" si="28"/>
        <v>641</v>
      </c>
      <c r="G19" s="3">
        <f t="shared" si="1"/>
        <v>1002</v>
      </c>
      <c r="H19" s="3">
        <f t="shared" si="2"/>
        <v>1108</v>
      </c>
      <c r="M19" s="1">
        <v>43939</v>
      </c>
      <c r="N19" s="3">
        <f t="shared" si="3"/>
        <v>300</v>
      </c>
      <c r="O19" s="3">
        <f t="shared" si="4"/>
        <v>320</v>
      </c>
      <c r="P19" s="3">
        <v>229</v>
      </c>
      <c r="Q19" s="3">
        <f t="shared" si="6"/>
        <v>530</v>
      </c>
      <c r="R19" s="3">
        <f t="shared" si="7"/>
        <v>332</v>
      </c>
      <c r="W19" s="1">
        <v>43939</v>
      </c>
      <c r="X19" s="3">
        <f t="shared" si="8"/>
        <v>424</v>
      </c>
      <c r="Y19" s="3">
        <f t="shared" si="9"/>
        <v>553</v>
      </c>
      <c r="Z19" s="3">
        <f t="shared" si="10"/>
        <v>330</v>
      </c>
      <c r="AA19" s="3">
        <f t="shared" si="11"/>
        <v>160</v>
      </c>
      <c r="AB19" s="3">
        <f t="shared" si="12"/>
        <v>187</v>
      </c>
      <c r="AG19" s="1">
        <v>43939</v>
      </c>
      <c r="AH19" s="3">
        <f t="shared" si="13"/>
        <v>238</v>
      </c>
      <c r="AI19" s="3">
        <f t="shared" si="14"/>
        <v>120</v>
      </c>
      <c r="AJ19" s="3">
        <f t="shared" si="15"/>
        <v>106</v>
      </c>
      <c r="AK19" s="3">
        <f t="shared" si="16"/>
        <v>31</v>
      </c>
      <c r="AL19" s="3">
        <f t="shared" si="17"/>
        <v>15</v>
      </c>
      <c r="AQ19" s="1">
        <v>43939</v>
      </c>
      <c r="AR19" s="3"/>
      <c r="AS19" s="3">
        <f t="shared" ref="AS19:AS56" si="29">SUM(AA179-AA178)</f>
        <v>97</v>
      </c>
      <c r="AT19" s="3">
        <f t="shared" ref="AT19:AT56" si="30">SUM(AB179-AB178)</f>
        <v>91</v>
      </c>
      <c r="AU19" s="3">
        <f t="shared" ref="AU19:AU56" si="31">SUM(AE179-AE178)</f>
        <v>49</v>
      </c>
      <c r="AV19" s="3">
        <f t="shared" ref="AV19:AV56" si="32">SUM(AF179-AF178)</f>
        <v>211</v>
      </c>
      <c r="BA19" s="1">
        <v>43939</v>
      </c>
      <c r="BB19" s="3">
        <f t="shared" ref="BB19:BD25" si="33">SUM(AG176-AG175)</f>
        <v>630</v>
      </c>
      <c r="BC19" s="3">
        <f t="shared" si="33"/>
        <v>55</v>
      </c>
      <c r="BD19" s="3">
        <f t="shared" si="33"/>
        <v>177</v>
      </c>
      <c r="BE19" s="3"/>
      <c r="BF19" s="3">
        <v>55</v>
      </c>
    </row>
    <row r="20" spans="3:58" x14ac:dyDescent="0.2">
      <c r="C20" s="2">
        <v>43940</v>
      </c>
      <c r="D20" s="3"/>
      <c r="E20" s="3"/>
      <c r="F20" s="3">
        <f t="shared" si="28"/>
        <v>833</v>
      </c>
      <c r="G20" s="3">
        <f t="shared" si="1"/>
        <v>859</v>
      </c>
      <c r="H20" s="3">
        <f t="shared" si="2"/>
        <v>745</v>
      </c>
      <c r="M20" s="2">
        <v>43940</v>
      </c>
      <c r="N20" s="3">
        <f t="shared" si="3"/>
        <v>476</v>
      </c>
      <c r="O20" s="3">
        <f t="shared" si="4"/>
        <v>530</v>
      </c>
      <c r="P20" s="3">
        <v>403</v>
      </c>
      <c r="Q20" s="3">
        <f t="shared" si="6"/>
        <v>650</v>
      </c>
      <c r="R20" s="3">
        <f t="shared" si="7"/>
        <v>352</v>
      </c>
      <c r="W20" s="2">
        <v>43940</v>
      </c>
      <c r="X20" s="3">
        <f t="shared" si="8"/>
        <v>378</v>
      </c>
      <c r="Y20" s="3">
        <f t="shared" si="9"/>
        <v>440</v>
      </c>
      <c r="Z20" s="3">
        <f t="shared" si="10"/>
        <v>239</v>
      </c>
      <c r="AA20" s="3">
        <f t="shared" si="11"/>
        <v>130</v>
      </c>
      <c r="AB20" s="3">
        <f t="shared" si="12"/>
        <v>117</v>
      </c>
      <c r="AG20" s="2">
        <v>43940</v>
      </c>
      <c r="AH20" s="3">
        <f t="shared" si="13"/>
        <v>221</v>
      </c>
      <c r="AI20" s="3">
        <f t="shared" si="14"/>
        <v>88</v>
      </c>
      <c r="AJ20" s="3">
        <f t="shared" si="15"/>
        <v>109</v>
      </c>
      <c r="AK20" s="3">
        <f t="shared" si="16"/>
        <v>12</v>
      </c>
      <c r="AL20" s="3">
        <f t="shared" si="17"/>
        <v>0</v>
      </c>
      <c r="AQ20" s="2">
        <v>43940</v>
      </c>
      <c r="AR20" s="3">
        <v>651</v>
      </c>
      <c r="AS20" s="3">
        <f t="shared" si="29"/>
        <v>132</v>
      </c>
      <c r="AT20" s="3">
        <f t="shared" si="30"/>
        <v>88</v>
      </c>
      <c r="AU20" s="3">
        <f t="shared" si="31"/>
        <v>62</v>
      </c>
      <c r="AV20" s="3">
        <f t="shared" si="32"/>
        <v>150</v>
      </c>
      <c r="BA20" s="2">
        <v>43940</v>
      </c>
      <c r="BB20" s="3">
        <f t="shared" si="33"/>
        <v>315</v>
      </c>
      <c r="BC20" s="3">
        <f t="shared" si="33"/>
        <v>55</v>
      </c>
      <c r="BD20" s="3">
        <f t="shared" si="33"/>
        <v>59</v>
      </c>
      <c r="BE20" s="3"/>
      <c r="BF20" s="3">
        <v>35</v>
      </c>
    </row>
    <row r="21" spans="3:58" x14ac:dyDescent="0.2">
      <c r="C21" s="1">
        <v>43941</v>
      </c>
      <c r="D21" s="3"/>
      <c r="E21" s="3"/>
      <c r="F21" s="3">
        <f t="shared" si="28"/>
        <v>664</v>
      </c>
      <c r="G21" s="3">
        <f t="shared" si="1"/>
        <v>497</v>
      </c>
      <c r="H21" s="3">
        <f t="shared" si="2"/>
        <v>774</v>
      </c>
      <c r="M21" s="1">
        <v>43941</v>
      </c>
      <c r="N21" s="3">
        <f t="shared" si="3"/>
        <v>372</v>
      </c>
      <c r="O21" s="3">
        <f t="shared" si="4"/>
        <v>664</v>
      </c>
      <c r="P21" s="3">
        <v>425</v>
      </c>
      <c r="Q21" s="3">
        <f t="shared" si="6"/>
        <v>363</v>
      </c>
      <c r="R21" s="3">
        <f t="shared" si="7"/>
        <v>191</v>
      </c>
      <c r="W21" s="1">
        <v>43941</v>
      </c>
      <c r="X21" s="3">
        <f t="shared" si="8"/>
        <v>240</v>
      </c>
      <c r="Y21" s="3">
        <f t="shared" si="9"/>
        <v>516</v>
      </c>
      <c r="Z21" s="3">
        <f t="shared" si="10"/>
        <v>143</v>
      </c>
      <c r="AA21" s="3">
        <f t="shared" si="11"/>
        <v>171</v>
      </c>
      <c r="AB21" s="3">
        <f t="shared" si="12"/>
        <v>110</v>
      </c>
      <c r="AG21" s="1">
        <v>43941</v>
      </c>
      <c r="AH21" s="3">
        <f t="shared" si="13"/>
        <v>220</v>
      </c>
      <c r="AI21" s="3">
        <f t="shared" si="14"/>
        <v>69</v>
      </c>
      <c r="AJ21" s="3">
        <f t="shared" si="15"/>
        <v>65</v>
      </c>
      <c r="AK21" s="3">
        <f t="shared" si="16"/>
        <v>16</v>
      </c>
      <c r="AL21" s="3">
        <f t="shared" si="17"/>
        <v>8</v>
      </c>
      <c r="AQ21" s="1">
        <v>43941</v>
      </c>
      <c r="AR21" s="3"/>
      <c r="AS21" s="3">
        <f t="shared" si="29"/>
        <v>127</v>
      </c>
      <c r="AT21" s="3">
        <f t="shared" si="30"/>
        <v>24</v>
      </c>
      <c r="AU21" s="3">
        <f t="shared" si="31"/>
        <v>42</v>
      </c>
      <c r="AV21" s="3">
        <f t="shared" si="32"/>
        <v>47</v>
      </c>
      <c r="BA21" s="1">
        <v>43941</v>
      </c>
      <c r="BB21" s="3">
        <f t="shared" si="33"/>
        <v>1488</v>
      </c>
      <c r="BC21" s="3">
        <f t="shared" si="33"/>
        <v>57</v>
      </c>
      <c r="BD21" s="3">
        <f t="shared" si="33"/>
        <v>161</v>
      </c>
      <c r="BE21" s="3">
        <f t="shared" ref="BE21:BE56" si="34">SUM(AJ178-AJ177)</f>
        <v>42</v>
      </c>
      <c r="BF21" s="3">
        <v>88</v>
      </c>
    </row>
    <row r="22" spans="3:58" x14ac:dyDescent="0.2">
      <c r="C22" s="1">
        <v>43942</v>
      </c>
      <c r="D22" s="3">
        <f>SUM(B182-B181)</f>
        <v>799</v>
      </c>
      <c r="E22" s="3">
        <f>SUM(C175-C174)</f>
        <v>664</v>
      </c>
      <c r="F22" s="3">
        <f t="shared" si="28"/>
        <v>402</v>
      </c>
      <c r="G22" s="3">
        <f t="shared" si="1"/>
        <v>617</v>
      </c>
      <c r="H22" s="3">
        <f t="shared" si="2"/>
        <v>492</v>
      </c>
      <c r="M22" s="1">
        <v>43942</v>
      </c>
      <c r="N22" s="3">
        <f t="shared" si="3"/>
        <v>345</v>
      </c>
      <c r="O22" s="3">
        <f t="shared" si="4"/>
        <v>486</v>
      </c>
      <c r="P22" s="3">
        <f t="shared" ref="P22:P56" si="35">SUM(K157-K156)</f>
        <v>399</v>
      </c>
      <c r="Q22" s="3">
        <f t="shared" si="6"/>
        <v>317</v>
      </c>
      <c r="R22" s="3">
        <f t="shared" si="7"/>
        <v>462</v>
      </c>
      <c r="W22" s="1">
        <v>43942</v>
      </c>
      <c r="X22" s="3">
        <f t="shared" si="8"/>
        <v>355</v>
      </c>
      <c r="Y22" s="3">
        <f t="shared" si="9"/>
        <v>368</v>
      </c>
      <c r="Z22" s="3">
        <f t="shared" si="10"/>
        <v>225</v>
      </c>
      <c r="AA22" s="3">
        <f t="shared" si="11"/>
        <v>102</v>
      </c>
      <c r="AB22" s="3">
        <f t="shared" si="12"/>
        <v>162</v>
      </c>
      <c r="AG22" s="1">
        <v>43942</v>
      </c>
      <c r="AH22" s="3">
        <f t="shared" si="13"/>
        <v>343</v>
      </c>
      <c r="AI22" s="3">
        <f t="shared" si="14"/>
        <v>128</v>
      </c>
      <c r="AJ22" s="3">
        <f t="shared" si="15"/>
        <v>119</v>
      </c>
      <c r="AK22" s="3">
        <f t="shared" si="16"/>
        <v>42</v>
      </c>
      <c r="AL22" s="3">
        <f t="shared" si="17"/>
        <v>22</v>
      </c>
      <c r="AQ22" s="1">
        <v>43942</v>
      </c>
      <c r="AR22" s="3"/>
      <c r="AS22" s="3">
        <f t="shared" si="29"/>
        <v>114</v>
      </c>
      <c r="AT22" s="3">
        <f t="shared" si="30"/>
        <v>170</v>
      </c>
      <c r="AU22" s="3">
        <f t="shared" si="31"/>
        <v>50</v>
      </c>
      <c r="AV22" s="3">
        <f t="shared" si="32"/>
        <v>43</v>
      </c>
      <c r="BA22" s="1">
        <v>43942</v>
      </c>
      <c r="BB22" s="3">
        <f t="shared" si="33"/>
        <v>1309</v>
      </c>
      <c r="BC22" s="3">
        <f t="shared" si="33"/>
        <v>109</v>
      </c>
      <c r="BD22" s="3">
        <f t="shared" si="33"/>
        <v>154</v>
      </c>
      <c r="BE22" s="3">
        <f t="shared" si="34"/>
        <v>23</v>
      </c>
      <c r="BF22" s="3">
        <f t="shared" ref="BF22:BF56" si="36">SUM(AK179-AK178)</f>
        <v>38</v>
      </c>
    </row>
    <row r="23" spans="3:58" x14ac:dyDescent="0.2">
      <c r="C23" s="1">
        <v>43943</v>
      </c>
      <c r="D23" s="3">
        <f>SUM(B183-B182)</f>
        <v>891</v>
      </c>
      <c r="E23" s="3">
        <f>SUM(C176-C175)</f>
        <v>787</v>
      </c>
      <c r="F23" s="3">
        <f t="shared" si="28"/>
        <v>476</v>
      </c>
      <c r="G23" s="3">
        <f t="shared" si="1"/>
        <v>879</v>
      </c>
      <c r="H23" s="3">
        <f t="shared" si="2"/>
        <v>700</v>
      </c>
      <c r="M23" s="1">
        <v>43943</v>
      </c>
      <c r="N23" s="3">
        <f t="shared" si="3"/>
        <v>330</v>
      </c>
      <c r="O23" s="3">
        <f t="shared" si="4"/>
        <v>403</v>
      </c>
      <c r="P23" s="3">
        <f t="shared" si="35"/>
        <v>259</v>
      </c>
      <c r="Q23" s="3">
        <f t="shared" si="6"/>
        <v>195</v>
      </c>
      <c r="R23" s="3">
        <f t="shared" si="7"/>
        <v>451</v>
      </c>
      <c r="W23" s="1">
        <v>43943</v>
      </c>
      <c r="X23" s="3">
        <f t="shared" si="8"/>
        <v>391</v>
      </c>
      <c r="Y23" s="3">
        <f t="shared" si="9"/>
        <v>473</v>
      </c>
      <c r="Z23" s="3">
        <f t="shared" si="10"/>
        <v>262</v>
      </c>
      <c r="AA23" s="3">
        <f t="shared" si="11"/>
        <v>150</v>
      </c>
      <c r="AB23" s="3">
        <f t="shared" si="12"/>
        <v>115</v>
      </c>
      <c r="AG23" s="1">
        <v>43943</v>
      </c>
      <c r="AH23" s="3">
        <v>306</v>
      </c>
      <c r="AI23" s="3">
        <f t="shared" ref="AI23:AL26" si="37">SUM(V171-V170)</f>
        <v>157</v>
      </c>
      <c r="AJ23" s="3">
        <f t="shared" si="37"/>
        <v>84</v>
      </c>
      <c r="AK23" s="3">
        <f t="shared" si="37"/>
        <v>64</v>
      </c>
      <c r="AL23" s="3">
        <f t="shared" si="37"/>
        <v>12</v>
      </c>
      <c r="AQ23" s="1">
        <v>43943</v>
      </c>
      <c r="AR23" s="3">
        <f t="shared" ref="AR23:AR34" si="38">SUM(Z183-Z182)</f>
        <v>305</v>
      </c>
      <c r="AS23" s="3">
        <f t="shared" si="29"/>
        <v>140</v>
      </c>
      <c r="AT23" s="3">
        <f t="shared" si="30"/>
        <v>103</v>
      </c>
      <c r="AU23" s="3">
        <f t="shared" si="31"/>
        <v>79</v>
      </c>
      <c r="AV23" s="3">
        <f t="shared" si="32"/>
        <v>81</v>
      </c>
      <c r="BA23" s="1">
        <v>43943</v>
      </c>
      <c r="BB23" s="3">
        <f t="shared" si="33"/>
        <v>1304</v>
      </c>
      <c r="BC23" s="3">
        <f t="shared" si="33"/>
        <v>57</v>
      </c>
      <c r="BD23" s="3">
        <f t="shared" si="33"/>
        <v>191</v>
      </c>
      <c r="BE23" s="3">
        <f t="shared" si="34"/>
        <v>26</v>
      </c>
      <c r="BF23" s="3">
        <f t="shared" si="36"/>
        <v>68</v>
      </c>
    </row>
    <row r="24" spans="3:58" x14ac:dyDescent="0.2">
      <c r="C24" s="1">
        <v>43944</v>
      </c>
      <c r="D24" s="3">
        <f>SUM(B184-B183)</f>
        <v>1191</v>
      </c>
      <c r="E24" s="3">
        <f>SUM(C177-C176)</f>
        <v>873</v>
      </c>
      <c r="F24" s="3">
        <f t="shared" si="28"/>
        <v>569</v>
      </c>
      <c r="G24" s="3">
        <f t="shared" si="1"/>
        <v>791</v>
      </c>
      <c r="H24" s="3">
        <f t="shared" si="2"/>
        <v>713</v>
      </c>
      <c r="M24" s="1">
        <v>43944</v>
      </c>
      <c r="N24" s="3">
        <f t="shared" si="3"/>
        <v>363</v>
      </c>
      <c r="O24" s="3">
        <f t="shared" si="4"/>
        <v>606</v>
      </c>
      <c r="P24" s="3">
        <f t="shared" si="35"/>
        <v>424</v>
      </c>
      <c r="Q24" s="3">
        <f t="shared" si="6"/>
        <v>451</v>
      </c>
      <c r="R24" s="3">
        <f t="shared" si="7"/>
        <v>482</v>
      </c>
      <c r="W24" s="1">
        <v>43944</v>
      </c>
      <c r="X24" s="3">
        <f t="shared" si="8"/>
        <v>679</v>
      </c>
      <c r="Y24" s="3">
        <f t="shared" si="9"/>
        <v>630</v>
      </c>
      <c r="Z24" s="3">
        <f t="shared" si="10"/>
        <v>436</v>
      </c>
      <c r="AA24" s="3">
        <f t="shared" si="11"/>
        <v>329</v>
      </c>
      <c r="AB24" s="3">
        <f t="shared" si="12"/>
        <v>342</v>
      </c>
      <c r="AG24" s="1">
        <v>43944</v>
      </c>
      <c r="AH24" s="3">
        <v>433</v>
      </c>
      <c r="AI24" s="3">
        <f t="shared" si="37"/>
        <v>171</v>
      </c>
      <c r="AJ24" s="3">
        <f t="shared" si="37"/>
        <v>234</v>
      </c>
      <c r="AK24" s="3">
        <f t="shared" si="37"/>
        <v>25</v>
      </c>
      <c r="AL24" s="3">
        <f t="shared" si="37"/>
        <v>48</v>
      </c>
      <c r="AQ24" s="1">
        <v>43944</v>
      </c>
      <c r="AR24" s="3">
        <f t="shared" si="38"/>
        <v>394</v>
      </c>
      <c r="AS24" s="3">
        <f t="shared" si="29"/>
        <v>101</v>
      </c>
      <c r="AT24" s="3">
        <f t="shared" si="30"/>
        <v>145</v>
      </c>
      <c r="AU24" s="3">
        <f t="shared" si="31"/>
        <v>44</v>
      </c>
      <c r="AV24" s="3">
        <f t="shared" si="32"/>
        <v>143</v>
      </c>
      <c r="BA24" s="1">
        <v>43944</v>
      </c>
      <c r="BB24" s="3">
        <f t="shared" si="33"/>
        <v>1148</v>
      </c>
      <c r="BC24" s="3">
        <f t="shared" si="33"/>
        <v>152</v>
      </c>
      <c r="BD24" s="3">
        <f t="shared" si="33"/>
        <v>113</v>
      </c>
      <c r="BE24" s="3">
        <f t="shared" si="34"/>
        <v>27</v>
      </c>
      <c r="BF24" s="3">
        <f t="shared" si="36"/>
        <v>56</v>
      </c>
    </row>
    <row r="25" spans="3:58" x14ac:dyDescent="0.2">
      <c r="C25" s="1">
        <v>43945</v>
      </c>
      <c r="D25" s="3">
        <f>SUM(B185-B184)</f>
        <v>1483</v>
      </c>
      <c r="E25" s="3">
        <f>SUM(C178-C177)</f>
        <v>1294</v>
      </c>
      <c r="F25" s="3">
        <f t="shared" si="28"/>
        <v>641</v>
      </c>
      <c r="G25" s="3">
        <f t="shared" si="1"/>
        <v>1042</v>
      </c>
      <c r="H25" s="3">
        <f t="shared" si="2"/>
        <v>1039</v>
      </c>
      <c r="M25" s="1">
        <v>43945</v>
      </c>
      <c r="N25" s="3">
        <f t="shared" si="3"/>
        <v>314</v>
      </c>
      <c r="O25" s="3">
        <f t="shared" si="4"/>
        <v>366</v>
      </c>
      <c r="P25" s="3">
        <f t="shared" si="35"/>
        <v>299</v>
      </c>
      <c r="Q25" s="3">
        <f t="shared" si="6"/>
        <v>273</v>
      </c>
      <c r="R25" s="3">
        <f t="shared" si="7"/>
        <v>417</v>
      </c>
      <c r="W25" s="1">
        <v>43945</v>
      </c>
      <c r="X25" s="3">
        <f t="shared" si="8"/>
        <v>985</v>
      </c>
      <c r="Y25" s="3">
        <f t="shared" si="9"/>
        <v>957</v>
      </c>
      <c r="Z25" s="3">
        <f t="shared" si="10"/>
        <v>622</v>
      </c>
      <c r="AA25" s="3">
        <f t="shared" si="11"/>
        <v>438</v>
      </c>
      <c r="AB25" s="3">
        <f t="shared" si="12"/>
        <v>429</v>
      </c>
      <c r="AG25" s="1">
        <v>43945</v>
      </c>
      <c r="AH25" s="3">
        <v>413</v>
      </c>
      <c r="AI25" s="3">
        <f t="shared" si="37"/>
        <v>170</v>
      </c>
      <c r="AJ25" s="3">
        <f t="shared" si="37"/>
        <v>160</v>
      </c>
      <c r="AK25" s="3">
        <f t="shared" si="37"/>
        <v>47</v>
      </c>
      <c r="AL25" s="3">
        <f t="shared" si="37"/>
        <v>14</v>
      </c>
      <c r="AQ25" s="1">
        <v>43945</v>
      </c>
      <c r="AR25" s="3">
        <f t="shared" si="38"/>
        <v>417</v>
      </c>
      <c r="AS25" s="3">
        <f t="shared" si="29"/>
        <v>130</v>
      </c>
      <c r="AT25" s="3">
        <f t="shared" si="30"/>
        <v>153</v>
      </c>
      <c r="AU25" s="3">
        <f t="shared" si="31"/>
        <v>60</v>
      </c>
      <c r="AV25" s="3">
        <f t="shared" si="32"/>
        <v>127</v>
      </c>
      <c r="BA25" s="1">
        <v>43945</v>
      </c>
      <c r="BB25" s="3">
        <f t="shared" si="33"/>
        <v>1005</v>
      </c>
      <c r="BC25" s="3">
        <f t="shared" si="33"/>
        <v>183</v>
      </c>
      <c r="BD25" s="3">
        <v>283</v>
      </c>
      <c r="BE25" s="3">
        <f t="shared" si="34"/>
        <v>30</v>
      </c>
      <c r="BF25" s="3">
        <f t="shared" si="36"/>
        <v>104</v>
      </c>
    </row>
    <row r="26" spans="3:58" x14ac:dyDescent="0.2">
      <c r="C26" s="1">
        <v>43946</v>
      </c>
      <c r="D26" s="3">
        <f>SUM(B186-B185)</f>
        <v>1474</v>
      </c>
      <c r="E26" s="3">
        <f>SUM(C179-C178)</f>
        <v>1012</v>
      </c>
      <c r="F26" s="3">
        <f t="shared" si="28"/>
        <v>1033</v>
      </c>
      <c r="G26" s="3">
        <f t="shared" si="1"/>
        <v>1482</v>
      </c>
      <c r="H26" s="3">
        <f t="shared" si="2"/>
        <v>762</v>
      </c>
      <c r="M26" s="1">
        <v>43946</v>
      </c>
      <c r="N26" s="3">
        <f t="shared" si="3"/>
        <v>375</v>
      </c>
      <c r="O26" s="3">
        <f t="shared" si="4"/>
        <v>356</v>
      </c>
      <c r="P26" s="3">
        <f t="shared" si="35"/>
        <v>410</v>
      </c>
      <c r="Q26" s="3">
        <f t="shared" si="6"/>
        <v>315</v>
      </c>
      <c r="R26" s="3">
        <f t="shared" si="7"/>
        <v>447</v>
      </c>
      <c r="W26" s="1">
        <v>43946</v>
      </c>
      <c r="X26" s="3">
        <f t="shared" si="8"/>
        <v>494</v>
      </c>
      <c r="Y26" s="3">
        <f t="shared" si="9"/>
        <v>572</v>
      </c>
      <c r="Z26" s="3">
        <f t="shared" si="10"/>
        <v>371</v>
      </c>
      <c r="AA26" s="3">
        <f t="shared" si="11"/>
        <v>193</v>
      </c>
      <c r="AB26" s="3">
        <f t="shared" si="12"/>
        <v>233</v>
      </c>
      <c r="AG26" s="1">
        <v>43946</v>
      </c>
      <c r="AH26" s="3">
        <f t="shared" ref="AH26:AH46" si="39">SUM(U174-U173)</f>
        <v>141</v>
      </c>
      <c r="AI26" s="3">
        <f t="shared" si="37"/>
        <v>77</v>
      </c>
      <c r="AJ26" s="3">
        <f t="shared" si="37"/>
        <v>117</v>
      </c>
      <c r="AK26" s="3">
        <f t="shared" si="37"/>
        <v>18</v>
      </c>
      <c r="AL26" s="3">
        <f t="shared" si="37"/>
        <v>28</v>
      </c>
      <c r="AQ26" s="1">
        <v>43946</v>
      </c>
      <c r="AR26" s="3">
        <f t="shared" si="38"/>
        <v>386</v>
      </c>
      <c r="AS26" s="3">
        <f t="shared" si="29"/>
        <v>102</v>
      </c>
      <c r="AT26" s="3">
        <f t="shared" si="30"/>
        <v>106</v>
      </c>
      <c r="AU26" s="3">
        <f t="shared" si="31"/>
        <v>73</v>
      </c>
      <c r="AV26" s="3">
        <f t="shared" si="32"/>
        <v>67</v>
      </c>
      <c r="BA26" s="1">
        <v>43946</v>
      </c>
      <c r="BB26" s="3">
        <f t="shared" ref="BB26:BB56" si="40">SUM(AG183-AG182)</f>
        <v>591</v>
      </c>
      <c r="BC26" s="3">
        <f t="shared" ref="BC26:BC56" si="41">SUM(AH183-AH182)</f>
        <v>117</v>
      </c>
      <c r="BD26" s="3">
        <v>97</v>
      </c>
      <c r="BE26" s="3">
        <f t="shared" si="34"/>
        <v>19</v>
      </c>
      <c r="BF26" s="3">
        <f t="shared" si="36"/>
        <v>102</v>
      </c>
    </row>
    <row r="27" spans="3:58" x14ac:dyDescent="0.2">
      <c r="C27" s="1">
        <v>43947</v>
      </c>
      <c r="D27" s="3">
        <f>SUM(B187-B186)</f>
        <v>884</v>
      </c>
      <c r="E27" s="3">
        <f>SUM(C180-C179)</f>
        <v>827</v>
      </c>
      <c r="F27" s="3">
        <f t="shared" si="28"/>
        <v>724</v>
      </c>
      <c r="G27" s="3">
        <f t="shared" si="1"/>
        <v>787</v>
      </c>
      <c r="H27" s="3">
        <f t="shared" si="2"/>
        <v>691</v>
      </c>
      <c r="M27" s="1">
        <v>43947</v>
      </c>
      <c r="N27" s="3">
        <f t="shared" si="3"/>
        <v>227</v>
      </c>
      <c r="O27" s="3">
        <f t="shared" si="4"/>
        <v>341</v>
      </c>
      <c r="P27" s="3">
        <f t="shared" si="35"/>
        <v>343</v>
      </c>
      <c r="Q27" s="3">
        <f t="shared" si="6"/>
        <v>330</v>
      </c>
      <c r="R27" s="3">
        <f t="shared" si="7"/>
        <v>399</v>
      </c>
      <c r="W27" s="1">
        <v>43947</v>
      </c>
      <c r="X27" s="3">
        <f t="shared" si="8"/>
        <v>325</v>
      </c>
      <c r="Y27" s="3">
        <f t="shared" si="9"/>
        <v>395</v>
      </c>
      <c r="Z27" s="3">
        <f t="shared" si="10"/>
        <v>277</v>
      </c>
      <c r="AA27" s="3">
        <f t="shared" si="11"/>
        <v>116</v>
      </c>
      <c r="AB27" s="3">
        <f t="shared" si="12"/>
        <v>112</v>
      </c>
      <c r="AG27" s="1">
        <v>43947</v>
      </c>
      <c r="AH27" s="3">
        <f t="shared" si="39"/>
        <v>200</v>
      </c>
      <c r="AI27" s="3">
        <f>SUM(V175-V174)</f>
        <v>47</v>
      </c>
      <c r="AJ27" s="3">
        <f>SUM(W175-W174)</f>
        <v>64</v>
      </c>
      <c r="AK27" s="3">
        <f>SUM(X175-X174)</f>
        <v>15</v>
      </c>
      <c r="AL27" s="3"/>
      <c r="AQ27" s="1">
        <v>43947</v>
      </c>
      <c r="AR27" s="3">
        <f t="shared" si="38"/>
        <v>259</v>
      </c>
      <c r="AS27" s="3">
        <f t="shared" si="29"/>
        <v>106</v>
      </c>
      <c r="AT27" s="3">
        <f t="shared" si="30"/>
        <v>120</v>
      </c>
      <c r="AU27" s="3">
        <f t="shared" si="31"/>
        <v>50</v>
      </c>
      <c r="AV27" s="3">
        <f t="shared" si="32"/>
        <v>85</v>
      </c>
      <c r="BA27" s="1">
        <v>43947</v>
      </c>
      <c r="BB27" s="3">
        <f t="shared" si="40"/>
        <v>426</v>
      </c>
      <c r="BC27" s="3">
        <f t="shared" si="41"/>
        <v>100</v>
      </c>
      <c r="BD27" s="3">
        <v>248</v>
      </c>
      <c r="BE27" s="3">
        <f t="shared" si="34"/>
        <v>52</v>
      </c>
      <c r="BF27" s="3">
        <f t="shared" si="36"/>
        <v>77</v>
      </c>
    </row>
    <row r="28" spans="3:58" x14ac:dyDescent="0.2">
      <c r="C28" s="1">
        <v>43948</v>
      </c>
      <c r="D28" s="3">
        <f>SUM(B188-B187)</f>
        <v>654</v>
      </c>
      <c r="E28" s="3">
        <f>SUM(C181-C180)</f>
        <v>527</v>
      </c>
      <c r="F28" s="3">
        <f t="shared" si="28"/>
        <v>343</v>
      </c>
      <c r="G28" s="3">
        <f t="shared" si="1"/>
        <v>586</v>
      </c>
      <c r="H28" s="3">
        <f t="shared" si="2"/>
        <v>411</v>
      </c>
      <c r="M28" s="1">
        <v>43948</v>
      </c>
      <c r="N28" s="3">
        <f t="shared" si="3"/>
        <v>139</v>
      </c>
      <c r="O28" s="3">
        <f t="shared" si="4"/>
        <v>217</v>
      </c>
      <c r="P28" s="3">
        <f t="shared" si="35"/>
        <v>184</v>
      </c>
      <c r="Q28" s="3">
        <f t="shared" si="6"/>
        <v>158</v>
      </c>
      <c r="R28" s="3">
        <f t="shared" si="7"/>
        <v>212</v>
      </c>
      <c r="W28" s="1">
        <v>43948</v>
      </c>
      <c r="X28" s="3">
        <f t="shared" si="8"/>
        <v>340</v>
      </c>
      <c r="Y28" s="3">
        <f t="shared" si="9"/>
        <v>305</v>
      </c>
      <c r="Z28" s="3">
        <f t="shared" si="10"/>
        <v>219</v>
      </c>
      <c r="AA28" s="3">
        <f t="shared" si="11"/>
        <v>110</v>
      </c>
      <c r="AB28" s="3">
        <f t="shared" si="12"/>
        <v>172</v>
      </c>
      <c r="AG28" s="1">
        <v>43948</v>
      </c>
      <c r="AH28" s="3">
        <f t="shared" si="39"/>
        <v>124</v>
      </c>
      <c r="AI28" s="3"/>
      <c r="AJ28" s="3">
        <f t="shared" ref="AJ28:AK34" si="42">SUM(W176-W175)</f>
        <v>42</v>
      </c>
      <c r="AK28" s="3">
        <f t="shared" si="42"/>
        <v>16</v>
      </c>
      <c r="AL28" s="3"/>
      <c r="AQ28" s="1">
        <v>43948</v>
      </c>
      <c r="AR28" s="3">
        <f t="shared" si="38"/>
        <v>209</v>
      </c>
      <c r="AS28" s="3">
        <f t="shared" si="29"/>
        <v>84</v>
      </c>
      <c r="AT28" s="3">
        <f t="shared" si="30"/>
        <v>80</v>
      </c>
      <c r="AU28" s="3">
        <f t="shared" si="31"/>
        <v>35</v>
      </c>
      <c r="AV28" s="3">
        <f t="shared" si="32"/>
        <v>35</v>
      </c>
      <c r="BA28" s="1">
        <v>43948</v>
      </c>
      <c r="BB28" s="3">
        <f t="shared" si="40"/>
        <v>886</v>
      </c>
      <c r="BC28" s="3">
        <f t="shared" si="41"/>
        <v>98</v>
      </c>
      <c r="BD28" s="3"/>
      <c r="BE28" s="3">
        <f t="shared" si="34"/>
        <v>7</v>
      </c>
      <c r="BF28" s="3">
        <f t="shared" si="36"/>
        <v>74</v>
      </c>
    </row>
    <row r="29" spans="3:58" x14ac:dyDescent="0.2">
      <c r="C29" s="1">
        <v>43949</v>
      </c>
      <c r="D29" s="3">
        <f>SUM(B189-B188)</f>
        <v>530</v>
      </c>
      <c r="E29" s="3">
        <f>SUM(C182-C181)</f>
        <v>573</v>
      </c>
      <c r="F29" s="3">
        <f t="shared" si="28"/>
        <v>220</v>
      </c>
      <c r="G29" s="3">
        <f t="shared" si="1"/>
        <v>438</v>
      </c>
      <c r="H29" s="3">
        <f t="shared" si="2"/>
        <v>254</v>
      </c>
      <c r="M29" s="1">
        <v>43949</v>
      </c>
      <c r="N29" s="3">
        <f t="shared" si="3"/>
        <v>147</v>
      </c>
      <c r="O29" s="3">
        <f t="shared" si="4"/>
        <v>384</v>
      </c>
      <c r="P29" s="3">
        <f t="shared" si="35"/>
        <v>143</v>
      </c>
      <c r="Q29" s="3">
        <f t="shared" si="6"/>
        <v>177</v>
      </c>
      <c r="R29" s="3">
        <f t="shared" si="7"/>
        <v>406</v>
      </c>
      <c r="W29" s="1">
        <v>43949</v>
      </c>
      <c r="X29" s="3">
        <f t="shared" si="8"/>
        <v>257</v>
      </c>
      <c r="Y29" s="3">
        <f t="shared" si="9"/>
        <v>464</v>
      </c>
      <c r="Z29" s="3">
        <f t="shared" si="10"/>
        <v>264</v>
      </c>
      <c r="AA29" s="3">
        <f t="shared" si="11"/>
        <v>169</v>
      </c>
      <c r="AB29" s="3">
        <f t="shared" si="12"/>
        <v>255</v>
      </c>
      <c r="AG29" s="1">
        <v>43949</v>
      </c>
      <c r="AH29" s="3">
        <f t="shared" si="39"/>
        <v>301</v>
      </c>
      <c r="AI29" s="3"/>
      <c r="AJ29" s="3">
        <f t="shared" si="42"/>
        <v>94</v>
      </c>
      <c r="AK29" s="3">
        <f t="shared" si="42"/>
        <v>50</v>
      </c>
      <c r="AL29" s="3">
        <f t="shared" ref="AL29:AL56" si="43">SUM(Y177-Y176)</f>
        <v>29</v>
      </c>
      <c r="AQ29" s="1">
        <v>43949</v>
      </c>
      <c r="AR29" s="3">
        <f t="shared" si="38"/>
        <v>243</v>
      </c>
      <c r="AS29" s="3">
        <f t="shared" si="29"/>
        <v>226</v>
      </c>
      <c r="AT29" s="3">
        <f t="shared" si="30"/>
        <v>102</v>
      </c>
      <c r="AU29" s="3">
        <f t="shared" si="31"/>
        <v>49</v>
      </c>
      <c r="AV29" s="3">
        <f t="shared" si="32"/>
        <v>79</v>
      </c>
      <c r="BA29" s="1">
        <v>43949</v>
      </c>
      <c r="BB29" s="3">
        <f t="shared" si="40"/>
        <v>573</v>
      </c>
      <c r="BC29" s="3">
        <f t="shared" si="41"/>
        <v>173</v>
      </c>
      <c r="BD29" s="3"/>
      <c r="BE29" s="3">
        <f t="shared" si="34"/>
        <v>26</v>
      </c>
      <c r="BF29" s="3">
        <f t="shared" si="36"/>
        <v>126</v>
      </c>
    </row>
    <row r="30" spans="3:58" x14ac:dyDescent="0.2">
      <c r="C30" s="1">
        <v>43950</v>
      </c>
      <c r="D30" s="3">
        <f>SUM(B190-B189)</f>
        <v>812</v>
      </c>
      <c r="E30" s="3">
        <f>SUM(C183-C182)</f>
        <v>649</v>
      </c>
      <c r="F30" s="3">
        <f t="shared" si="28"/>
        <v>420</v>
      </c>
      <c r="G30" s="3">
        <f t="shared" si="1"/>
        <v>606</v>
      </c>
      <c r="H30" s="3">
        <f t="shared" si="2"/>
        <v>541</v>
      </c>
      <c r="M30" s="1">
        <v>43950</v>
      </c>
      <c r="N30" s="3">
        <f t="shared" si="3"/>
        <v>195</v>
      </c>
      <c r="O30" s="3">
        <f t="shared" si="4"/>
        <v>287</v>
      </c>
      <c r="P30" s="3">
        <f t="shared" si="35"/>
        <v>255</v>
      </c>
      <c r="Q30" s="3">
        <f t="shared" si="6"/>
        <v>192</v>
      </c>
      <c r="R30" s="3">
        <f t="shared" si="7"/>
        <v>430</v>
      </c>
      <c r="W30" s="1">
        <v>43950</v>
      </c>
      <c r="X30" s="3">
        <f t="shared" si="8"/>
        <v>399</v>
      </c>
      <c r="Y30" s="3">
        <f t="shared" si="9"/>
        <v>382</v>
      </c>
      <c r="Z30" s="3">
        <f t="shared" si="10"/>
        <v>408</v>
      </c>
      <c r="AA30" s="3">
        <f t="shared" si="11"/>
        <v>133</v>
      </c>
      <c r="AB30" s="3">
        <f t="shared" si="12"/>
        <v>301</v>
      </c>
      <c r="AG30" s="1">
        <v>43950</v>
      </c>
      <c r="AH30" s="3">
        <f t="shared" si="39"/>
        <v>321</v>
      </c>
      <c r="AI30" s="3">
        <f>SUM(V178-V177)</f>
        <v>147</v>
      </c>
      <c r="AJ30" s="3">
        <f t="shared" si="42"/>
        <v>91</v>
      </c>
      <c r="AK30" s="3">
        <f t="shared" si="42"/>
        <v>31</v>
      </c>
      <c r="AL30" s="3">
        <f t="shared" si="43"/>
        <v>16</v>
      </c>
      <c r="AQ30" s="1">
        <v>43950</v>
      </c>
      <c r="AR30" s="3">
        <f t="shared" si="38"/>
        <v>281</v>
      </c>
      <c r="AS30" s="3">
        <f t="shared" si="29"/>
        <v>134</v>
      </c>
      <c r="AT30" s="3">
        <f t="shared" si="30"/>
        <v>156</v>
      </c>
      <c r="AU30" s="3">
        <f t="shared" si="31"/>
        <v>34</v>
      </c>
      <c r="AV30" s="3">
        <f t="shared" si="32"/>
        <v>32</v>
      </c>
      <c r="BA30" s="1">
        <v>43950</v>
      </c>
      <c r="BB30" s="3">
        <f t="shared" si="40"/>
        <v>1531</v>
      </c>
      <c r="BC30" s="3">
        <f t="shared" si="41"/>
        <v>118</v>
      </c>
      <c r="BD30" s="3">
        <v>57</v>
      </c>
      <c r="BE30" s="3">
        <f t="shared" si="34"/>
        <v>16</v>
      </c>
      <c r="BF30" s="3">
        <f t="shared" si="36"/>
        <v>97</v>
      </c>
    </row>
    <row r="31" spans="3:58" x14ac:dyDescent="0.2">
      <c r="C31" s="1">
        <v>43951</v>
      </c>
      <c r="D31" s="3">
        <f>SUM(B191-B190)</f>
        <v>890</v>
      </c>
      <c r="E31" s="3">
        <f>SUM(C184-C183)</f>
        <v>636</v>
      </c>
      <c r="F31" s="3">
        <f t="shared" si="28"/>
        <v>349</v>
      </c>
      <c r="G31" s="3">
        <f t="shared" si="1"/>
        <v>644</v>
      </c>
      <c r="H31" s="3">
        <f t="shared" si="2"/>
        <v>399</v>
      </c>
      <c r="M31" s="1">
        <v>43951</v>
      </c>
      <c r="N31" s="3">
        <f t="shared" si="3"/>
        <v>164</v>
      </c>
      <c r="O31" s="3">
        <f t="shared" si="4"/>
        <v>320</v>
      </c>
      <c r="P31" s="3">
        <f t="shared" si="35"/>
        <v>237</v>
      </c>
      <c r="Q31" s="3">
        <f t="shared" si="6"/>
        <v>198</v>
      </c>
      <c r="R31" s="3">
        <f t="shared" si="7"/>
        <v>264</v>
      </c>
      <c r="W31" s="1">
        <v>43951</v>
      </c>
      <c r="X31" s="3">
        <f t="shared" si="8"/>
        <v>351</v>
      </c>
      <c r="Y31" s="3">
        <f t="shared" si="9"/>
        <v>409</v>
      </c>
      <c r="Z31" s="3">
        <f t="shared" si="10"/>
        <v>293</v>
      </c>
      <c r="AA31" s="3">
        <f t="shared" si="11"/>
        <v>196</v>
      </c>
      <c r="AB31" s="3">
        <f t="shared" si="12"/>
        <v>250</v>
      </c>
      <c r="AG31" s="1">
        <v>43951</v>
      </c>
      <c r="AH31" s="3">
        <f t="shared" si="39"/>
        <v>235</v>
      </c>
      <c r="AI31" s="3">
        <f>SUM(V179-V178)</f>
        <v>108</v>
      </c>
      <c r="AJ31" s="3">
        <f t="shared" si="42"/>
        <v>83</v>
      </c>
      <c r="AK31" s="3">
        <f t="shared" si="42"/>
        <v>17</v>
      </c>
      <c r="AL31" s="3">
        <f t="shared" si="43"/>
        <v>26</v>
      </c>
      <c r="AQ31" s="1">
        <v>43951</v>
      </c>
      <c r="AR31" s="3">
        <f t="shared" si="38"/>
        <v>412</v>
      </c>
      <c r="AS31" s="3">
        <f t="shared" si="29"/>
        <v>130</v>
      </c>
      <c r="AT31" s="3">
        <f t="shared" si="30"/>
        <v>77</v>
      </c>
      <c r="AU31" s="3">
        <f t="shared" si="31"/>
        <v>77</v>
      </c>
      <c r="AV31" s="3">
        <f t="shared" si="32"/>
        <v>61</v>
      </c>
      <c r="BA31" s="1">
        <v>43951</v>
      </c>
      <c r="BB31" s="3">
        <f t="shared" si="40"/>
        <v>724</v>
      </c>
      <c r="BC31" s="3">
        <f t="shared" si="41"/>
        <v>132</v>
      </c>
      <c r="BD31" s="3">
        <f t="shared" ref="BD31:BD56" si="44">SUM(AI188-AI187)</f>
        <v>120</v>
      </c>
      <c r="BE31" s="3">
        <f t="shared" si="34"/>
        <v>26</v>
      </c>
      <c r="BF31" s="3">
        <f t="shared" si="36"/>
        <v>170</v>
      </c>
    </row>
    <row r="32" spans="3:58" x14ac:dyDescent="0.2">
      <c r="C32" s="1">
        <v>43952</v>
      </c>
      <c r="D32" s="3">
        <f>SUM(B192-B191)</f>
        <v>643</v>
      </c>
      <c r="E32" s="3">
        <f>SUM(C185-C184)</f>
        <v>647</v>
      </c>
      <c r="F32" s="3">
        <f t="shared" si="28"/>
        <v>307</v>
      </c>
      <c r="G32" s="3">
        <f t="shared" si="1"/>
        <v>541</v>
      </c>
      <c r="H32" s="3">
        <f t="shared" si="2"/>
        <v>373</v>
      </c>
      <c r="M32" s="1">
        <v>43952</v>
      </c>
      <c r="N32" s="3">
        <f t="shared" si="3"/>
        <v>220</v>
      </c>
      <c r="O32" s="3">
        <f t="shared" si="4"/>
        <v>232</v>
      </c>
      <c r="P32" s="3">
        <f t="shared" si="35"/>
        <v>312</v>
      </c>
      <c r="Q32" s="3">
        <f t="shared" si="6"/>
        <v>201</v>
      </c>
      <c r="R32" s="3">
        <f t="shared" si="7"/>
        <v>365</v>
      </c>
      <c r="W32" s="1">
        <v>43952</v>
      </c>
      <c r="X32" s="3">
        <f t="shared" si="8"/>
        <v>405</v>
      </c>
      <c r="Y32" s="3">
        <f t="shared" si="9"/>
        <v>399</v>
      </c>
      <c r="Z32" s="3">
        <f t="shared" si="10"/>
        <v>355</v>
      </c>
      <c r="AA32" s="3">
        <f t="shared" si="11"/>
        <v>169</v>
      </c>
      <c r="AB32" s="3">
        <f t="shared" si="12"/>
        <v>237</v>
      </c>
      <c r="AG32" s="1">
        <v>43952</v>
      </c>
      <c r="AH32" s="3">
        <f t="shared" si="39"/>
        <v>241</v>
      </c>
      <c r="AI32" s="3">
        <f>SUM(V180-V179)</f>
        <v>156</v>
      </c>
      <c r="AJ32" s="3">
        <f t="shared" si="42"/>
        <v>110</v>
      </c>
      <c r="AK32" s="3">
        <f t="shared" si="42"/>
        <v>19</v>
      </c>
      <c r="AL32" s="3">
        <f t="shared" si="43"/>
        <v>16</v>
      </c>
      <c r="AQ32" s="1">
        <v>43952</v>
      </c>
      <c r="AR32" s="3">
        <f t="shared" si="38"/>
        <v>247</v>
      </c>
      <c r="AS32" s="3">
        <f t="shared" si="29"/>
        <v>99</v>
      </c>
      <c r="AT32" s="3">
        <f t="shared" si="30"/>
        <v>152</v>
      </c>
      <c r="AU32" s="3">
        <f t="shared" si="31"/>
        <v>54</v>
      </c>
      <c r="AV32" s="3">
        <f t="shared" si="32"/>
        <v>50</v>
      </c>
      <c r="BA32" s="1">
        <v>43952</v>
      </c>
      <c r="BB32" s="3">
        <f t="shared" si="40"/>
        <v>1022</v>
      </c>
      <c r="BC32" s="3">
        <f t="shared" si="41"/>
        <v>147</v>
      </c>
      <c r="BD32" s="3">
        <f t="shared" si="44"/>
        <v>73</v>
      </c>
      <c r="BE32" s="3">
        <f t="shared" si="34"/>
        <v>4</v>
      </c>
      <c r="BF32" s="3">
        <f t="shared" si="36"/>
        <v>69</v>
      </c>
    </row>
    <row r="33" spans="3:58" x14ac:dyDescent="0.2">
      <c r="C33" s="1">
        <v>43953</v>
      </c>
      <c r="D33" s="3">
        <f>SUM(B193-B192)</f>
        <v>765</v>
      </c>
      <c r="E33" s="3">
        <f>SUM(C186-C185)</f>
        <v>756</v>
      </c>
      <c r="F33" s="3">
        <f t="shared" si="28"/>
        <v>358</v>
      </c>
      <c r="G33" s="3">
        <f t="shared" si="1"/>
        <v>665</v>
      </c>
      <c r="H33" s="3">
        <f t="shared" si="2"/>
        <v>441</v>
      </c>
      <c r="M33" s="1">
        <v>43953</v>
      </c>
      <c r="N33" s="3">
        <f t="shared" si="3"/>
        <v>144</v>
      </c>
      <c r="O33" s="3">
        <f t="shared" si="4"/>
        <v>253</v>
      </c>
      <c r="P33" s="3">
        <f t="shared" si="35"/>
        <v>254</v>
      </c>
      <c r="Q33" s="3">
        <f t="shared" si="6"/>
        <v>217</v>
      </c>
      <c r="R33" s="3">
        <f t="shared" si="7"/>
        <v>268</v>
      </c>
      <c r="W33" s="1">
        <v>43953</v>
      </c>
      <c r="X33" s="3">
        <f t="shared" si="8"/>
        <v>311</v>
      </c>
      <c r="Y33" s="3">
        <f t="shared" si="9"/>
        <v>441</v>
      </c>
      <c r="Z33" s="3">
        <f t="shared" si="10"/>
        <v>334</v>
      </c>
      <c r="AA33" s="3">
        <f t="shared" si="11"/>
        <v>122</v>
      </c>
      <c r="AB33" s="3">
        <f t="shared" si="12"/>
        <v>342</v>
      </c>
      <c r="AG33" s="1">
        <v>43953</v>
      </c>
      <c r="AH33" s="3">
        <f t="shared" si="39"/>
        <v>136</v>
      </c>
      <c r="AI33" s="3">
        <f>SUM(V181-V180)</f>
        <v>52</v>
      </c>
      <c r="AJ33" s="3">
        <f t="shared" si="42"/>
        <v>43</v>
      </c>
      <c r="AK33" s="3">
        <f t="shared" si="42"/>
        <v>20</v>
      </c>
      <c r="AL33" s="3">
        <f t="shared" si="43"/>
        <v>10</v>
      </c>
      <c r="AQ33" s="1">
        <v>43953</v>
      </c>
      <c r="AR33" s="3">
        <f t="shared" si="38"/>
        <v>404</v>
      </c>
      <c r="AS33" s="3">
        <f t="shared" si="29"/>
        <v>81</v>
      </c>
      <c r="AT33" s="3">
        <f t="shared" si="30"/>
        <v>151</v>
      </c>
      <c r="AU33" s="3">
        <f t="shared" si="31"/>
        <v>46</v>
      </c>
      <c r="AV33" s="3">
        <f t="shared" si="32"/>
        <v>62</v>
      </c>
      <c r="BA33" s="1">
        <v>43953</v>
      </c>
      <c r="BB33" s="3">
        <f t="shared" si="40"/>
        <v>649</v>
      </c>
      <c r="BC33" s="3">
        <f t="shared" si="41"/>
        <v>131</v>
      </c>
      <c r="BD33" s="3">
        <f t="shared" si="44"/>
        <v>104</v>
      </c>
      <c r="BE33" s="3">
        <f t="shared" si="34"/>
        <v>27</v>
      </c>
      <c r="BF33" s="3">
        <f t="shared" si="36"/>
        <v>114</v>
      </c>
    </row>
    <row r="34" spans="3:58" x14ac:dyDescent="0.2">
      <c r="C34" s="1">
        <v>43954</v>
      </c>
      <c r="D34" s="3">
        <f>SUM(B194-B193)</f>
        <v>601</v>
      </c>
      <c r="E34" s="3">
        <f>SUM(C187-C186)</f>
        <v>564</v>
      </c>
      <c r="F34" s="3">
        <f t="shared" si="28"/>
        <v>261</v>
      </c>
      <c r="G34" s="3">
        <f t="shared" si="1"/>
        <v>466</v>
      </c>
      <c r="H34" s="3">
        <f t="shared" si="2"/>
        <v>377</v>
      </c>
      <c r="M34" s="1">
        <v>43954</v>
      </c>
      <c r="N34" s="3">
        <f t="shared" si="3"/>
        <v>211</v>
      </c>
      <c r="O34" s="3">
        <f t="shared" si="4"/>
        <v>368</v>
      </c>
      <c r="P34" s="3">
        <f t="shared" si="35"/>
        <v>273</v>
      </c>
      <c r="Q34" s="3">
        <f t="shared" si="6"/>
        <v>229</v>
      </c>
      <c r="R34" s="3">
        <f t="shared" si="7"/>
        <v>282</v>
      </c>
      <c r="W34" s="1">
        <v>43954</v>
      </c>
      <c r="X34" s="3">
        <f t="shared" si="8"/>
        <v>171</v>
      </c>
      <c r="Y34" s="3">
        <f t="shared" si="9"/>
        <v>322</v>
      </c>
      <c r="Z34" s="3">
        <f t="shared" si="10"/>
        <v>180</v>
      </c>
      <c r="AA34" s="3">
        <f t="shared" si="11"/>
        <v>93</v>
      </c>
      <c r="AB34" s="3">
        <f t="shared" si="12"/>
        <v>159</v>
      </c>
      <c r="AG34" s="1">
        <v>43954</v>
      </c>
      <c r="AH34" s="3">
        <f t="shared" si="39"/>
        <v>192</v>
      </c>
      <c r="AI34" s="3">
        <f>SUM(V182-V181)</f>
        <v>43</v>
      </c>
      <c r="AJ34" s="3">
        <f t="shared" si="42"/>
        <v>90</v>
      </c>
      <c r="AK34" s="3">
        <f t="shared" si="42"/>
        <v>14</v>
      </c>
      <c r="AL34" s="3">
        <f t="shared" si="43"/>
        <v>12</v>
      </c>
      <c r="AQ34" s="1">
        <v>43954</v>
      </c>
      <c r="AR34" s="3">
        <f t="shared" si="38"/>
        <v>231</v>
      </c>
      <c r="AS34" s="3">
        <f t="shared" si="29"/>
        <v>65</v>
      </c>
      <c r="AT34" s="3">
        <f t="shared" si="30"/>
        <v>114</v>
      </c>
      <c r="AU34" s="3">
        <f t="shared" si="31"/>
        <v>28</v>
      </c>
      <c r="AV34" s="3">
        <f t="shared" si="32"/>
        <v>76</v>
      </c>
      <c r="BA34" s="1">
        <v>43954</v>
      </c>
      <c r="BB34" s="3">
        <f t="shared" si="40"/>
        <v>753</v>
      </c>
      <c r="BC34" s="3">
        <f t="shared" si="41"/>
        <v>85</v>
      </c>
      <c r="BD34" s="3">
        <f t="shared" si="44"/>
        <v>37</v>
      </c>
      <c r="BE34" s="3">
        <f t="shared" si="34"/>
        <v>32</v>
      </c>
      <c r="BF34" s="3">
        <f t="shared" si="36"/>
        <v>85</v>
      </c>
    </row>
    <row r="35" spans="3:58" x14ac:dyDescent="0.2">
      <c r="C35" s="1">
        <v>43955</v>
      </c>
      <c r="D35" s="3">
        <f>SUM(B195-B194)</f>
        <v>450</v>
      </c>
      <c r="E35" s="3">
        <f>SUM(C188-C187)</f>
        <v>344</v>
      </c>
      <c r="F35" s="3">
        <f t="shared" si="28"/>
        <v>185</v>
      </c>
      <c r="G35" s="3">
        <f t="shared" si="1"/>
        <v>307</v>
      </c>
      <c r="H35" s="3">
        <f t="shared" ref="H35:H56" si="45">SUM(F181-F180)</f>
        <v>222</v>
      </c>
      <c r="M35" s="1">
        <v>43955</v>
      </c>
      <c r="N35" s="3">
        <f t="shared" si="3"/>
        <v>97</v>
      </c>
      <c r="O35" s="3">
        <f t="shared" si="4"/>
        <v>112</v>
      </c>
      <c r="P35" s="3">
        <f t="shared" si="35"/>
        <v>100</v>
      </c>
      <c r="Q35" s="3">
        <f t="shared" si="6"/>
        <v>132</v>
      </c>
      <c r="R35" s="3">
        <f t="shared" ref="R35:R56" si="46">SUM(M176-M175)</f>
        <v>132</v>
      </c>
      <c r="W35" s="1">
        <v>43955</v>
      </c>
      <c r="X35" s="3">
        <f t="shared" ref="X35:X56" si="47">SUM(N174-N173)</f>
        <v>164</v>
      </c>
      <c r="Y35" s="3">
        <f t="shared" si="9"/>
        <v>387</v>
      </c>
      <c r="Z35" s="3">
        <f t="shared" si="10"/>
        <v>231</v>
      </c>
      <c r="AA35" s="3">
        <f t="shared" si="11"/>
        <v>102</v>
      </c>
      <c r="AB35" s="3">
        <f t="shared" si="12"/>
        <v>183</v>
      </c>
      <c r="AG35" s="1">
        <v>43955</v>
      </c>
      <c r="AH35" s="3">
        <f t="shared" si="39"/>
        <v>16</v>
      </c>
      <c r="AI35" s="3"/>
      <c r="AJ35" s="3"/>
      <c r="AK35" s="3">
        <f t="shared" ref="AK35:AK56" si="48">SUM(X183-X182)</f>
        <v>13</v>
      </c>
      <c r="AL35" s="3">
        <f t="shared" si="43"/>
        <v>5</v>
      </c>
      <c r="AQ35" s="1">
        <v>43955</v>
      </c>
      <c r="AR35" s="3"/>
      <c r="AS35" s="3">
        <f t="shared" si="29"/>
        <v>93</v>
      </c>
      <c r="AT35" s="3">
        <f t="shared" si="30"/>
        <v>143</v>
      </c>
      <c r="AU35" s="3">
        <f t="shared" si="31"/>
        <v>39</v>
      </c>
      <c r="AV35" s="3">
        <f t="shared" si="32"/>
        <v>62</v>
      </c>
      <c r="BA35" s="1">
        <v>43955</v>
      </c>
      <c r="BB35" s="3">
        <f t="shared" si="40"/>
        <v>535</v>
      </c>
      <c r="BC35" s="3">
        <f t="shared" si="41"/>
        <v>93</v>
      </c>
      <c r="BD35" s="3">
        <f t="shared" si="44"/>
        <v>187</v>
      </c>
      <c r="BE35" s="3">
        <f t="shared" si="34"/>
        <v>3</v>
      </c>
      <c r="BF35" s="3">
        <f t="shared" si="36"/>
        <v>72</v>
      </c>
    </row>
    <row r="36" spans="3:58" x14ac:dyDescent="0.2">
      <c r="C36" s="1">
        <v>43956</v>
      </c>
      <c r="D36" s="3">
        <f>SUM(B196-B195)</f>
        <v>358</v>
      </c>
      <c r="E36" s="3">
        <f>SUM(C189-C188)</f>
        <v>396</v>
      </c>
      <c r="F36" s="3">
        <f t="shared" si="28"/>
        <v>187</v>
      </c>
      <c r="G36" s="3">
        <f t="shared" si="1"/>
        <v>253</v>
      </c>
      <c r="H36" s="3">
        <f t="shared" si="45"/>
        <v>198</v>
      </c>
      <c r="M36" s="1">
        <v>43956</v>
      </c>
      <c r="N36" s="3">
        <f t="shared" si="3"/>
        <v>178</v>
      </c>
      <c r="O36" s="3">
        <f t="shared" si="4"/>
        <v>218</v>
      </c>
      <c r="P36" s="3">
        <f t="shared" si="35"/>
        <v>219</v>
      </c>
      <c r="Q36" s="3">
        <f t="shared" si="6"/>
        <v>146</v>
      </c>
      <c r="R36" s="3">
        <f t="shared" si="46"/>
        <v>301</v>
      </c>
      <c r="W36" s="1">
        <v>43956</v>
      </c>
      <c r="X36" s="3">
        <f t="shared" si="47"/>
        <v>232</v>
      </c>
      <c r="Y36" s="3">
        <f t="shared" si="9"/>
        <v>223</v>
      </c>
      <c r="Z36" s="3">
        <f t="shared" si="10"/>
        <v>206</v>
      </c>
      <c r="AA36" s="3">
        <f t="shared" si="11"/>
        <v>84</v>
      </c>
      <c r="AB36" s="3">
        <f t="shared" si="12"/>
        <v>126</v>
      </c>
      <c r="AG36" s="1">
        <v>43956</v>
      </c>
      <c r="AH36" s="3">
        <f t="shared" si="39"/>
        <v>77</v>
      </c>
      <c r="AI36" s="3"/>
      <c r="AJ36" s="3"/>
      <c r="AK36" s="3">
        <f t="shared" si="48"/>
        <v>21</v>
      </c>
      <c r="AL36" s="3">
        <f t="shared" si="43"/>
        <v>5</v>
      </c>
      <c r="AQ36" s="1">
        <v>43956</v>
      </c>
      <c r="AR36" s="3"/>
      <c r="AS36" s="3">
        <f t="shared" si="29"/>
        <v>42</v>
      </c>
      <c r="AT36" s="3">
        <f t="shared" si="30"/>
        <v>70</v>
      </c>
      <c r="AU36" s="3">
        <f t="shared" si="31"/>
        <v>36</v>
      </c>
      <c r="AV36" s="3">
        <f t="shared" si="32"/>
        <v>56</v>
      </c>
      <c r="BA36" s="1">
        <v>43956</v>
      </c>
      <c r="BB36" s="3">
        <f t="shared" si="40"/>
        <v>1572</v>
      </c>
      <c r="BC36" s="3">
        <f t="shared" si="41"/>
        <v>61</v>
      </c>
      <c r="BD36" s="3">
        <f t="shared" si="44"/>
        <v>133</v>
      </c>
      <c r="BE36" s="3">
        <f t="shared" si="34"/>
        <v>17</v>
      </c>
      <c r="BF36" s="3">
        <f t="shared" si="36"/>
        <v>0</v>
      </c>
    </row>
    <row r="37" spans="3:58" x14ac:dyDescent="0.2">
      <c r="C37" s="1">
        <v>43957</v>
      </c>
      <c r="D37" s="3"/>
      <c r="E37" s="3"/>
      <c r="F37" s="3">
        <f t="shared" si="28"/>
        <v>198</v>
      </c>
      <c r="G37" s="3">
        <f t="shared" si="1"/>
        <v>402</v>
      </c>
      <c r="H37" s="3">
        <f t="shared" si="45"/>
        <v>268</v>
      </c>
      <c r="M37" s="1">
        <v>43957</v>
      </c>
      <c r="N37" s="3">
        <f t="shared" si="3"/>
        <v>60</v>
      </c>
      <c r="O37" s="3">
        <f t="shared" si="4"/>
        <v>98</v>
      </c>
      <c r="P37" s="3">
        <f t="shared" si="35"/>
        <v>111</v>
      </c>
      <c r="Q37" s="3">
        <f t="shared" si="6"/>
        <v>101</v>
      </c>
      <c r="R37" s="3">
        <f t="shared" si="46"/>
        <v>174</v>
      </c>
      <c r="W37" s="1">
        <v>43957</v>
      </c>
      <c r="X37" s="3">
        <f t="shared" si="47"/>
        <v>303</v>
      </c>
      <c r="Y37" s="3">
        <f t="shared" si="9"/>
        <v>347</v>
      </c>
      <c r="Z37" s="3">
        <f t="shared" si="10"/>
        <v>365</v>
      </c>
      <c r="AA37" s="3">
        <f t="shared" si="11"/>
        <v>144</v>
      </c>
      <c r="AB37" s="3">
        <f t="shared" si="12"/>
        <v>395</v>
      </c>
      <c r="AG37" s="1">
        <v>43957</v>
      </c>
      <c r="AH37" s="3">
        <f t="shared" si="39"/>
        <v>180</v>
      </c>
      <c r="AI37" s="3">
        <f t="shared" ref="AI37:AI56" si="49">SUM(V185-V184)</f>
        <v>51</v>
      </c>
      <c r="AJ37" s="3">
        <f t="shared" ref="AJ37:AJ56" si="50">SUM(W185-W184)</f>
        <v>43</v>
      </c>
      <c r="AK37" s="3">
        <f t="shared" si="48"/>
        <v>42</v>
      </c>
      <c r="AL37" s="3">
        <f t="shared" si="43"/>
        <v>6</v>
      </c>
      <c r="AQ37" s="1">
        <v>43957</v>
      </c>
      <c r="AR37" s="3"/>
      <c r="AS37" s="3">
        <f t="shared" si="29"/>
        <v>140</v>
      </c>
      <c r="AT37" s="3">
        <f t="shared" si="30"/>
        <v>104</v>
      </c>
      <c r="AU37" s="3">
        <f t="shared" si="31"/>
        <v>64</v>
      </c>
      <c r="AV37" s="3">
        <f t="shared" si="32"/>
        <v>44</v>
      </c>
      <c r="BA37" s="1">
        <v>43957</v>
      </c>
      <c r="BB37" s="3">
        <f t="shared" si="40"/>
        <v>872</v>
      </c>
      <c r="BC37" s="3">
        <f t="shared" si="41"/>
        <v>238</v>
      </c>
      <c r="BD37" s="3">
        <f t="shared" si="44"/>
        <v>181</v>
      </c>
      <c r="BE37" s="3">
        <f t="shared" si="34"/>
        <v>15</v>
      </c>
      <c r="BF37" s="3">
        <f t="shared" si="36"/>
        <v>225</v>
      </c>
    </row>
    <row r="38" spans="3:58" x14ac:dyDescent="0.2">
      <c r="C38" s="1">
        <v>43958</v>
      </c>
      <c r="D38" s="3"/>
      <c r="E38" s="3"/>
      <c r="F38" s="3">
        <f t="shared" si="28"/>
        <v>243</v>
      </c>
      <c r="G38" s="3">
        <f t="shared" si="1"/>
        <v>303</v>
      </c>
      <c r="H38" s="3">
        <f t="shared" si="45"/>
        <v>349</v>
      </c>
      <c r="M38" s="1">
        <v>43958</v>
      </c>
      <c r="N38" s="3">
        <f t="shared" si="3"/>
        <v>89</v>
      </c>
      <c r="O38" s="3">
        <f t="shared" si="4"/>
        <v>157</v>
      </c>
      <c r="P38" s="3">
        <f t="shared" si="35"/>
        <v>144</v>
      </c>
      <c r="Q38" s="3">
        <f t="shared" si="6"/>
        <v>177</v>
      </c>
      <c r="R38" s="3">
        <f t="shared" si="46"/>
        <v>162</v>
      </c>
      <c r="W38" s="1">
        <v>43958</v>
      </c>
      <c r="X38" s="3">
        <f t="shared" si="47"/>
        <v>256</v>
      </c>
      <c r="Y38" s="3">
        <f t="shared" si="9"/>
        <v>349</v>
      </c>
      <c r="Z38" s="3">
        <f t="shared" si="10"/>
        <v>266</v>
      </c>
      <c r="AA38" s="3">
        <f t="shared" si="11"/>
        <v>119</v>
      </c>
      <c r="AB38" s="3">
        <f t="shared" si="12"/>
        <v>205</v>
      </c>
      <c r="AG38" s="1">
        <v>43958</v>
      </c>
      <c r="AH38" s="3">
        <f t="shared" si="39"/>
        <v>96</v>
      </c>
      <c r="AI38" s="3">
        <f t="shared" si="49"/>
        <v>51</v>
      </c>
      <c r="AJ38" s="3">
        <f t="shared" si="50"/>
        <v>44</v>
      </c>
      <c r="AK38" s="3">
        <f t="shared" si="48"/>
        <v>21</v>
      </c>
      <c r="AL38" s="3">
        <f t="shared" si="43"/>
        <v>11</v>
      </c>
      <c r="AQ38" s="1">
        <v>43958</v>
      </c>
      <c r="AR38" s="3"/>
      <c r="AS38" s="3">
        <f t="shared" si="29"/>
        <v>88</v>
      </c>
      <c r="AT38" s="3">
        <f t="shared" si="30"/>
        <v>67</v>
      </c>
      <c r="AU38" s="3">
        <f t="shared" si="31"/>
        <v>39</v>
      </c>
      <c r="AV38" s="3">
        <f t="shared" si="32"/>
        <v>47</v>
      </c>
      <c r="BA38" s="1">
        <v>43958</v>
      </c>
      <c r="BB38" s="3">
        <f t="shared" si="40"/>
        <v>857</v>
      </c>
      <c r="BC38" s="3">
        <f t="shared" si="41"/>
        <v>110</v>
      </c>
      <c r="BD38" s="3">
        <f t="shared" si="44"/>
        <v>73</v>
      </c>
      <c r="BE38" s="3">
        <f t="shared" si="34"/>
        <v>11</v>
      </c>
      <c r="BF38" s="3">
        <f t="shared" si="36"/>
        <v>127</v>
      </c>
    </row>
    <row r="39" spans="3:58" x14ac:dyDescent="0.2">
      <c r="C39" s="1">
        <v>43959</v>
      </c>
      <c r="D39" s="3">
        <f>SUM(B199-B198)</f>
        <v>494</v>
      </c>
      <c r="E39" s="3">
        <f>SUM(C192-C191)</f>
        <v>448</v>
      </c>
      <c r="F39" s="3">
        <f t="shared" si="28"/>
        <v>219</v>
      </c>
      <c r="G39" s="3">
        <f t="shared" si="1"/>
        <v>352</v>
      </c>
      <c r="H39" s="3">
        <f t="shared" si="45"/>
        <v>331</v>
      </c>
      <c r="M39" s="1">
        <v>43959</v>
      </c>
      <c r="N39" s="3">
        <f t="shared" si="3"/>
        <v>100</v>
      </c>
      <c r="O39" s="3">
        <f t="shared" si="4"/>
        <v>166</v>
      </c>
      <c r="P39" s="3">
        <f t="shared" si="35"/>
        <v>161</v>
      </c>
      <c r="Q39" s="3">
        <f t="shared" si="6"/>
        <v>136</v>
      </c>
      <c r="R39" s="3">
        <f t="shared" si="46"/>
        <v>147</v>
      </c>
      <c r="W39" s="1">
        <v>43959</v>
      </c>
      <c r="X39" s="3">
        <f t="shared" si="47"/>
        <v>212</v>
      </c>
      <c r="Y39" s="3">
        <f t="shared" si="9"/>
        <v>338</v>
      </c>
      <c r="Z39" s="3">
        <f t="shared" si="10"/>
        <v>385</v>
      </c>
      <c r="AA39" s="3">
        <v>72</v>
      </c>
      <c r="AB39" s="3">
        <f t="shared" si="12"/>
        <v>213</v>
      </c>
      <c r="AG39" s="1">
        <v>43959</v>
      </c>
      <c r="AH39" s="3">
        <f t="shared" si="39"/>
        <v>157</v>
      </c>
      <c r="AI39" s="3">
        <f t="shared" si="49"/>
        <v>40</v>
      </c>
      <c r="AJ39" s="3">
        <f t="shared" si="50"/>
        <v>87</v>
      </c>
      <c r="AK39" s="3">
        <f t="shared" si="48"/>
        <v>8</v>
      </c>
      <c r="AL39" s="3">
        <f t="shared" si="43"/>
        <v>20</v>
      </c>
      <c r="AQ39" s="1">
        <v>43959</v>
      </c>
      <c r="AR39" s="3">
        <v>378</v>
      </c>
      <c r="AS39" s="3">
        <f t="shared" si="29"/>
        <v>122</v>
      </c>
      <c r="AT39" s="3">
        <f t="shared" si="30"/>
        <v>183</v>
      </c>
      <c r="AU39" s="3">
        <f t="shared" si="31"/>
        <v>38</v>
      </c>
      <c r="AV39" s="3">
        <f t="shared" si="32"/>
        <v>95</v>
      </c>
      <c r="BA39" s="1">
        <v>43959</v>
      </c>
      <c r="BB39" s="3">
        <f t="shared" si="40"/>
        <v>813</v>
      </c>
      <c r="BC39" s="3">
        <f t="shared" si="41"/>
        <v>233</v>
      </c>
      <c r="BD39" s="3">
        <f t="shared" si="44"/>
        <v>64</v>
      </c>
      <c r="BE39" s="3">
        <f t="shared" si="34"/>
        <v>4</v>
      </c>
      <c r="BF39" s="3">
        <f t="shared" si="36"/>
        <v>112</v>
      </c>
    </row>
    <row r="40" spans="3:58" x14ac:dyDescent="0.2">
      <c r="C40" s="1">
        <v>43960</v>
      </c>
      <c r="D40" s="3">
        <f>SUM(B200-B199)</f>
        <v>549</v>
      </c>
      <c r="E40" s="3">
        <f>SUM(C193-C192)</f>
        <v>463</v>
      </c>
      <c r="F40" s="3">
        <f t="shared" si="28"/>
        <v>216</v>
      </c>
      <c r="G40" s="3">
        <f t="shared" si="1"/>
        <v>271</v>
      </c>
      <c r="H40" s="3">
        <f t="shared" si="45"/>
        <v>238</v>
      </c>
      <c r="M40" s="1">
        <v>43960</v>
      </c>
      <c r="N40" s="3">
        <f t="shared" si="3"/>
        <v>95</v>
      </c>
      <c r="O40" s="3">
        <f t="shared" si="4"/>
        <v>155</v>
      </c>
      <c r="P40" s="3">
        <f t="shared" si="35"/>
        <v>109</v>
      </c>
      <c r="Q40" s="3"/>
      <c r="R40" s="3">
        <f t="shared" si="46"/>
        <v>148</v>
      </c>
      <c r="W40" s="1">
        <v>43960</v>
      </c>
      <c r="X40" s="3">
        <f t="shared" si="47"/>
        <v>175</v>
      </c>
      <c r="Y40" s="3">
        <f t="shared" si="9"/>
        <v>293</v>
      </c>
      <c r="Z40" s="3">
        <f t="shared" si="10"/>
        <v>216</v>
      </c>
      <c r="AA40" s="3">
        <v>86</v>
      </c>
      <c r="AB40" s="3">
        <f t="shared" si="12"/>
        <v>201</v>
      </c>
      <c r="AG40" s="1">
        <v>43960</v>
      </c>
      <c r="AH40" s="3">
        <f t="shared" si="39"/>
        <v>136</v>
      </c>
      <c r="AI40" s="3">
        <f t="shared" si="49"/>
        <v>28</v>
      </c>
      <c r="AJ40" s="3">
        <f t="shared" si="50"/>
        <v>56</v>
      </c>
      <c r="AK40" s="3">
        <f t="shared" si="48"/>
        <v>11</v>
      </c>
      <c r="AL40" s="3">
        <f t="shared" si="43"/>
        <v>16</v>
      </c>
      <c r="AQ40" s="1">
        <v>43960</v>
      </c>
      <c r="AR40" s="3">
        <f t="shared" ref="AR40:AR56" si="51">SUM(Z200-Z199)</f>
        <v>253</v>
      </c>
      <c r="AS40" s="3">
        <f t="shared" si="29"/>
        <v>79</v>
      </c>
      <c r="AT40" s="3">
        <f t="shared" si="30"/>
        <v>156</v>
      </c>
      <c r="AU40" s="3">
        <f t="shared" si="31"/>
        <v>29</v>
      </c>
      <c r="AV40" s="3">
        <f t="shared" si="32"/>
        <v>67</v>
      </c>
      <c r="BA40" s="1">
        <v>43960</v>
      </c>
      <c r="BB40" s="3">
        <f t="shared" si="40"/>
        <v>911</v>
      </c>
      <c r="BC40" s="3">
        <f t="shared" si="41"/>
        <v>114</v>
      </c>
      <c r="BD40" s="3">
        <f t="shared" si="44"/>
        <v>199</v>
      </c>
      <c r="BE40" s="3">
        <f t="shared" si="34"/>
        <v>32</v>
      </c>
      <c r="BF40" s="3">
        <f t="shared" si="36"/>
        <v>111</v>
      </c>
    </row>
    <row r="41" spans="3:58" x14ac:dyDescent="0.2">
      <c r="C41" s="1">
        <v>43961</v>
      </c>
      <c r="D41" s="3">
        <f>SUM(B201-B200)</f>
        <v>369</v>
      </c>
      <c r="E41" s="3">
        <f>SUM(C194-C193)</f>
        <v>356</v>
      </c>
      <c r="F41" s="3">
        <f t="shared" si="28"/>
        <v>189</v>
      </c>
      <c r="G41" s="3">
        <f t="shared" si="1"/>
        <v>255</v>
      </c>
      <c r="H41" s="3">
        <f t="shared" si="45"/>
        <v>241</v>
      </c>
      <c r="M41" s="1">
        <v>43961</v>
      </c>
      <c r="N41" s="3">
        <f t="shared" si="3"/>
        <v>125</v>
      </c>
      <c r="O41" s="3">
        <f t="shared" si="4"/>
        <v>147</v>
      </c>
      <c r="P41" s="3">
        <f t="shared" si="35"/>
        <v>159</v>
      </c>
      <c r="Q41" s="3"/>
      <c r="R41" s="3">
        <f t="shared" si="46"/>
        <v>115</v>
      </c>
      <c r="W41" s="1">
        <v>43961</v>
      </c>
      <c r="X41" s="3">
        <f t="shared" si="47"/>
        <v>160</v>
      </c>
      <c r="Y41" s="3">
        <f t="shared" si="9"/>
        <v>282</v>
      </c>
      <c r="Z41" s="3">
        <f t="shared" si="10"/>
        <v>142</v>
      </c>
      <c r="AA41" s="3">
        <f t="shared" ref="AA41:AA55" si="52">SUM(Q195-Q194)</f>
        <v>65</v>
      </c>
      <c r="AB41" s="3">
        <v>132</v>
      </c>
      <c r="AG41" s="1">
        <v>43961</v>
      </c>
      <c r="AH41" s="3">
        <f t="shared" si="39"/>
        <v>115</v>
      </c>
      <c r="AI41" s="3">
        <f t="shared" si="49"/>
        <v>44</v>
      </c>
      <c r="AJ41" s="3">
        <f t="shared" si="50"/>
        <v>23</v>
      </c>
      <c r="AK41" s="3">
        <f t="shared" si="48"/>
        <v>8</v>
      </c>
      <c r="AL41" s="3">
        <f t="shared" si="43"/>
        <v>6</v>
      </c>
      <c r="AQ41" s="1">
        <v>43961</v>
      </c>
      <c r="AR41" s="3">
        <f t="shared" si="51"/>
        <v>246</v>
      </c>
      <c r="AS41" s="3">
        <f t="shared" si="29"/>
        <v>144</v>
      </c>
      <c r="AT41" s="3">
        <f t="shared" si="30"/>
        <v>140</v>
      </c>
      <c r="AU41" s="3">
        <f t="shared" si="31"/>
        <v>72</v>
      </c>
      <c r="AV41" s="3">
        <f t="shared" si="32"/>
        <v>114</v>
      </c>
      <c r="BA41" s="1">
        <v>43961</v>
      </c>
      <c r="BB41" s="3">
        <f t="shared" si="40"/>
        <v>443</v>
      </c>
      <c r="BC41" s="3">
        <f t="shared" si="41"/>
        <v>150</v>
      </c>
      <c r="BD41" s="3">
        <f t="shared" si="44"/>
        <v>80</v>
      </c>
      <c r="BE41" s="3">
        <f t="shared" si="34"/>
        <v>14</v>
      </c>
      <c r="BF41" s="3">
        <f t="shared" si="36"/>
        <v>121</v>
      </c>
    </row>
    <row r="42" spans="3:58" x14ac:dyDescent="0.2">
      <c r="C42" s="1">
        <v>43962</v>
      </c>
      <c r="D42" s="3">
        <f>SUM(B202-B201)</f>
        <v>318</v>
      </c>
      <c r="E42" s="3">
        <f>SUM(C195-C194)</f>
        <v>255</v>
      </c>
      <c r="F42" s="3">
        <f t="shared" si="28"/>
        <v>120</v>
      </c>
      <c r="G42" s="3"/>
      <c r="H42" s="3">
        <f t="shared" si="45"/>
        <v>209</v>
      </c>
      <c r="M42" s="1">
        <v>43962</v>
      </c>
      <c r="N42" s="3">
        <f t="shared" si="3"/>
        <v>99</v>
      </c>
      <c r="O42" s="3">
        <f t="shared" si="4"/>
        <v>114</v>
      </c>
      <c r="P42" s="3">
        <f t="shared" si="35"/>
        <v>78</v>
      </c>
      <c r="Q42" s="3">
        <f t="shared" ref="Q42:Q53" si="53">SUM(L182-L181)</f>
        <v>107</v>
      </c>
      <c r="R42" s="3">
        <f t="shared" si="46"/>
        <v>102</v>
      </c>
      <c r="W42" s="1">
        <v>43962</v>
      </c>
      <c r="X42" s="3">
        <f t="shared" si="47"/>
        <v>77</v>
      </c>
      <c r="Y42" s="3">
        <f t="shared" si="9"/>
        <v>185</v>
      </c>
      <c r="Z42" s="3">
        <f t="shared" si="10"/>
        <v>79</v>
      </c>
      <c r="AA42" s="3">
        <f t="shared" si="52"/>
        <v>52</v>
      </c>
      <c r="AB42" s="3">
        <v>75</v>
      </c>
      <c r="AG42" s="1">
        <v>43962</v>
      </c>
      <c r="AH42" s="3">
        <f t="shared" si="39"/>
        <v>119</v>
      </c>
      <c r="AI42" s="3">
        <f t="shared" si="49"/>
        <v>16</v>
      </c>
      <c r="AJ42" s="3">
        <f t="shared" si="50"/>
        <v>22</v>
      </c>
      <c r="AK42" s="3">
        <f t="shared" si="48"/>
        <v>7</v>
      </c>
      <c r="AL42" s="3">
        <f t="shared" si="43"/>
        <v>10</v>
      </c>
      <c r="AQ42" s="1">
        <v>43962</v>
      </c>
      <c r="AR42" s="3">
        <f t="shared" si="51"/>
        <v>125</v>
      </c>
      <c r="AS42" s="3">
        <f t="shared" si="29"/>
        <v>32</v>
      </c>
      <c r="AT42" s="3">
        <f t="shared" si="30"/>
        <v>70</v>
      </c>
      <c r="AU42" s="3">
        <f t="shared" si="31"/>
        <v>18</v>
      </c>
      <c r="AV42" s="3">
        <f t="shared" si="32"/>
        <v>46</v>
      </c>
      <c r="BA42" s="1">
        <v>43962</v>
      </c>
      <c r="BB42" s="3">
        <f t="shared" si="40"/>
        <v>568</v>
      </c>
      <c r="BC42" s="3">
        <f t="shared" si="41"/>
        <v>139</v>
      </c>
      <c r="BD42" s="3">
        <f t="shared" si="44"/>
        <v>131</v>
      </c>
      <c r="BE42" s="3">
        <f t="shared" si="34"/>
        <v>9</v>
      </c>
      <c r="BF42" s="3">
        <f t="shared" si="36"/>
        <v>72</v>
      </c>
    </row>
    <row r="43" spans="3:58" x14ac:dyDescent="0.2">
      <c r="C43" s="1">
        <v>43963</v>
      </c>
      <c r="D43" s="3">
        <f>SUM(B203-B202)</f>
        <v>211</v>
      </c>
      <c r="E43" s="3">
        <f>SUM(C196-C195)</f>
        <v>259</v>
      </c>
      <c r="F43" s="3">
        <f t="shared" si="28"/>
        <v>97</v>
      </c>
      <c r="G43" s="3"/>
      <c r="H43" s="3">
        <f t="shared" si="45"/>
        <v>151</v>
      </c>
      <c r="M43" s="1">
        <v>43963</v>
      </c>
      <c r="N43" s="3">
        <f t="shared" si="3"/>
        <v>63</v>
      </c>
      <c r="O43" s="3">
        <f t="shared" si="4"/>
        <v>39</v>
      </c>
      <c r="P43" s="3">
        <f t="shared" si="35"/>
        <v>83</v>
      </c>
      <c r="Q43" s="3">
        <f t="shared" si="53"/>
        <v>39</v>
      </c>
      <c r="R43" s="3">
        <f t="shared" si="46"/>
        <v>71</v>
      </c>
      <c r="W43" s="1">
        <v>43963</v>
      </c>
      <c r="X43" s="3">
        <f t="shared" si="47"/>
        <v>98</v>
      </c>
      <c r="Y43" s="3">
        <f t="shared" si="9"/>
        <v>179</v>
      </c>
      <c r="Z43" s="3">
        <f t="shared" si="10"/>
        <v>140</v>
      </c>
      <c r="AA43" s="3">
        <f t="shared" si="52"/>
        <v>42</v>
      </c>
      <c r="AB43" s="3">
        <f t="shared" ref="AB43:AB51" si="54">SUM(R185-R184)</f>
        <v>141</v>
      </c>
      <c r="AG43" s="1">
        <v>43963</v>
      </c>
      <c r="AH43" s="3">
        <f t="shared" si="39"/>
        <v>80</v>
      </c>
      <c r="AI43" s="3">
        <f t="shared" si="49"/>
        <v>32</v>
      </c>
      <c r="AJ43" s="3">
        <f t="shared" si="50"/>
        <v>33</v>
      </c>
      <c r="AK43" s="3">
        <f t="shared" si="48"/>
        <v>17</v>
      </c>
      <c r="AL43" s="3">
        <f t="shared" si="43"/>
        <v>14</v>
      </c>
      <c r="AQ43" s="1">
        <v>43963</v>
      </c>
      <c r="AR43" s="3">
        <f t="shared" si="51"/>
        <v>210</v>
      </c>
      <c r="AS43" s="3">
        <f t="shared" si="29"/>
        <v>150</v>
      </c>
      <c r="AT43" s="3">
        <f t="shared" si="30"/>
        <v>38</v>
      </c>
      <c r="AU43" s="3">
        <f t="shared" si="31"/>
        <v>27</v>
      </c>
      <c r="AV43" s="3">
        <f t="shared" si="32"/>
        <v>36</v>
      </c>
      <c r="BA43" s="1">
        <v>43963</v>
      </c>
      <c r="BB43" s="3">
        <f t="shared" si="40"/>
        <v>1002</v>
      </c>
      <c r="BC43" s="3">
        <f t="shared" si="41"/>
        <v>96</v>
      </c>
      <c r="BD43" s="3">
        <f t="shared" si="44"/>
        <v>52</v>
      </c>
      <c r="BE43" s="3">
        <f t="shared" si="34"/>
        <v>22</v>
      </c>
      <c r="BF43" s="3">
        <f t="shared" si="36"/>
        <v>144</v>
      </c>
    </row>
    <row r="44" spans="3:58" x14ac:dyDescent="0.2">
      <c r="C44" s="1">
        <v>43964</v>
      </c>
      <c r="D44" s="3">
        <f>SUM(B204-B203)</f>
        <v>357</v>
      </c>
      <c r="E44" s="3">
        <f>SUM(C197-C196)</f>
        <v>336</v>
      </c>
      <c r="F44" s="3">
        <f t="shared" si="28"/>
        <v>153</v>
      </c>
      <c r="G44" s="3">
        <f t="shared" ref="G44:G56" si="55">SUM(E194-E193)</f>
        <v>236</v>
      </c>
      <c r="H44" s="3">
        <f t="shared" si="45"/>
        <v>243</v>
      </c>
      <c r="M44" s="1">
        <v>43964</v>
      </c>
      <c r="N44" s="3">
        <f t="shared" si="3"/>
        <v>59</v>
      </c>
      <c r="O44" s="3">
        <f t="shared" si="4"/>
        <v>60</v>
      </c>
      <c r="P44" s="3">
        <f t="shared" si="35"/>
        <v>64</v>
      </c>
      <c r="Q44" s="3">
        <f t="shared" si="53"/>
        <v>103</v>
      </c>
      <c r="R44" s="3">
        <f t="shared" si="46"/>
        <v>41</v>
      </c>
      <c r="W44" s="1">
        <v>43964</v>
      </c>
      <c r="X44" s="3">
        <f t="shared" si="47"/>
        <v>133</v>
      </c>
      <c r="Y44" s="3">
        <f t="shared" si="9"/>
        <v>248</v>
      </c>
      <c r="Z44" s="3">
        <f t="shared" si="10"/>
        <v>131</v>
      </c>
      <c r="AA44" s="3">
        <f t="shared" si="52"/>
        <v>83</v>
      </c>
      <c r="AB44" s="3">
        <f t="shared" si="54"/>
        <v>282</v>
      </c>
      <c r="AG44" s="1">
        <v>43964</v>
      </c>
      <c r="AH44" s="3">
        <f t="shared" si="39"/>
        <v>115</v>
      </c>
      <c r="AI44" s="3">
        <f t="shared" si="49"/>
        <v>46</v>
      </c>
      <c r="AJ44" s="3">
        <f t="shared" si="50"/>
        <v>40</v>
      </c>
      <c r="AK44" s="3">
        <f t="shared" si="48"/>
        <v>2</v>
      </c>
      <c r="AL44" s="3">
        <f t="shared" si="43"/>
        <v>4</v>
      </c>
      <c r="AQ44" s="1">
        <v>43964</v>
      </c>
      <c r="AR44" s="3">
        <f t="shared" si="51"/>
        <v>158</v>
      </c>
      <c r="AS44" s="3">
        <f t="shared" si="29"/>
        <v>71</v>
      </c>
      <c r="AT44" s="3">
        <f t="shared" si="30"/>
        <v>73</v>
      </c>
      <c r="AU44" s="3">
        <f t="shared" si="31"/>
        <v>32</v>
      </c>
      <c r="AV44" s="3">
        <f t="shared" si="32"/>
        <v>32</v>
      </c>
      <c r="BA44" s="1">
        <v>43964</v>
      </c>
      <c r="BB44" s="3">
        <f t="shared" si="40"/>
        <v>1293</v>
      </c>
      <c r="BC44" s="3">
        <f t="shared" si="41"/>
        <v>117</v>
      </c>
      <c r="BD44" s="3">
        <f t="shared" si="44"/>
        <v>70</v>
      </c>
      <c r="BE44" s="3">
        <f t="shared" si="34"/>
        <v>8</v>
      </c>
      <c r="BF44" s="3">
        <f t="shared" si="36"/>
        <v>182</v>
      </c>
    </row>
    <row r="45" spans="3:58" x14ac:dyDescent="0.2">
      <c r="C45" s="1">
        <v>43965</v>
      </c>
      <c r="D45" s="3">
        <f>SUM(B205-B204)</f>
        <v>336</v>
      </c>
      <c r="E45" s="3">
        <f>SUM(C198-C197)</f>
        <v>428</v>
      </c>
      <c r="F45" s="3">
        <f t="shared" si="28"/>
        <v>156</v>
      </c>
      <c r="G45" s="3">
        <f t="shared" si="55"/>
        <v>303</v>
      </c>
      <c r="H45" s="3">
        <f t="shared" si="45"/>
        <v>239</v>
      </c>
      <c r="M45" s="1">
        <v>43965</v>
      </c>
      <c r="N45" s="3"/>
      <c r="O45" s="3">
        <f t="shared" si="4"/>
        <v>99</v>
      </c>
      <c r="P45" s="3">
        <f t="shared" si="35"/>
        <v>75</v>
      </c>
      <c r="Q45" s="3">
        <f t="shared" si="53"/>
        <v>79</v>
      </c>
      <c r="R45" s="3">
        <f t="shared" si="46"/>
        <v>130</v>
      </c>
      <c r="W45" s="1">
        <v>43965</v>
      </c>
      <c r="X45" s="3">
        <f t="shared" si="47"/>
        <v>294</v>
      </c>
      <c r="Y45" s="3">
        <f t="shared" si="9"/>
        <v>180</v>
      </c>
      <c r="Z45" s="3">
        <f t="shared" si="10"/>
        <v>247</v>
      </c>
      <c r="AA45" s="3">
        <f t="shared" si="52"/>
        <v>129</v>
      </c>
      <c r="AB45" s="3">
        <f t="shared" si="54"/>
        <v>314</v>
      </c>
      <c r="AG45" s="1">
        <v>43965</v>
      </c>
      <c r="AH45" s="3">
        <f t="shared" si="39"/>
        <v>381</v>
      </c>
      <c r="AI45" s="3">
        <f t="shared" si="49"/>
        <v>122</v>
      </c>
      <c r="AJ45" s="3">
        <f t="shared" si="50"/>
        <v>95</v>
      </c>
      <c r="AK45" s="3">
        <f t="shared" si="48"/>
        <v>29</v>
      </c>
      <c r="AL45" s="3">
        <f t="shared" si="43"/>
        <v>21</v>
      </c>
      <c r="AQ45" s="1">
        <v>43965</v>
      </c>
      <c r="AR45" s="3">
        <f t="shared" si="51"/>
        <v>248</v>
      </c>
      <c r="AS45" s="3">
        <f t="shared" si="29"/>
        <v>70</v>
      </c>
      <c r="AT45" s="3">
        <f t="shared" si="30"/>
        <v>95</v>
      </c>
      <c r="AU45" s="3">
        <f t="shared" si="31"/>
        <v>60</v>
      </c>
      <c r="AV45" s="3">
        <f t="shared" si="32"/>
        <v>45</v>
      </c>
      <c r="BA45" s="1">
        <v>43965</v>
      </c>
      <c r="BB45" s="3">
        <f t="shared" si="40"/>
        <v>853</v>
      </c>
      <c r="BC45" s="3">
        <f t="shared" si="41"/>
        <v>113</v>
      </c>
      <c r="BD45" s="3">
        <f t="shared" si="44"/>
        <v>135</v>
      </c>
      <c r="BE45" s="3">
        <f t="shared" si="34"/>
        <v>10</v>
      </c>
      <c r="BF45" s="3">
        <f t="shared" si="36"/>
        <v>138</v>
      </c>
    </row>
    <row r="46" spans="3:58" x14ac:dyDescent="0.2">
      <c r="C46" s="1">
        <v>43966</v>
      </c>
      <c r="D46" s="3">
        <f>SUM(B206-B205)</f>
        <v>432</v>
      </c>
      <c r="E46" s="3">
        <f>SUM(C199-C198)</f>
        <v>486</v>
      </c>
      <c r="F46" s="3">
        <f t="shared" si="28"/>
        <v>121</v>
      </c>
      <c r="G46" s="3">
        <f t="shared" si="55"/>
        <v>539</v>
      </c>
      <c r="H46" s="3">
        <f t="shared" si="45"/>
        <v>175</v>
      </c>
      <c r="M46" s="1">
        <v>43966</v>
      </c>
      <c r="N46" s="3"/>
      <c r="O46" s="3">
        <f t="shared" si="4"/>
        <v>103</v>
      </c>
      <c r="P46" s="3">
        <f t="shared" si="35"/>
        <v>129</v>
      </c>
      <c r="Q46" s="3">
        <f t="shared" si="53"/>
        <v>107</v>
      </c>
      <c r="R46" s="3">
        <f t="shared" si="46"/>
        <v>43</v>
      </c>
      <c r="W46" s="1">
        <v>43966</v>
      </c>
      <c r="X46" s="3">
        <f t="shared" si="47"/>
        <v>115</v>
      </c>
      <c r="Y46" s="3">
        <f t="shared" si="9"/>
        <v>302</v>
      </c>
      <c r="Z46" s="3">
        <f t="shared" si="10"/>
        <v>181</v>
      </c>
      <c r="AA46" s="3">
        <f t="shared" si="52"/>
        <v>73</v>
      </c>
      <c r="AB46" s="3">
        <f t="shared" si="54"/>
        <v>231</v>
      </c>
      <c r="AG46" s="1">
        <v>43966</v>
      </c>
      <c r="AH46" s="3">
        <f t="shared" si="39"/>
        <v>112</v>
      </c>
      <c r="AI46" s="3">
        <f t="shared" si="49"/>
        <v>42</v>
      </c>
      <c r="AJ46" s="3">
        <f t="shared" si="50"/>
        <v>42</v>
      </c>
      <c r="AK46" s="3">
        <f t="shared" si="48"/>
        <v>22</v>
      </c>
      <c r="AL46" s="3">
        <f t="shared" si="43"/>
        <v>5</v>
      </c>
      <c r="AQ46" s="1">
        <v>43966</v>
      </c>
      <c r="AR46" s="3">
        <f t="shared" si="51"/>
        <v>211</v>
      </c>
      <c r="AS46" s="3">
        <f t="shared" si="29"/>
        <v>114</v>
      </c>
      <c r="AT46" s="3">
        <f t="shared" si="30"/>
        <v>157</v>
      </c>
      <c r="AU46" s="3">
        <f t="shared" si="31"/>
        <v>18</v>
      </c>
      <c r="AV46" s="3">
        <f t="shared" si="32"/>
        <v>63</v>
      </c>
      <c r="BA46" s="1">
        <v>43966</v>
      </c>
      <c r="BB46" s="3">
        <f t="shared" si="40"/>
        <v>890</v>
      </c>
      <c r="BC46" s="3">
        <f t="shared" si="41"/>
        <v>132</v>
      </c>
      <c r="BD46" s="3">
        <f t="shared" si="44"/>
        <v>157</v>
      </c>
      <c r="BE46" s="3">
        <f t="shared" si="34"/>
        <v>15</v>
      </c>
      <c r="BF46" s="3">
        <f t="shared" si="36"/>
        <v>118</v>
      </c>
    </row>
    <row r="47" spans="3:58" x14ac:dyDescent="0.2">
      <c r="C47" s="1">
        <v>43967</v>
      </c>
      <c r="D47" s="3">
        <f>SUM(B207-B206)</f>
        <v>325</v>
      </c>
      <c r="E47" s="3">
        <f>SUM(C200-C199)</f>
        <v>410</v>
      </c>
      <c r="F47" s="3">
        <f t="shared" si="28"/>
        <v>169</v>
      </c>
      <c r="G47" s="3">
        <f t="shared" si="55"/>
        <v>293</v>
      </c>
      <c r="H47" s="3">
        <f t="shared" si="45"/>
        <v>223</v>
      </c>
      <c r="M47" s="1">
        <v>43967</v>
      </c>
      <c r="N47" s="3">
        <f t="shared" ref="N47:N56" si="56">SUM(G188-G187)</f>
        <v>51</v>
      </c>
      <c r="O47" s="3">
        <f t="shared" si="4"/>
        <v>89</v>
      </c>
      <c r="P47" s="3">
        <f t="shared" si="35"/>
        <v>79</v>
      </c>
      <c r="Q47" s="3">
        <f t="shared" si="53"/>
        <v>77</v>
      </c>
      <c r="R47" s="3">
        <f t="shared" si="46"/>
        <v>101</v>
      </c>
      <c r="W47" s="1">
        <v>43967</v>
      </c>
      <c r="X47" s="3">
        <f t="shared" si="47"/>
        <v>350</v>
      </c>
      <c r="Y47" s="3">
        <f t="shared" si="9"/>
        <v>200</v>
      </c>
      <c r="Z47" s="3">
        <f t="shared" si="10"/>
        <v>183</v>
      </c>
      <c r="AA47" s="3">
        <f t="shared" si="52"/>
        <v>81</v>
      </c>
      <c r="AB47" s="3">
        <f t="shared" si="54"/>
        <v>281</v>
      </c>
      <c r="AG47" s="1">
        <v>43967</v>
      </c>
      <c r="AH47" s="3">
        <v>134</v>
      </c>
      <c r="AI47" s="3">
        <f t="shared" si="49"/>
        <v>29</v>
      </c>
      <c r="AJ47" s="3">
        <f t="shared" si="50"/>
        <v>30</v>
      </c>
      <c r="AK47" s="3">
        <f t="shared" si="48"/>
        <v>10</v>
      </c>
      <c r="AL47" s="3">
        <f t="shared" si="43"/>
        <v>5</v>
      </c>
      <c r="AQ47" s="1">
        <v>43967</v>
      </c>
      <c r="AR47" s="3">
        <f t="shared" si="51"/>
        <v>197</v>
      </c>
      <c r="AS47" s="3">
        <f t="shared" si="29"/>
        <v>100</v>
      </c>
      <c r="AT47" s="3">
        <f t="shared" si="30"/>
        <v>146</v>
      </c>
      <c r="AU47" s="3">
        <f t="shared" si="31"/>
        <v>44</v>
      </c>
      <c r="AV47" s="3">
        <f t="shared" si="32"/>
        <v>50</v>
      </c>
      <c r="BA47" s="1">
        <v>43967</v>
      </c>
      <c r="BB47" s="3">
        <f t="shared" si="40"/>
        <v>1035</v>
      </c>
      <c r="BC47" s="3">
        <f t="shared" si="41"/>
        <v>139</v>
      </c>
      <c r="BD47" s="3">
        <f t="shared" si="44"/>
        <v>137</v>
      </c>
      <c r="BE47" s="3">
        <f t="shared" si="34"/>
        <v>25</v>
      </c>
      <c r="BF47" s="3">
        <f t="shared" si="36"/>
        <v>115</v>
      </c>
    </row>
    <row r="48" spans="3:58" x14ac:dyDescent="0.2">
      <c r="C48" s="1">
        <v>43968</v>
      </c>
      <c r="D48" s="3">
        <f>SUM(B208-B207)</f>
        <v>291</v>
      </c>
      <c r="E48" s="3">
        <f>SUM(C201-C200)</f>
        <v>307</v>
      </c>
      <c r="F48" s="3">
        <f t="shared" si="28"/>
        <v>103</v>
      </c>
      <c r="G48" s="3">
        <f t="shared" si="55"/>
        <v>210</v>
      </c>
      <c r="H48" s="3">
        <f t="shared" si="45"/>
        <v>175</v>
      </c>
      <c r="M48" s="1">
        <v>43968</v>
      </c>
      <c r="N48" s="3">
        <f t="shared" si="56"/>
        <v>115</v>
      </c>
      <c r="O48" s="3">
        <f t="shared" si="4"/>
        <v>121</v>
      </c>
      <c r="P48" s="3">
        <f t="shared" si="35"/>
        <v>108</v>
      </c>
      <c r="Q48" s="3">
        <f t="shared" si="53"/>
        <v>133</v>
      </c>
      <c r="R48" s="3">
        <f t="shared" si="46"/>
        <v>174</v>
      </c>
      <c r="W48" s="1">
        <v>43968</v>
      </c>
      <c r="X48" s="3">
        <f t="shared" si="47"/>
        <v>133</v>
      </c>
      <c r="Y48" s="3">
        <f t="shared" si="9"/>
        <v>246</v>
      </c>
      <c r="Z48" s="3">
        <f t="shared" si="10"/>
        <v>148</v>
      </c>
      <c r="AA48" s="3">
        <f t="shared" si="52"/>
        <v>62</v>
      </c>
      <c r="AB48" s="3">
        <f t="shared" si="54"/>
        <v>185</v>
      </c>
      <c r="AG48" s="1">
        <v>43968</v>
      </c>
      <c r="AH48" s="3">
        <v>49</v>
      </c>
      <c r="AI48" s="3">
        <f t="shared" si="49"/>
        <v>20</v>
      </c>
      <c r="AJ48" s="3">
        <f t="shared" si="50"/>
        <v>41</v>
      </c>
      <c r="AK48" s="3">
        <f t="shared" si="48"/>
        <v>21</v>
      </c>
      <c r="AL48" s="3">
        <f t="shared" si="43"/>
        <v>1</v>
      </c>
      <c r="AQ48" s="1">
        <v>43968</v>
      </c>
      <c r="AR48" s="3">
        <f t="shared" si="51"/>
        <v>108</v>
      </c>
      <c r="AS48" s="3">
        <f t="shared" si="29"/>
        <v>75</v>
      </c>
      <c r="AT48" s="3">
        <f t="shared" si="30"/>
        <v>64</v>
      </c>
      <c r="AU48" s="3">
        <f t="shared" si="31"/>
        <v>30</v>
      </c>
      <c r="AV48" s="3">
        <f t="shared" si="32"/>
        <v>34</v>
      </c>
      <c r="BA48" s="1">
        <v>43968</v>
      </c>
      <c r="BB48" s="3">
        <f t="shared" si="40"/>
        <v>644</v>
      </c>
      <c r="BC48" s="3">
        <f t="shared" si="41"/>
        <v>174</v>
      </c>
      <c r="BD48" s="3">
        <f t="shared" si="44"/>
        <v>143</v>
      </c>
      <c r="BE48" s="3">
        <f t="shared" si="34"/>
        <v>33</v>
      </c>
      <c r="BF48" s="3">
        <f t="shared" si="36"/>
        <v>70</v>
      </c>
    </row>
    <row r="49" spans="3:59" x14ac:dyDescent="0.2">
      <c r="C49" s="1">
        <v>43969</v>
      </c>
      <c r="D49" s="3">
        <f>SUM(B209-B208)</f>
        <v>192</v>
      </c>
      <c r="E49" s="3">
        <f>SUM(C202-C201)</f>
        <v>187</v>
      </c>
      <c r="F49" s="3">
        <f t="shared" si="28"/>
        <v>89</v>
      </c>
      <c r="G49" s="3">
        <f t="shared" si="55"/>
        <v>136</v>
      </c>
      <c r="H49" s="3">
        <f t="shared" si="45"/>
        <v>107</v>
      </c>
      <c r="M49" s="1">
        <v>43969</v>
      </c>
      <c r="N49" s="3">
        <f t="shared" si="56"/>
        <v>98</v>
      </c>
      <c r="O49" s="3"/>
      <c r="P49" s="3">
        <f t="shared" si="35"/>
        <v>460</v>
      </c>
      <c r="Q49" s="3">
        <f t="shared" si="53"/>
        <v>201</v>
      </c>
      <c r="R49" s="3">
        <f t="shared" si="46"/>
        <v>73</v>
      </c>
      <c r="W49" s="1">
        <v>43969</v>
      </c>
      <c r="X49" s="3">
        <f t="shared" si="47"/>
        <v>192</v>
      </c>
      <c r="Y49" s="3">
        <f t="shared" si="9"/>
        <v>216</v>
      </c>
      <c r="Z49" s="3">
        <f t="shared" si="10"/>
        <v>125</v>
      </c>
      <c r="AA49" s="3">
        <f t="shared" si="52"/>
        <v>50</v>
      </c>
      <c r="AB49" s="3">
        <f t="shared" si="54"/>
        <v>190</v>
      </c>
      <c r="AG49" s="1">
        <v>43969</v>
      </c>
      <c r="AH49" s="3">
        <f t="shared" ref="AH49:AH56" si="57">SUM(U197-U196)</f>
        <v>63</v>
      </c>
      <c r="AI49" s="3">
        <f t="shared" si="49"/>
        <v>7</v>
      </c>
      <c r="AJ49" s="3">
        <f t="shared" si="50"/>
        <v>12</v>
      </c>
      <c r="AK49" s="3">
        <f t="shared" si="48"/>
        <v>3</v>
      </c>
      <c r="AL49" s="3">
        <f t="shared" si="43"/>
        <v>3</v>
      </c>
      <c r="AQ49" s="1">
        <v>43969</v>
      </c>
      <c r="AR49" s="3">
        <f t="shared" si="51"/>
        <v>200</v>
      </c>
      <c r="AS49" s="3">
        <f t="shared" si="29"/>
        <v>140</v>
      </c>
      <c r="AT49" s="3">
        <f t="shared" si="30"/>
        <v>70</v>
      </c>
      <c r="AU49" s="3">
        <f t="shared" si="31"/>
        <v>21</v>
      </c>
      <c r="AV49" s="3">
        <f t="shared" si="32"/>
        <v>42</v>
      </c>
      <c r="BA49" s="1">
        <v>43969</v>
      </c>
      <c r="BB49" s="3">
        <f t="shared" si="40"/>
        <v>481</v>
      </c>
      <c r="BC49" s="3">
        <f t="shared" si="41"/>
        <v>110</v>
      </c>
      <c r="BD49" s="3">
        <f t="shared" si="44"/>
        <v>97</v>
      </c>
      <c r="BE49" s="3">
        <f t="shared" si="34"/>
        <v>15</v>
      </c>
      <c r="BF49" s="3">
        <f t="shared" si="36"/>
        <v>92</v>
      </c>
    </row>
    <row r="50" spans="3:59" x14ac:dyDescent="0.2">
      <c r="C50" s="1">
        <v>43970</v>
      </c>
      <c r="D50" s="3">
        <f>SUM(B210-B209)</f>
        <v>184</v>
      </c>
      <c r="E50" s="3">
        <f>SUM(C203-C202)</f>
        <v>196</v>
      </c>
      <c r="F50" s="3">
        <f t="shared" si="28"/>
        <v>70</v>
      </c>
      <c r="G50" s="3">
        <f t="shared" si="55"/>
        <v>112</v>
      </c>
      <c r="H50" s="3">
        <f t="shared" si="45"/>
        <v>103</v>
      </c>
      <c r="M50" s="1">
        <v>43970</v>
      </c>
      <c r="N50" s="3">
        <f t="shared" si="56"/>
        <v>63</v>
      </c>
      <c r="O50" s="3"/>
      <c r="P50" s="3">
        <f t="shared" si="35"/>
        <v>86</v>
      </c>
      <c r="Q50" s="3">
        <f t="shared" si="53"/>
        <v>128</v>
      </c>
      <c r="R50" s="3">
        <f t="shared" si="46"/>
        <v>93</v>
      </c>
      <c r="W50" s="1">
        <v>43970</v>
      </c>
      <c r="X50" s="3">
        <f t="shared" si="47"/>
        <v>154</v>
      </c>
      <c r="Y50" s="3">
        <f t="shared" si="9"/>
        <v>159</v>
      </c>
      <c r="Z50" s="3">
        <f t="shared" si="10"/>
        <v>161</v>
      </c>
      <c r="AA50" s="3">
        <f t="shared" si="52"/>
        <v>41</v>
      </c>
      <c r="AB50" s="3">
        <f t="shared" si="54"/>
        <v>140</v>
      </c>
      <c r="AG50" s="1">
        <v>43970</v>
      </c>
      <c r="AH50" s="3">
        <f t="shared" si="57"/>
        <v>164</v>
      </c>
      <c r="AI50" s="3">
        <f t="shared" si="49"/>
        <v>28</v>
      </c>
      <c r="AJ50" s="3">
        <f t="shared" si="50"/>
        <v>10</v>
      </c>
      <c r="AK50" s="3">
        <f t="shared" si="48"/>
        <v>22</v>
      </c>
      <c r="AL50" s="3">
        <f t="shared" si="43"/>
        <v>6</v>
      </c>
      <c r="AQ50" s="1">
        <v>43970</v>
      </c>
      <c r="AR50" s="3">
        <f t="shared" si="51"/>
        <v>147</v>
      </c>
      <c r="AS50" s="3">
        <f t="shared" si="29"/>
        <v>51</v>
      </c>
      <c r="AT50" s="3">
        <f t="shared" si="30"/>
        <v>65</v>
      </c>
      <c r="AU50" s="3">
        <f t="shared" si="31"/>
        <v>22</v>
      </c>
      <c r="AV50" s="3">
        <f t="shared" si="32"/>
        <v>16</v>
      </c>
      <c r="BA50" s="1">
        <v>43970</v>
      </c>
      <c r="BB50" s="3">
        <f t="shared" si="40"/>
        <v>1193</v>
      </c>
      <c r="BC50" s="3">
        <f t="shared" si="41"/>
        <v>80</v>
      </c>
      <c r="BD50" s="3">
        <f t="shared" si="44"/>
        <v>90</v>
      </c>
      <c r="BE50" s="3">
        <f t="shared" si="34"/>
        <v>12</v>
      </c>
      <c r="BF50" s="3">
        <f t="shared" si="36"/>
        <v>209</v>
      </c>
    </row>
    <row r="51" spans="3:59" x14ac:dyDescent="0.2">
      <c r="C51" s="1">
        <v>43971</v>
      </c>
      <c r="D51" s="3">
        <f>SUM(B211-B210)</f>
        <v>244</v>
      </c>
      <c r="E51" s="3">
        <f>SUM(C204-C203)</f>
        <v>208</v>
      </c>
      <c r="F51" s="3">
        <f t="shared" si="28"/>
        <v>73</v>
      </c>
      <c r="G51" s="3">
        <f t="shared" si="55"/>
        <v>148</v>
      </c>
      <c r="H51" s="3">
        <f t="shared" si="45"/>
        <v>84</v>
      </c>
      <c r="M51" s="1">
        <v>43971</v>
      </c>
      <c r="N51" s="3"/>
      <c r="O51" s="3">
        <f t="shared" ref="O51:O56" si="58">SUM(H190-H189)</f>
        <v>127</v>
      </c>
      <c r="P51" s="3">
        <f t="shared" si="35"/>
        <v>166</v>
      </c>
      <c r="Q51" s="3">
        <f t="shared" si="53"/>
        <v>91</v>
      </c>
      <c r="R51" s="3">
        <f t="shared" si="46"/>
        <v>55</v>
      </c>
      <c r="W51" s="1">
        <v>43971</v>
      </c>
      <c r="X51" s="3">
        <f t="shared" si="47"/>
        <v>137</v>
      </c>
      <c r="Y51" s="3">
        <v>204</v>
      </c>
      <c r="Z51" s="3">
        <f t="shared" ref="Z51:Z56" si="59">SUM(P204-P203)</f>
        <v>172</v>
      </c>
      <c r="AA51" s="3">
        <f t="shared" si="52"/>
        <v>42</v>
      </c>
      <c r="AB51" s="3">
        <f t="shared" si="54"/>
        <v>198</v>
      </c>
      <c r="AG51" s="1">
        <v>43971</v>
      </c>
      <c r="AH51" s="3">
        <f t="shared" si="57"/>
        <v>140</v>
      </c>
      <c r="AI51" s="3">
        <f t="shared" si="49"/>
        <v>39</v>
      </c>
      <c r="AJ51" s="3">
        <f t="shared" si="50"/>
        <v>25</v>
      </c>
      <c r="AK51" s="3">
        <f t="shared" si="48"/>
        <v>24</v>
      </c>
      <c r="AL51" s="3">
        <f t="shared" si="43"/>
        <v>10</v>
      </c>
      <c r="AQ51" s="1">
        <v>43971</v>
      </c>
      <c r="AR51" s="3">
        <f t="shared" si="51"/>
        <v>158</v>
      </c>
      <c r="AS51" s="3">
        <f t="shared" si="29"/>
        <v>91</v>
      </c>
      <c r="AT51" s="3">
        <f t="shared" si="30"/>
        <v>90</v>
      </c>
      <c r="AU51" s="3">
        <f t="shared" si="31"/>
        <v>37</v>
      </c>
      <c r="AV51" s="3">
        <f t="shared" si="32"/>
        <v>28</v>
      </c>
      <c r="BA51" s="1">
        <v>43971</v>
      </c>
      <c r="BB51" s="3">
        <f t="shared" si="40"/>
        <v>1262</v>
      </c>
      <c r="BC51" s="3">
        <f t="shared" si="41"/>
        <v>114</v>
      </c>
      <c r="BD51" s="3">
        <f t="shared" si="44"/>
        <v>127</v>
      </c>
      <c r="BE51" s="3">
        <f t="shared" si="34"/>
        <v>28</v>
      </c>
      <c r="BF51" s="3">
        <f t="shared" si="36"/>
        <v>99</v>
      </c>
    </row>
    <row r="52" spans="3:59" x14ac:dyDescent="0.2">
      <c r="C52" s="1">
        <v>43972</v>
      </c>
      <c r="D52" s="3">
        <f>SUM(B212-B211)</f>
        <v>273</v>
      </c>
      <c r="E52" s="3">
        <f>SUM(C205-C204)</f>
        <v>496</v>
      </c>
      <c r="F52" s="3">
        <f t="shared" si="28"/>
        <v>119</v>
      </c>
      <c r="G52" s="3">
        <f t="shared" si="55"/>
        <v>185</v>
      </c>
      <c r="H52" s="3">
        <f t="shared" si="45"/>
        <v>142</v>
      </c>
      <c r="M52" s="1">
        <v>43972</v>
      </c>
      <c r="N52" s="3"/>
      <c r="O52" s="3">
        <f t="shared" si="58"/>
        <v>66</v>
      </c>
      <c r="P52" s="3">
        <f t="shared" si="35"/>
        <v>54</v>
      </c>
      <c r="Q52" s="3">
        <f t="shared" si="53"/>
        <v>54</v>
      </c>
      <c r="R52" s="3">
        <f t="shared" si="46"/>
        <v>71</v>
      </c>
      <c r="W52" s="1">
        <v>43972</v>
      </c>
      <c r="X52" s="3">
        <f t="shared" si="47"/>
        <v>127</v>
      </c>
      <c r="Y52" s="3">
        <v>222</v>
      </c>
      <c r="Z52" s="3">
        <f t="shared" si="59"/>
        <v>143</v>
      </c>
      <c r="AA52" s="3">
        <f t="shared" si="52"/>
        <v>84</v>
      </c>
      <c r="AB52" s="3">
        <v>217</v>
      </c>
      <c r="AG52" s="1">
        <v>43972</v>
      </c>
      <c r="AH52" s="3">
        <f t="shared" si="57"/>
        <v>106</v>
      </c>
      <c r="AI52" s="3">
        <f t="shared" si="49"/>
        <v>8</v>
      </c>
      <c r="AJ52" s="3">
        <f t="shared" si="50"/>
        <v>28</v>
      </c>
      <c r="AK52" s="3">
        <f t="shared" si="48"/>
        <v>11</v>
      </c>
      <c r="AL52" s="3">
        <f t="shared" si="43"/>
        <v>4</v>
      </c>
      <c r="AQ52" s="1">
        <v>43972</v>
      </c>
      <c r="AR52" s="3">
        <f t="shared" si="51"/>
        <v>195</v>
      </c>
      <c r="AS52" s="3">
        <f t="shared" si="29"/>
        <v>114</v>
      </c>
      <c r="AT52" s="3">
        <f t="shared" si="30"/>
        <v>125</v>
      </c>
      <c r="AU52" s="3">
        <f t="shared" si="31"/>
        <v>36</v>
      </c>
      <c r="AV52" s="3">
        <f t="shared" si="32"/>
        <v>21</v>
      </c>
      <c r="BA52" s="1">
        <v>43972</v>
      </c>
      <c r="BB52" s="3">
        <f t="shared" si="40"/>
        <v>1131</v>
      </c>
      <c r="BC52" s="3">
        <f t="shared" si="41"/>
        <v>175</v>
      </c>
      <c r="BD52" s="3">
        <f t="shared" si="44"/>
        <v>155</v>
      </c>
      <c r="BE52" s="3">
        <f t="shared" si="34"/>
        <v>12</v>
      </c>
      <c r="BF52" s="3">
        <f t="shared" si="36"/>
        <v>109</v>
      </c>
    </row>
    <row r="53" spans="3:59" x14ac:dyDescent="0.2">
      <c r="C53" s="1">
        <v>43973</v>
      </c>
      <c r="D53" s="3">
        <f>SUM(B213-B212)</f>
        <v>211</v>
      </c>
      <c r="E53">
        <v>254</v>
      </c>
      <c r="F53" s="3">
        <f t="shared" si="28"/>
        <v>121</v>
      </c>
      <c r="G53" s="3">
        <f t="shared" si="55"/>
        <v>163</v>
      </c>
      <c r="H53" s="3">
        <f t="shared" si="45"/>
        <v>119</v>
      </c>
      <c r="M53" s="1">
        <v>43973</v>
      </c>
      <c r="N53" s="3">
        <f t="shared" si="56"/>
        <v>70</v>
      </c>
      <c r="O53" s="3">
        <f t="shared" si="58"/>
        <v>83</v>
      </c>
      <c r="P53" s="3">
        <f t="shared" si="35"/>
        <v>108</v>
      </c>
      <c r="Q53" s="3">
        <f t="shared" si="53"/>
        <v>15</v>
      </c>
      <c r="R53" s="3">
        <f t="shared" si="46"/>
        <v>107</v>
      </c>
      <c r="W53" s="1">
        <v>43973</v>
      </c>
      <c r="X53" s="3">
        <f t="shared" si="47"/>
        <v>91</v>
      </c>
      <c r="Y53" s="3">
        <f>SUM(O206-O205)</f>
        <v>155</v>
      </c>
      <c r="Z53" s="3">
        <f t="shared" si="59"/>
        <v>158</v>
      </c>
      <c r="AA53" s="3">
        <f t="shared" si="52"/>
        <v>33</v>
      </c>
      <c r="AB53" s="3">
        <v>104</v>
      </c>
      <c r="AG53" s="1">
        <v>43973</v>
      </c>
      <c r="AH53" s="3">
        <f t="shared" si="57"/>
        <v>64</v>
      </c>
      <c r="AI53" s="3">
        <f t="shared" si="49"/>
        <v>6</v>
      </c>
      <c r="AJ53" s="3">
        <f t="shared" si="50"/>
        <v>25</v>
      </c>
      <c r="AK53" s="3">
        <f t="shared" si="48"/>
        <v>3</v>
      </c>
      <c r="AL53" s="3">
        <f t="shared" si="43"/>
        <v>10</v>
      </c>
      <c r="AQ53" s="1">
        <v>43973</v>
      </c>
      <c r="AR53" s="3">
        <f t="shared" si="51"/>
        <v>217</v>
      </c>
      <c r="AS53" s="3">
        <f t="shared" si="29"/>
        <v>98</v>
      </c>
      <c r="AT53" s="3">
        <f t="shared" si="30"/>
        <v>91</v>
      </c>
      <c r="AU53" s="3">
        <f t="shared" si="31"/>
        <v>27</v>
      </c>
      <c r="AV53" s="3">
        <f t="shared" si="32"/>
        <v>54</v>
      </c>
      <c r="BA53" s="1">
        <v>43973</v>
      </c>
      <c r="BB53" s="3">
        <f t="shared" si="40"/>
        <v>962</v>
      </c>
      <c r="BC53" s="3">
        <f t="shared" si="41"/>
        <v>119</v>
      </c>
      <c r="BD53" s="3">
        <f t="shared" si="44"/>
        <v>106</v>
      </c>
      <c r="BE53" s="3">
        <f t="shared" si="34"/>
        <v>17</v>
      </c>
      <c r="BF53" s="3">
        <f t="shared" si="36"/>
        <v>169</v>
      </c>
    </row>
    <row r="54" spans="3:59" x14ac:dyDescent="0.2">
      <c r="C54" s="1">
        <v>43974</v>
      </c>
      <c r="D54" s="3">
        <f>SUM(B214-B213)</f>
        <v>186</v>
      </c>
      <c r="E54" s="3">
        <v>263</v>
      </c>
      <c r="F54" s="3">
        <f t="shared" si="28"/>
        <v>118</v>
      </c>
      <c r="G54" s="3">
        <f t="shared" si="55"/>
        <v>155</v>
      </c>
      <c r="H54" s="3">
        <f t="shared" si="45"/>
        <v>130</v>
      </c>
      <c r="M54" s="1">
        <v>43974</v>
      </c>
      <c r="N54" s="3">
        <f t="shared" si="56"/>
        <v>15</v>
      </c>
      <c r="O54" s="3">
        <f t="shared" si="58"/>
        <v>13</v>
      </c>
      <c r="P54" s="3">
        <f t="shared" si="35"/>
        <v>51</v>
      </c>
      <c r="Q54" s="3"/>
      <c r="R54" s="3">
        <f t="shared" si="46"/>
        <v>6</v>
      </c>
      <c r="W54" s="1">
        <v>43974</v>
      </c>
      <c r="X54" s="3">
        <f t="shared" si="47"/>
        <v>111</v>
      </c>
      <c r="Y54" s="3">
        <f>SUM(O207-O206)</f>
        <v>147</v>
      </c>
      <c r="Z54" s="3">
        <f t="shared" si="59"/>
        <v>113</v>
      </c>
      <c r="AA54" s="3">
        <f t="shared" si="52"/>
        <v>35</v>
      </c>
      <c r="AB54" s="3">
        <f>SUM(R196-R195)</f>
        <v>150</v>
      </c>
      <c r="AG54" s="1">
        <v>43974</v>
      </c>
      <c r="AH54" s="3">
        <f t="shared" si="57"/>
        <v>95</v>
      </c>
      <c r="AI54" s="3">
        <f t="shared" si="49"/>
        <v>61</v>
      </c>
      <c r="AJ54" s="3">
        <f t="shared" si="50"/>
        <v>37</v>
      </c>
      <c r="AK54" s="3">
        <f t="shared" si="48"/>
        <v>7</v>
      </c>
      <c r="AL54" s="3">
        <f t="shared" si="43"/>
        <v>7</v>
      </c>
      <c r="AQ54" s="1">
        <v>43974</v>
      </c>
      <c r="AR54" s="3">
        <f t="shared" si="51"/>
        <v>151</v>
      </c>
      <c r="AS54" s="3">
        <f t="shared" si="29"/>
        <v>98</v>
      </c>
      <c r="AT54" s="3">
        <f t="shared" si="30"/>
        <v>54</v>
      </c>
      <c r="AU54" s="3">
        <f t="shared" si="31"/>
        <v>15</v>
      </c>
      <c r="AV54" s="3">
        <f t="shared" si="32"/>
        <v>7</v>
      </c>
      <c r="BA54" s="1">
        <v>43974</v>
      </c>
      <c r="BB54" s="3">
        <f t="shared" si="40"/>
        <v>1004</v>
      </c>
      <c r="BC54" s="3">
        <f t="shared" si="41"/>
        <v>125</v>
      </c>
      <c r="BD54" s="3">
        <f t="shared" si="44"/>
        <v>109</v>
      </c>
      <c r="BE54" s="3">
        <f t="shared" si="34"/>
        <v>56</v>
      </c>
      <c r="BF54" s="3">
        <f t="shared" si="36"/>
        <v>169</v>
      </c>
    </row>
    <row r="55" spans="3:59" x14ac:dyDescent="0.2">
      <c r="C55" s="1">
        <v>43975</v>
      </c>
      <c r="D55">
        <v>214</v>
      </c>
      <c r="E55" s="3">
        <v>273</v>
      </c>
      <c r="F55" s="3">
        <f t="shared" si="28"/>
        <v>111</v>
      </c>
      <c r="G55" s="3">
        <f t="shared" si="55"/>
        <v>216</v>
      </c>
      <c r="H55" s="3">
        <f t="shared" si="45"/>
        <v>162</v>
      </c>
      <c r="M55" s="1">
        <v>43975</v>
      </c>
      <c r="N55" s="3">
        <f t="shared" si="56"/>
        <v>136</v>
      </c>
      <c r="O55" s="3">
        <f t="shared" si="58"/>
        <v>67</v>
      </c>
      <c r="P55" s="3">
        <f t="shared" si="35"/>
        <v>77</v>
      </c>
      <c r="Q55" s="3"/>
      <c r="R55" s="3">
        <f t="shared" si="46"/>
        <v>76</v>
      </c>
      <c r="W55" s="1">
        <v>43975</v>
      </c>
      <c r="X55" s="3">
        <f t="shared" si="47"/>
        <v>126</v>
      </c>
      <c r="Y55" s="3">
        <f>SUM(O208-O207)</f>
        <v>205</v>
      </c>
      <c r="Z55" s="3">
        <f t="shared" si="59"/>
        <v>123</v>
      </c>
      <c r="AA55" s="3">
        <f t="shared" si="52"/>
        <v>53</v>
      </c>
      <c r="AB55" s="3">
        <f>SUM(R197-R196)</f>
        <v>180</v>
      </c>
      <c r="AG55" s="1">
        <v>43975</v>
      </c>
      <c r="AH55" s="3">
        <f t="shared" si="57"/>
        <v>74</v>
      </c>
      <c r="AI55" s="3">
        <f t="shared" si="49"/>
        <v>23</v>
      </c>
      <c r="AJ55" s="3">
        <f t="shared" si="50"/>
        <v>17</v>
      </c>
      <c r="AK55" s="3">
        <f t="shared" si="48"/>
        <v>12</v>
      </c>
      <c r="AL55" s="3">
        <f t="shared" si="43"/>
        <v>12</v>
      </c>
      <c r="AQ55" s="1">
        <v>43975</v>
      </c>
      <c r="AR55" s="3">
        <f t="shared" si="51"/>
        <v>176</v>
      </c>
      <c r="AS55" s="3">
        <f t="shared" si="29"/>
        <v>61</v>
      </c>
      <c r="AT55" s="3">
        <f t="shared" si="30"/>
        <v>65</v>
      </c>
      <c r="AU55" s="3">
        <f t="shared" si="31"/>
        <v>23</v>
      </c>
      <c r="AV55" s="3">
        <f t="shared" si="32"/>
        <v>40</v>
      </c>
      <c r="BA55" s="1">
        <v>43975</v>
      </c>
      <c r="BB55" s="3">
        <f t="shared" si="40"/>
        <v>925</v>
      </c>
      <c r="BC55" s="3">
        <f t="shared" si="41"/>
        <v>142</v>
      </c>
      <c r="BD55" s="3">
        <f t="shared" si="44"/>
        <v>111</v>
      </c>
      <c r="BE55" s="3">
        <f t="shared" si="34"/>
        <v>30</v>
      </c>
      <c r="BF55" s="3">
        <f t="shared" si="36"/>
        <v>126</v>
      </c>
    </row>
    <row r="56" spans="3:59" x14ac:dyDescent="0.2">
      <c r="C56" s="1">
        <v>43976</v>
      </c>
      <c r="D56" s="3">
        <f>SUM(B216-B215)</f>
        <v>192</v>
      </c>
      <c r="E56" s="3">
        <v>185</v>
      </c>
      <c r="F56" s="3">
        <f t="shared" si="28"/>
        <v>70</v>
      </c>
      <c r="G56" s="3">
        <f t="shared" si="55"/>
        <v>110</v>
      </c>
      <c r="H56" s="3">
        <f t="shared" si="45"/>
        <v>126</v>
      </c>
      <c r="M56" s="1">
        <v>43976</v>
      </c>
      <c r="N56" s="3">
        <f t="shared" si="56"/>
        <v>97</v>
      </c>
      <c r="O56" s="3">
        <f t="shared" si="58"/>
        <v>74</v>
      </c>
      <c r="P56" s="3">
        <f t="shared" si="35"/>
        <v>60</v>
      </c>
      <c r="Q56" s="3">
        <v>49</v>
      </c>
      <c r="R56" s="3">
        <f t="shared" si="46"/>
        <v>88</v>
      </c>
      <c r="W56" s="1">
        <v>43976</v>
      </c>
      <c r="X56" s="3">
        <f t="shared" si="47"/>
        <v>63</v>
      </c>
      <c r="Y56" s="3">
        <f>SUM(O209-O208)</f>
        <v>102</v>
      </c>
      <c r="Z56" s="3">
        <f t="shared" si="59"/>
        <v>118</v>
      </c>
      <c r="AA56" s="3">
        <v>32</v>
      </c>
      <c r="AB56" s="3">
        <f>SUM(R198-R197)</f>
        <v>74</v>
      </c>
      <c r="AG56" s="1">
        <v>43976</v>
      </c>
      <c r="AH56" s="3">
        <f t="shared" si="57"/>
        <v>45</v>
      </c>
      <c r="AI56" s="3">
        <f t="shared" si="49"/>
        <v>11</v>
      </c>
      <c r="AJ56" s="3">
        <f t="shared" si="50"/>
        <v>17</v>
      </c>
      <c r="AK56" s="3">
        <f t="shared" si="48"/>
        <v>13</v>
      </c>
      <c r="AL56" s="3">
        <f t="shared" si="43"/>
        <v>4</v>
      </c>
      <c r="AQ56" s="1">
        <v>43976</v>
      </c>
      <c r="AR56" s="3">
        <f t="shared" si="51"/>
        <v>111</v>
      </c>
      <c r="AS56" s="3">
        <f t="shared" si="29"/>
        <v>51</v>
      </c>
      <c r="AT56" s="3">
        <f t="shared" si="30"/>
        <v>31</v>
      </c>
      <c r="AU56" s="3">
        <f t="shared" si="31"/>
        <v>16</v>
      </c>
      <c r="AV56" s="3">
        <f t="shared" si="32"/>
        <v>18</v>
      </c>
      <c r="BA56" s="1">
        <v>43976</v>
      </c>
      <c r="BB56" s="3">
        <f t="shared" si="40"/>
        <v>998</v>
      </c>
      <c r="BC56" s="3">
        <f t="shared" si="41"/>
        <v>96</v>
      </c>
      <c r="BD56" s="3">
        <f t="shared" si="44"/>
        <v>329</v>
      </c>
      <c r="BE56" s="3">
        <f t="shared" si="34"/>
        <v>24</v>
      </c>
      <c r="BF56" s="3">
        <f t="shared" si="36"/>
        <v>162</v>
      </c>
    </row>
    <row r="57" spans="3:59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</row>
    <row r="58" spans="3:59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</row>
    <row r="59" spans="3:59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</row>
    <row r="60" spans="3:59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</row>
    <row r="61" spans="3:59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</row>
    <row r="62" spans="3:59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</row>
    <row r="63" spans="3:59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</row>
    <row r="64" spans="3:59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</row>
    <row r="65" spans="3:58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</row>
    <row r="66" spans="3:58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</row>
    <row r="67" spans="3:58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</row>
    <row r="68" spans="3:58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</row>
    <row r="69" spans="3:58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</row>
    <row r="70" spans="3:58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</row>
    <row r="71" spans="3:58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</row>
    <row r="72" spans="3:58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</row>
    <row r="73" spans="3:58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</row>
    <row r="74" spans="3:58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</row>
    <row r="75" spans="3:58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</row>
    <row r="76" spans="3:58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</row>
    <row r="77" spans="3:58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</row>
    <row r="78" spans="3:58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</row>
    <row r="79" spans="3:58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</row>
    <row r="80" spans="3:58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124" spans="43:46" x14ac:dyDescent="0.2">
      <c r="AQ124" s="3"/>
      <c r="AR124" s="3"/>
      <c r="AS124" s="3"/>
      <c r="AT124" s="3"/>
    </row>
    <row r="125" spans="43:46" x14ac:dyDescent="0.2">
      <c r="AQ125" s="3"/>
      <c r="AR125" s="3"/>
      <c r="AS125" s="3"/>
      <c r="AT125" s="3"/>
    </row>
    <row r="126" spans="43:46" x14ac:dyDescent="0.2">
      <c r="AQ126" s="3"/>
      <c r="AR126" s="3"/>
      <c r="AS126" s="3"/>
      <c r="AT126" s="3"/>
    </row>
    <row r="127" spans="43:46" x14ac:dyDescent="0.2">
      <c r="AQ127" s="3"/>
      <c r="AR127" s="3"/>
      <c r="AS127" s="3"/>
      <c r="AT127" s="3"/>
    </row>
    <row r="128" spans="43:46" x14ac:dyDescent="0.2">
      <c r="AQ128" s="3"/>
      <c r="AR128" s="3"/>
      <c r="AS128" s="3"/>
      <c r="AT128" s="3"/>
    </row>
    <row r="129" spans="7:65" x14ac:dyDescent="0.2">
      <c r="AQ129" s="3"/>
      <c r="AR129" s="3"/>
      <c r="AS129" s="3"/>
      <c r="AT129" s="3"/>
    </row>
    <row r="130" spans="7:65" x14ac:dyDescent="0.2">
      <c r="AQ130" s="3"/>
      <c r="AR130" s="3"/>
      <c r="AS130" s="3"/>
      <c r="AT130" s="3"/>
    </row>
    <row r="131" spans="7:65" x14ac:dyDescent="0.2">
      <c r="AQ131" s="3"/>
      <c r="AR131" s="3"/>
      <c r="AS131" s="3"/>
      <c r="AT131" s="3"/>
    </row>
    <row r="132" spans="7:65" x14ac:dyDescent="0.2">
      <c r="AQ132" s="3"/>
      <c r="AR132" s="3"/>
      <c r="AS132" s="3"/>
      <c r="AT132" s="3"/>
    </row>
    <row r="133" spans="7:65" ht="408" customHeight="1" x14ac:dyDescent="0.2">
      <c r="AQ133" s="3"/>
      <c r="AR133" s="3"/>
      <c r="AS133" s="3"/>
      <c r="AT133" s="3"/>
    </row>
    <row r="134" spans="7:65" x14ac:dyDescent="0.2">
      <c r="AQ134" s="3"/>
      <c r="AR134" s="3"/>
      <c r="AS134" s="3"/>
      <c r="AT134" s="3"/>
    </row>
    <row r="135" spans="7:65" x14ac:dyDescent="0.2">
      <c r="AQ135" s="3"/>
      <c r="AR135" s="3"/>
      <c r="AS135" s="3"/>
      <c r="AT135" s="3"/>
    </row>
    <row r="136" spans="7:65" x14ac:dyDescent="0.2">
      <c r="AQ136" s="3"/>
      <c r="AR136" s="3"/>
      <c r="AS136" s="3"/>
      <c r="AT136" s="3"/>
    </row>
    <row r="137" spans="7:65" x14ac:dyDescent="0.2">
      <c r="K137" s="3">
        <v>2262</v>
      </c>
      <c r="AQ137" s="3"/>
      <c r="AR137" s="3"/>
      <c r="AS137" s="3"/>
      <c r="AT137" s="3"/>
    </row>
    <row r="138" spans="7:65" x14ac:dyDescent="0.2">
      <c r="K138" s="3">
        <v>2617</v>
      </c>
      <c r="AQ138" s="3"/>
      <c r="AR138" s="3"/>
      <c r="AS138" s="3"/>
      <c r="AT138" s="3"/>
    </row>
    <row r="139" spans="7:65" x14ac:dyDescent="0.2">
      <c r="K139" s="3">
        <v>3067</v>
      </c>
      <c r="AQ139" s="3"/>
      <c r="AR139" s="3"/>
      <c r="AS139" s="3"/>
      <c r="AT139" s="3"/>
    </row>
    <row r="140" spans="7:65" x14ac:dyDescent="0.2">
      <c r="K140" s="3">
        <v>3584</v>
      </c>
      <c r="AR140" s="3"/>
      <c r="AS140" s="3"/>
      <c r="AT140" s="3"/>
    </row>
    <row r="141" spans="7:65" x14ac:dyDescent="0.2">
      <c r="H141" s="3">
        <v>1910</v>
      </c>
      <c r="I141" s="3"/>
      <c r="J141" s="3"/>
      <c r="K141" s="3">
        <v>4082</v>
      </c>
      <c r="N141" s="3">
        <v>1624</v>
      </c>
      <c r="AR141" s="3"/>
      <c r="AS141" s="3"/>
      <c r="AT141" s="3"/>
    </row>
    <row r="142" spans="7:65" x14ac:dyDescent="0.2">
      <c r="H142" s="3">
        <v>2270</v>
      </c>
      <c r="I142" s="3"/>
      <c r="J142" s="3"/>
      <c r="K142" s="3">
        <v>4493</v>
      </c>
      <c r="L142" s="3">
        <v>1661</v>
      </c>
      <c r="N142" s="3">
        <v>1896</v>
      </c>
      <c r="AR142" s="3"/>
      <c r="AS142" s="3"/>
      <c r="AT142" s="3"/>
    </row>
    <row r="143" spans="7:65" x14ac:dyDescent="0.2">
      <c r="G143" s="3">
        <v>3494</v>
      </c>
      <c r="H143" s="3">
        <v>2835</v>
      </c>
      <c r="I143" s="3"/>
      <c r="J143" s="3"/>
      <c r="K143" s="3">
        <v>5078</v>
      </c>
      <c r="L143" s="3">
        <v>2010</v>
      </c>
      <c r="M143" s="3">
        <v>1494</v>
      </c>
      <c r="N143" s="3">
        <v>2183</v>
      </c>
      <c r="AR143" s="3"/>
      <c r="AS143" s="3"/>
      <c r="AT143" s="3"/>
    </row>
    <row r="144" spans="7:65" x14ac:dyDescent="0.2">
      <c r="G144" s="3">
        <v>4099</v>
      </c>
      <c r="H144" s="3">
        <v>3491</v>
      </c>
      <c r="I144" s="3"/>
      <c r="J144" s="3"/>
      <c r="K144" s="3">
        <v>5598</v>
      </c>
      <c r="L144" s="3">
        <v>2487</v>
      </c>
      <c r="M144" s="3">
        <v>1750</v>
      </c>
      <c r="N144" s="3">
        <v>2429</v>
      </c>
      <c r="R144" s="3">
        <v>563</v>
      </c>
      <c r="S144" s="3"/>
      <c r="T144" s="3"/>
      <c r="AR144" s="3"/>
      <c r="AS144" s="3"/>
      <c r="AT144" s="3"/>
      <c r="AU144" s="3"/>
      <c r="AV144" s="3"/>
      <c r="AW144" s="3"/>
      <c r="AX144" s="3"/>
      <c r="AZ144" s="3"/>
      <c r="BA144" s="3"/>
      <c r="BB144" s="3"/>
      <c r="BC144" s="3"/>
      <c r="BJ144" s="3"/>
      <c r="BK144" s="3"/>
      <c r="BL144" s="3"/>
      <c r="BM144" s="3"/>
    </row>
    <row r="145" spans="3:64" x14ac:dyDescent="0.2">
      <c r="G145" s="3">
        <v>4866</v>
      </c>
      <c r="H145" s="3">
        <v>3924</v>
      </c>
      <c r="I145" s="3"/>
      <c r="J145" s="3"/>
      <c r="K145" s="3">
        <v>6069</v>
      </c>
      <c r="L145" s="3">
        <v>2916</v>
      </c>
      <c r="M145" s="3">
        <v>2216</v>
      </c>
      <c r="N145" s="3">
        <v>2658</v>
      </c>
      <c r="R145" s="3">
        <v>667</v>
      </c>
      <c r="S145" s="3"/>
      <c r="T145" s="3"/>
      <c r="AR145" s="3"/>
      <c r="AT145" s="3"/>
      <c r="AU145" s="3"/>
      <c r="AV145" s="3"/>
      <c r="AW145" s="3"/>
      <c r="AZ145" s="3"/>
      <c r="BA145" s="3"/>
      <c r="BB145" s="3"/>
      <c r="BJ145" s="3"/>
      <c r="BK145" s="3"/>
      <c r="BL145" s="3"/>
    </row>
    <row r="146" spans="3:64" x14ac:dyDescent="0.2">
      <c r="G146" s="3">
        <v>5760</v>
      </c>
      <c r="H146" s="3">
        <v>4395</v>
      </c>
      <c r="I146" s="3"/>
      <c r="J146" s="3"/>
      <c r="K146" s="3">
        <v>6580</v>
      </c>
      <c r="L146" s="3">
        <v>3216</v>
      </c>
      <c r="M146" s="3">
        <v>2856</v>
      </c>
      <c r="N146" s="3">
        <v>2929</v>
      </c>
      <c r="R146" s="3">
        <v>825</v>
      </c>
      <c r="S146" s="3"/>
      <c r="T146" s="3"/>
      <c r="AO146" s="3"/>
      <c r="AP146" s="3"/>
      <c r="AQ146" s="3"/>
      <c r="AR146" s="3"/>
      <c r="AT146" s="3"/>
      <c r="AU146" s="3"/>
      <c r="AV146" s="3"/>
      <c r="AW146" s="3"/>
      <c r="AZ146" s="3"/>
      <c r="BA146" s="3"/>
      <c r="BB146" s="3"/>
      <c r="BJ146" s="3"/>
      <c r="BK146" s="3"/>
      <c r="BL146" s="3"/>
    </row>
    <row r="147" spans="3:64" x14ac:dyDescent="0.2">
      <c r="G147" s="3">
        <v>6187</v>
      </c>
      <c r="H147" s="3">
        <v>4949</v>
      </c>
      <c r="I147" s="3"/>
      <c r="J147" s="3"/>
      <c r="K147" s="3">
        <v>6851</v>
      </c>
      <c r="L147" s="3">
        <v>3685</v>
      </c>
      <c r="M147" s="3">
        <v>3227</v>
      </c>
      <c r="N147" s="3">
        <v>3245</v>
      </c>
      <c r="R147" s="3">
        <v>915</v>
      </c>
      <c r="S147" s="3"/>
      <c r="T147" s="3"/>
      <c r="AO147" s="3"/>
      <c r="AP147" s="3"/>
      <c r="AQ147" s="3"/>
      <c r="AR147" s="3"/>
      <c r="AT147" s="3"/>
      <c r="AU147" s="3"/>
      <c r="AV147" s="3"/>
      <c r="AW147" s="3"/>
      <c r="AZ147" s="3"/>
      <c r="BA147" s="3"/>
      <c r="BB147" s="3"/>
      <c r="BJ147" s="3"/>
      <c r="BK147" s="3"/>
      <c r="BL147" s="3"/>
    </row>
    <row r="148" spans="3:64" x14ac:dyDescent="0.2">
      <c r="F148" s="3">
        <v>7605</v>
      </c>
      <c r="G148" s="3">
        <v>6862</v>
      </c>
      <c r="H148" s="3">
        <v>5437</v>
      </c>
      <c r="I148" s="3"/>
      <c r="J148" s="3"/>
      <c r="K148" s="3">
        <v>7410</v>
      </c>
      <c r="L148" s="3">
        <v>4358</v>
      </c>
      <c r="M148" s="3">
        <v>3756</v>
      </c>
      <c r="N148" s="3">
        <v>3600</v>
      </c>
      <c r="R148" s="3">
        <v>978</v>
      </c>
      <c r="S148" s="3"/>
      <c r="T148" s="3"/>
      <c r="AO148" s="3"/>
      <c r="AP148" s="3"/>
      <c r="AQ148" s="3"/>
      <c r="AR148" s="3"/>
      <c r="AT148" s="3"/>
      <c r="AU148" s="3"/>
      <c r="AV148" s="3"/>
      <c r="AW148" s="3"/>
      <c r="AZ148" s="3"/>
      <c r="BA148" s="3"/>
      <c r="BB148" s="3"/>
      <c r="BJ148" s="3"/>
      <c r="BK148" s="3"/>
      <c r="BL148" s="3"/>
    </row>
    <row r="149" spans="3:64" x14ac:dyDescent="0.2">
      <c r="F149" s="3">
        <v>8746</v>
      </c>
      <c r="G149" s="3">
        <v>7533</v>
      </c>
      <c r="H149" s="3">
        <v>5879</v>
      </c>
      <c r="I149" s="3"/>
      <c r="J149" s="3"/>
      <c r="K149" s="3">
        <v>7634</v>
      </c>
      <c r="L149" s="3">
        <v>4831</v>
      </c>
      <c r="M149" s="3">
        <v>4101</v>
      </c>
      <c r="N149" s="3">
        <v>4041</v>
      </c>
      <c r="R149" s="3">
        <v>1077</v>
      </c>
      <c r="S149" s="3"/>
      <c r="T149" s="3"/>
      <c r="AO149" s="3"/>
      <c r="AP149" s="3"/>
      <c r="AQ149" s="3"/>
      <c r="AR149" s="3"/>
      <c r="AT149" s="3"/>
      <c r="AU149" s="3"/>
      <c r="AV149" s="3"/>
      <c r="AW149" s="3"/>
      <c r="AZ149" s="3"/>
      <c r="BA149" s="3"/>
      <c r="BB149" s="3"/>
      <c r="BJ149" s="3"/>
      <c r="BK149" s="3"/>
      <c r="BL149" s="3"/>
    </row>
    <row r="150" spans="3:64" x14ac:dyDescent="0.2">
      <c r="D150" s="3">
        <v>8544</v>
      </c>
      <c r="F150" s="3">
        <v>10154</v>
      </c>
      <c r="G150" s="3">
        <v>7874</v>
      </c>
      <c r="H150" s="3">
        <v>6411</v>
      </c>
      <c r="I150" s="3"/>
      <c r="J150" s="3"/>
      <c r="K150" s="3">
        <v>8212</v>
      </c>
      <c r="L150" s="3">
        <v>5203</v>
      </c>
      <c r="M150" s="3">
        <v>4372</v>
      </c>
      <c r="N150" s="3">
        <v>4534</v>
      </c>
      <c r="R150" s="3">
        <v>1172</v>
      </c>
      <c r="S150" s="3"/>
      <c r="T150" s="3"/>
      <c r="U150" s="3">
        <v>4470</v>
      </c>
      <c r="V150" s="3">
        <v>1591</v>
      </c>
      <c r="W150" s="3">
        <v>853</v>
      </c>
      <c r="X150" s="3">
        <v>249</v>
      </c>
      <c r="Y150" s="3">
        <v>401</v>
      </c>
      <c r="AO150" s="3"/>
      <c r="AP150" s="3"/>
      <c r="AQ150" s="3"/>
      <c r="AR150" s="3"/>
      <c r="AT150" s="3"/>
      <c r="AU150" s="3"/>
      <c r="AV150" s="3"/>
      <c r="AW150" s="3"/>
      <c r="AZ150" s="3"/>
      <c r="BA150" s="3"/>
      <c r="BB150" s="3"/>
      <c r="BJ150" s="3"/>
      <c r="BK150" s="3"/>
      <c r="BL150" s="3"/>
    </row>
    <row r="151" spans="3:64" x14ac:dyDescent="0.2">
      <c r="D151" s="3">
        <v>9555</v>
      </c>
      <c r="F151" s="3">
        <v>12328</v>
      </c>
      <c r="G151" s="3">
        <v>8343</v>
      </c>
      <c r="H151" s="3">
        <v>7007</v>
      </c>
      <c r="I151" s="3"/>
      <c r="J151" s="3"/>
      <c r="K151" s="3">
        <v>8579</v>
      </c>
      <c r="L151" s="3">
        <v>5575</v>
      </c>
      <c r="M151" s="3">
        <v>4690</v>
      </c>
      <c r="N151" s="3">
        <v>4926</v>
      </c>
      <c r="R151" s="3">
        <v>1296</v>
      </c>
      <c r="S151" s="3"/>
      <c r="T151" s="3"/>
      <c r="U151" s="3">
        <v>5069</v>
      </c>
      <c r="V151" s="3">
        <v>2183</v>
      </c>
      <c r="W151" s="3">
        <v>1332</v>
      </c>
      <c r="X151" s="3">
        <v>349</v>
      </c>
      <c r="Y151" s="3">
        <v>438</v>
      </c>
      <c r="AO151" s="3"/>
      <c r="AP151" s="3"/>
      <c r="AQ151" s="3"/>
      <c r="AR151" s="3"/>
      <c r="AT151" s="3"/>
      <c r="AU151" s="3"/>
      <c r="AV151" s="3"/>
      <c r="AW151" s="3"/>
      <c r="AZ151" s="3"/>
      <c r="BA151" s="3"/>
      <c r="BB151" s="3"/>
      <c r="BJ151" s="3"/>
      <c r="BK151" s="3"/>
      <c r="BL151" s="3"/>
    </row>
    <row r="152" spans="3:64" x14ac:dyDescent="0.2">
      <c r="D152" s="3">
        <v>10587</v>
      </c>
      <c r="E152" s="3">
        <v>8607</v>
      </c>
      <c r="F152" s="3">
        <v>12933</v>
      </c>
      <c r="G152" s="3">
        <v>8928</v>
      </c>
      <c r="H152" s="3">
        <v>7469</v>
      </c>
      <c r="I152" s="3"/>
      <c r="J152" s="3"/>
      <c r="K152" s="3"/>
      <c r="L152" s="3">
        <v>5865</v>
      </c>
      <c r="M152" s="3">
        <v>5017</v>
      </c>
      <c r="N152" s="3">
        <v>5359</v>
      </c>
      <c r="R152" s="3">
        <v>1461</v>
      </c>
      <c r="S152" s="3"/>
      <c r="T152" s="3"/>
      <c r="U152" s="3">
        <v>6096</v>
      </c>
      <c r="V152" s="3">
        <v>2540</v>
      </c>
      <c r="W152" s="3">
        <v>1560</v>
      </c>
      <c r="X152" s="3">
        <v>422</v>
      </c>
      <c r="Y152" s="3">
        <v>477</v>
      </c>
      <c r="AO152" s="3"/>
      <c r="AP152" s="3"/>
      <c r="AQ152" s="3"/>
      <c r="AR152" s="3"/>
      <c r="AT152" s="3"/>
      <c r="AU152" s="3"/>
      <c r="AV152" s="3"/>
      <c r="AW152" s="3"/>
      <c r="AZ152" s="3"/>
      <c r="BA152" s="3"/>
      <c r="BB152" s="3"/>
      <c r="BJ152" s="3"/>
      <c r="BK152" s="3"/>
      <c r="BL152" s="3"/>
    </row>
    <row r="153" spans="3:64" x14ac:dyDescent="0.2">
      <c r="D153" s="3">
        <v>13346</v>
      </c>
      <c r="E153" s="3">
        <v>9343</v>
      </c>
      <c r="F153" s="3">
        <v>14473</v>
      </c>
      <c r="G153" s="3">
        <v>9362</v>
      </c>
      <c r="H153" s="3">
        <v>7879</v>
      </c>
      <c r="I153" s="3"/>
      <c r="J153" s="3"/>
      <c r="K153" s="3">
        <v>7409</v>
      </c>
      <c r="L153" s="3">
        <v>6180</v>
      </c>
      <c r="M153" s="3">
        <v>5295</v>
      </c>
      <c r="N153" s="3">
        <v>5579</v>
      </c>
      <c r="R153" s="3">
        <v>1678</v>
      </c>
      <c r="S153" s="3"/>
      <c r="T153" s="3"/>
      <c r="U153" s="3">
        <v>6762</v>
      </c>
      <c r="V153" s="3">
        <v>3035</v>
      </c>
      <c r="W153" s="3">
        <v>2003</v>
      </c>
      <c r="X153" s="3">
        <v>464</v>
      </c>
      <c r="Y153" s="3">
        <v>501</v>
      </c>
      <c r="AO153" s="3"/>
      <c r="AP153" s="3"/>
      <c r="AQ153" s="3"/>
      <c r="AR153" s="3"/>
      <c r="AT153" s="3"/>
      <c r="AU153" s="3"/>
      <c r="AV153" s="3"/>
      <c r="AW153" s="3"/>
      <c r="AZ153" s="3"/>
      <c r="BA153" s="3"/>
      <c r="BB153" s="3"/>
      <c r="BJ153" s="3"/>
      <c r="BK153" s="3"/>
      <c r="BL153" s="3"/>
    </row>
    <row r="154" spans="3:64" x14ac:dyDescent="0.2">
      <c r="D154" s="3">
        <v>14398</v>
      </c>
      <c r="E154" s="3">
        <v>10765</v>
      </c>
      <c r="F154" s="3">
        <v>15561</v>
      </c>
      <c r="G154" s="3">
        <v>9784</v>
      </c>
      <c r="H154" s="3">
        <v>8242</v>
      </c>
      <c r="I154" s="3"/>
      <c r="J154" s="3"/>
      <c r="K154" s="3">
        <v>7749</v>
      </c>
      <c r="L154" s="3">
        <v>6636</v>
      </c>
      <c r="M154" s="3">
        <v>5590</v>
      </c>
      <c r="N154" s="3">
        <v>5872</v>
      </c>
      <c r="R154" s="3">
        <v>1822</v>
      </c>
      <c r="S154" s="3"/>
      <c r="T154" s="3"/>
      <c r="U154" s="3">
        <v>7518</v>
      </c>
      <c r="V154" s="3">
        <v>3074</v>
      </c>
      <c r="W154" s="3">
        <v>2003</v>
      </c>
      <c r="X154" s="3">
        <v>504</v>
      </c>
      <c r="Y154" s="3">
        <v>521</v>
      </c>
      <c r="AO154" s="3"/>
      <c r="AP154" s="3"/>
      <c r="AQ154" s="3"/>
      <c r="AR154" s="3"/>
      <c r="AT154" s="3"/>
      <c r="AU154" s="3"/>
      <c r="AV154" s="3"/>
      <c r="AW154" s="3"/>
      <c r="AZ154" s="3"/>
      <c r="BA154" s="3"/>
      <c r="BB154" s="3"/>
      <c r="BJ154" s="3"/>
      <c r="BK154" s="3"/>
      <c r="BL154" s="3"/>
    </row>
    <row r="155" spans="3:64" x14ac:dyDescent="0.2">
      <c r="C155" s="3">
        <v>12274</v>
      </c>
      <c r="D155" s="3">
        <v>14398</v>
      </c>
      <c r="E155" s="3">
        <v>11820</v>
      </c>
      <c r="F155" s="3">
        <v>15844</v>
      </c>
      <c r="G155" s="3">
        <v>10092</v>
      </c>
      <c r="H155" s="3">
        <v>8511</v>
      </c>
      <c r="I155" s="3"/>
      <c r="J155" s="3"/>
      <c r="K155" s="3">
        <v>8333</v>
      </c>
      <c r="L155" s="3">
        <v>7265</v>
      </c>
      <c r="M155" s="3">
        <v>5950</v>
      </c>
      <c r="N155" s="3">
        <v>6279</v>
      </c>
      <c r="O155" s="3">
        <v>1582</v>
      </c>
      <c r="P155" s="3">
        <v>885</v>
      </c>
      <c r="R155" s="3">
        <v>2032</v>
      </c>
      <c r="S155" s="3"/>
      <c r="T155" s="3"/>
      <c r="U155" s="3">
        <v>8270</v>
      </c>
      <c r="V155" s="3">
        <v>3380</v>
      </c>
      <c r="W155" s="3">
        <v>2159</v>
      </c>
      <c r="X155" s="3">
        <v>568</v>
      </c>
      <c r="Y155" s="3">
        <v>543</v>
      </c>
      <c r="AO155" s="3"/>
      <c r="AP155" s="3"/>
      <c r="AQ155" s="3"/>
      <c r="AR155" s="3"/>
      <c r="AT155" s="3"/>
      <c r="AU155" s="3"/>
      <c r="AV155" s="3"/>
      <c r="AW155" s="3"/>
      <c r="AZ155" s="3"/>
      <c r="BA155" s="3"/>
      <c r="BB155" s="3"/>
      <c r="BJ155" s="3"/>
      <c r="BK155" s="3"/>
      <c r="BL155" s="3"/>
    </row>
    <row r="156" spans="3:64" x14ac:dyDescent="0.2">
      <c r="C156" s="3">
        <v>12390</v>
      </c>
      <c r="D156" s="3">
        <v>16610</v>
      </c>
      <c r="E156" s="3">
        <v>12738</v>
      </c>
      <c r="F156" s="3">
        <v>17413</v>
      </c>
      <c r="G156" s="3">
        <v>10426</v>
      </c>
      <c r="H156" s="3">
        <v>9165</v>
      </c>
      <c r="I156" s="3"/>
      <c r="J156" s="3"/>
      <c r="K156" s="3">
        <v>10729</v>
      </c>
      <c r="L156" s="3">
        <v>7438</v>
      </c>
      <c r="M156" s="3">
        <v>6438</v>
      </c>
      <c r="N156" s="3">
        <v>6820</v>
      </c>
      <c r="O156" s="3">
        <v>1870</v>
      </c>
      <c r="P156" s="3">
        <v>1039</v>
      </c>
      <c r="Q156" s="3">
        <v>829</v>
      </c>
      <c r="R156" s="3">
        <v>2128</v>
      </c>
      <c r="S156" s="3"/>
      <c r="T156" s="3"/>
      <c r="U156" s="3">
        <f>SUM(9045)</f>
        <v>9045</v>
      </c>
      <c r="V156" s="3">
        <v>3736</v>
      </c>
      <c r="W156" s="3">
        <v>2414</v>
      </c>
      <c r="X156" s="3">
        <v>638</v>
      </c>
      <c r="Y156" s="3">
        <v>561</v>
      </c>
      <c r="AO156" s="3"/>
      <c r="AP156" s="3"/>
      <c r="AQ156" s="3"/>
      <c r="AR156" s="3"/>
      <c r="AT156" s="3"/>
      <c r="AU156" s="3"/>
      <c r="AV156" s="3"/>
      <c r="AW156" s="3"/>
      <c r="AZ156" s="3"/>
      <c r="BA156" s="3"/>
      <c r="BB156" s="3"/>
      <c r="BJ156" s="3"/>
      <c r="BK156" s="3"/>
      <c r="BL156" s="3"/>
    </row>
    <row r="157" spans="3:64" x14ac:dyDescent="0.2">
      <c r="C157" s="3">
        <v>15327</v>
      </c>
      <c r="D157" s="3">
        <v>18548</v>
      </c>
      <c r="E157" s="3">
        <v>13680</v>
      </c>
      <c r="F157" s="3">
        <v>18692</v>
      </c>
      <c r="G157" s="3">
        <v>10848</v>
      </c>
      <c r="H157" s="3">
        <v>9636</v>
      </c>
      <c r="I157" s="3"/>
      <c r="J157" s="3"/>
      <c r="K157" s="3">
        <v>11128</v>
      </c>
      <c r="L157" s="3">
        <v>7904</v>
      </c>
      <c r="M157" s="3">
        <v>6750</v>
      </c>
      <c r="N157" s="3">
        <v>7272</v>
      </c>
      <c r="O157" s="3">
        <v>2202</v>
      </c>
      <c r="P157" s="3">
        <v>1238</v>
      </c>
      <c r="Q157" s="3">
        <v>938</v>
      </c>
      <c r="R157" s="3">
        <v>2246</v>
      </c>
      <c r="S157" s="3"/>
      <c r="T157" s="3"/>
      <c r="U157" s="3">
        <v>9626</v>
      </c>
      <c r="V157" s="3">
        <v>4007</v>
      </c>
      <c r="W157" s="3">
        <v>2626</v>
      </c>
      <c r="X157" s="3">
        <v>713</v>
      </c>
      <c r="Y157" s="3">
        <v>610</v>
      </c>
      <c r="AO157" s="3"/>
      <c r="AP157" s="3"/>
      <c r="AQ157" s="3"/>
      <c r="AR157" s="3"/>
      <c r="AT157" s="3"/>
      <c r="AU157" s="3"/>
      <c r="AV157" s="3"/>
      <c r="AW157" s="3"/>
      <c r="AZ157" s="3"/>
      <c r="BA157" s="3"/>
      <c r="BB157" s="3"/>
      <c r="BJ157" s="3"/>
      <c r="BK157" s="3"/>
      <c r="BL157" s="3"/>
    </row>
    <row r="158" spans="3:64" x14ac:dyDescent="0.2">
      <c r="C158" s="3">
        <v>16488</v>
      </c>
      <c r="D158" s="3">
        <v>20140</v>
      </c>
      <c r="E158" s="3">
        <v>14941</v>
      </c>
      <c r="F158" s="3">
        <v>19883</v>
      </c>
      <c r="G158" s="3">
        <v>11409</v>
      </c>
      <c r="H158" s="3">
        <v>9956</v>
      </c>
      <c r="I158" s="3"/>
      <c r="J158" s="3"/>
      <c r="K158" s="3">
        <v>11387</v>
      </c>
      <c r="L158" s="3">
        <v>8429</v>
      </c>
      <c r="M158" s="3">
        <v>7317</v>
      </c>
      <c r="N158" s="3">
        <v>7696</v>
      </c>
      <c r="O158" s="3">
        <v>2468</v>
      </c>
      <c r="P158" s="3">
        <v>1400</v>
      </c>
      <c r="Q158" s="3">
        <v>1045</v>
      </c>
      <c r="R158" s="3">
        <v>2350</v>
      </c>
      <c r="S158" s="3"/>
      <c r="T158" s="3"/>
      <c r="U158" s="3">
        <v>10093</v>
      </c>
      <c r="V158" s="3">
        <v>4247</v>
      </c>
      <c r="W158" s="3">
        <v>2783</v>
      </c>
      <c r="X158" s="3">
        <v>755</v>
      </c>
      <c r="Y158" s="3">
        <v>637</v>
      </c>
      <c r="AO158" s="3"/>
      <c r="AP158" s="3"/>
      <c r="AQ158" s="3"/>
      <c r="AR158" s="3"/>
      <c r="AT158" s="3"/>
      <c r="AU158" s="3"/>
      <c r="AV158" s="3"/>
      <c r="AW158" s="3"/>
      <c r="AZ158" s="3"/>
      <c r="BA158" s="3"/>
      <c r="BB158" s="3"/>
      <c r="BJ158" s="3"/>
      <c r="BK158" s="3"/>
      <c r="BL158" s="3"/>
    </row>
    <row r="159" spans="3:64" x14ac:dyDescent="0.2">
      <c r="C159" s="3">
        <v>17520</v>
      </c>
      <c r="D159" s="3">
        <v>21512</v>
      </c>
      <c r="E159" s="3">
        <v>16419</v>
      </c>
      <c r="F159" s="3">
        <v>20816</v>
      </c>
      <c r="G159" s="3">
        <v>11863</v>
      </c>
      <c r="H159" s="3">
        <v>10486</v>
      </c>
      <c r="I159" s="3"/>
      <c r="J159" s="3"/>
      <c r="K159" s="3">
        <v>11811</v>
      </c>
      <c r="L159" s="3">
        <v>8959</v>
      </c>
      <c r="M159" s="3">
        <v>7604</v>
      </c>
      <c r="N159" s="3">
        <v>8074</v>
      </c>
      <c r="O159" s="3">
        <v>2632</v>
      </c>
      <c r="P159" s="3">
        <v>1506</v>
      </c>
      <c r="Q159" s="3">
        <v>1199</v>
      </c>
      <c r="R159" s="4">
        <v>2503</v>
      </c>
      <c r="S159" s="4"/>
      <c r="T159" s="4"/>
      <c r="U159" s="3">
        <v>10539</v>
      </c>
      <c r="V159" s="3">
        <v>4511</v>
      </c>
      <c r="W159" s="3">
        <v>2973</v>
      </c>
      <c r="X159" s="3">
        <v>828</v>
      </c>
      <c r="Y159" s="3">
        <v>659</v>
      </c>
      <c r="AG159" s="3">
        <v>3502</v>
      </c>
      <c r="AH159" s="3">
        <v>851</v>
      </c>
      <c r="AI159" s="3">
        <v>306</v>
      </c>
      <c r="AJ159" s="3">
        <v>956</v>
      </c>
      <c r="AK159" s="3">
        <v>606</v>
      </c>
      <c r="AO159" s="3"/>
      <c r="AP159" s="3"/>
      <c r="AQ159" s="3"/>
      <c r="AR159" s="3"/>
      <c r="AT159" s="3"/>
      <c r="AU159" s="3"/>
      <c r="AV159" s="3"/>
      <c r="AW159" s="3"/>
      <c r="AZ159" s="3"/>
      <c r="BA159" s="3"/>
      <c r="BB159" s="3"/>
      <c r="BJ159" s="3"/>
      <c r="BK159" s="3"/>
      <c r="BL159" s="3"/>
    </row>
    <row r="160" spans="3:64" x14ac:dyDescent="0.2">
      <c r="C160" s="3">
        <v>18434</v>
      </c>
      <c r="D160" s="3"/>
      <c r="E160" s="3">
        <v>18736</v>
      </c>
      <c r="F160" s="3">
        <v>21643</v>
      </c>
      <c r="G160" s="3">
        <v>12163</v>
      </c>
      <c r="H160" s="3">
        <v>11150</v>
      </c>
      <c r="I160" s="3"/>
      <c r="J160" s="3"/>
      <c r="K160">
        <v>12110</v>
      </c>
      <c r="L160" s="3">
        <v>9609</v>
      </c>
      <c r="M160" s="3">
        <v>7936</v>
      </c>
      <c r="N160" s="3">
        <v>8314</v>
      </c>
      <c r="O160" s="3">
        <v>2950</v>
      </c>
      <c r="P160" s="3">
        <v>1653</v>
      </c>
      <c r="Q160" s="3">
        <v>1271</v>
      </c>
      <c r="R160" s="4">
        <v>2765</v>
      </c>
      <c r="S160" s="4"/>
      <c r="T160" s="4"/>
      <c r="U160" s="3">
        <v>10951</v>
      </c>
      <c r="V160" s="3">
        <v>4802</v>
      </c>
      <c r="W160" s="3">
        <v>3164</v>
      </c>
      <c r="X160" s="3">
        <v>919</v>
      </c>
      <c r="Y160" s="3">
        <v>685</v>
      </c>
      <c r="AG160" s="3">
        <v>4040</v>
      </c>
      <c r="AH160" s="3">
        <v>968</v>
      </c>
      <c r="AI160" s="3">
        <v>438</v>
      </c>
      <c r="AJ160" s="3">
        <v>1019</v>
      </c>
      <c r="AK160" s="3">
        <v>656</v>
      </c>
      <c r="AO160" s="3"/>
      <c r="AP160" s="3"/>
      <c r="AQ160" s="3"/>
      <c r="AR160" s="3"/>
      <c r="AT160" s="3"/>
      <c r="AU160" s="3"/>
      <c r="AV160" s="3"/>
      <c r="AW160" s="3"/>
      <c r="AZ160" s="3"/>
      <c r="BA160" s="3"/>
      <c r="BB160" s="3"/>
      <c r="BJ160" s="3"/>
      <c r="BK160" s="3"/>
      <c r="BL160" s="3"/>
    </row>
    <row r="161" spans="2:64" x14ac:dyDescent="0.2">
      <c r="C161" s="3">
        <v>20235</v>
      </c>
      <c r="D161" s="3">
        <v>22584</v>
      </c>
      <c r="E161" s="3">
        <v>20543</v>
      </c>
      <c r="F161" s="3">
        <v>22462</v>
      </c>
      <c r="G161" s="3">
        <v>12639</v>
      </c>
      <c r="H161" s="3">
        <v>11636</v>
      </c>
      <c r="I161" s="3"/>
      <c r="J161" s="3"/>
      <c r="K161" s="3">
        <v>12520</v>
      </c>
      <c r="L161" s="3">
        <v>9972</v>
      </c>
      <c r="M161" s="3">
        <v>8288</v>
      </c>
      <c r="N161" s="3">
        <v>8669</v>
      </c>
      <c r="O161" s="3">
        <v>3187</v>
      </c>
      <c r="P161" s="3">
        <v>1841</v>
      </c>
      <c r="Q161" s="3">
        <v>1382</v>
      </c>
      <c r="R161" s="4">
        <v>2952</v>
      </c>
      <c r="S161" s="4"/>
      <c r="T161" s="4"/>
      <c r="U161" s="3">
        <v>11164</v>
      </c>
      <c r="V161" s="3">
        <v>4915</v>
      </c>
      <c r="W161" s="3">
        <v>3254</v>
      </c>
      <c r="X161" s="3">
        <v>955</v>
      </c>
      <c r="Y161" s="3">
        <v>716</v>
      </c>
      <c r="AG161" s="3">
        <v>4566</v>
      </c>
      <c r="AH161" s="3">
        <v>1114</v>
      </c>
      <c r="AI161" s="3">
        <v>540</v>
      </c>
      <c r="AJ161" s="3">
        <v>1094</v>
      </c>
      <c r="AK161" s="3">
        <v>711</v>
      </c>
      <c r="AO161" s="3"/>
      <c r="AP161" s="3"/>
      <c r="AQ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2:64" x14ac:dyDescent="0.2">
      <c r="B162" s="3">
        <v>15217</v>
      </c>
      <c r="C162" s="3">
        <v>21580</v>
      </c>
      <c r="D162" s="3">
        <v>24358</v>
      </c>
      <c r="E162" s="3">
        <v>21523</v>
      </c>
      <c r="F162" s="3">
        <v>23278</v>
      </c>
      <c r="G162" s="3">
        <v>13011</v>
      </c>
      <c r="H162" s="3">
        <v>12039</v>
      </c>
      <c r="I162" s="3"/>
      <c r="J162" s="3"/>
      <c r="K162" s="3">
        <v>12863</v>
      </c>
      <c r="L162" s="3">
        <v>10289</v>
      </c>
      <c r="M162" s="3">
        <v>8479</v>
      </c>
      <c r="N162">
        <v>9060</v>
      </c>
      <c r="O162" s="3">
        <v>3545</v>
      </c>
      <c r="P162" s="3">
        <v>2103</v>
      </c>
      <c r="Q162" s="3">
        <v>1592</v>
      </c>
      <c r="R162" s="4">
        <v>3069</v>
      </c>
      <c r="S162" s="4"/>
      <c r="T162" s="4"/>
      <c r="U162" s="3">
        <v>11648</v>
      </c>
      <c r="V162" s="3">
        <v>5073</v>
      </c>
      <c r="W162" s="3">
        <v>3418</v>
      </c>
      <c r="X162" s="3">
        <v>988</v>
      </c>
      <c r="Y162" s="3">
        <v>736</v>
      </c>
      <c r="Z162" s="3">
        <v>1478</v>
      </c>
      <c r="AA162" s="3">
        <v>649</v>
      </c>
      <c r="AB162" s="3">
        <v>390</v>
      </c>
      <c r="AC162" s="3"/>
      <c r="AD162" s="3"/>
      <c r="AE162" s="3">
        <v>374</v>
      </c>
      <c r="AF162" s="3">
        <v>151</v>
      </c>
      <c r="AG162" s="3">
        <v>5275</v>
      </c>
      <c r="AH162" s="3">
        <v>1211</v>
      </c>
      <c r="AI162" s="3">
        <v>652</v>
      </c>
      <c r="AJ162" s="3">
        <v>1148</v>
      </c>
      <c r="AK162" s="3">
        <v>786</v>
      </c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2:64" x14ac:dyDescent="0.2">
      <c r="B163" s="3">
        <v>16819</v>
      </c>
      <c r="C163" s="3">
        <v>23408</v>
      </c>
      <c r="D163" s="3">
        <v>25250</v>
      </c>
      <c r="E163" s="3">
        <v>22709</v>
      </c>
      <c r="F163" s="3">
        <v>24182</v>
      </c>
      <c r="G163" s="3">
        <v>13356</v>
      </c>
      <c r="H163" s="3">
        <v>12645</v>
      </c>
      <c r="I163" s="3"/>
      <c r="J163" s="3"/>
      <c r="K163" s="3">
        <v>13047</v>
      </c>
      <c r="L163" s="3">
        <v>10484</v>
      </c>
      <c r="M163" s="3">
        <v>8941</v>
      </c>
      <c r="N163" s="3">
        <v>9739</v>
      </c>
      <c r="O163" s="3">
        <v>4045</v>
      </c>
      <c r="P163" s="3">
        <v>2336</v>
      </c>
      <c r="Q163" s="3">
        <v>1778</v>
      </c>
      <c r="R163" s="3">
        <v>3179</v>
      </c>
      <c r="S163" s="3"/>
      <c r="T163" s="3"/>
      <c r="U163" s="3">
        <v>12209</v>
      </c>
      <c r="V163" s="3">
        <v>5364</v>
      </c>
      <c r="W163" s="3">
        <v>3620</v>
      </c>
      <c r="X163" s="3">
        <v>1030</v>
      </c>
      <c r="Y163" s="3">
        <v>772</v>
      </c>
      <c r="Z163" s="3">
        <v>1852</v>
      </c>
      <c r="AA163" s="3">
        <v>735</v>
      </c>
      <c r="AB163" s="3">
        <v>470</v>
      </c>
      <c r="AC163" s="3"/>
      <c r="AD163" s="3"/>
      <c r="AE163" s="3">
        <v>479</v>
      </c>
      <c r="AF163" s="3">
        <v>168</v>
      </c>
      <c r="AG163" s="3">
        <v>5892</v>
      </c>
      <c r="AH163" s="3">
        <v>1328</v>
      </c>
      <c r="AI163" s="3">
        <v>669</v>
      </c>
      <c r="AJ163" s="3">
        <v>1207</v>
      </c>
      <c r="AK163" s="3">
        <v>834</v>
      </c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2:64" x14ac:dyDescent="0.2">
      <c r="B164" s="3">
        <v>18823</v>
      </c>
      <c r="C164" s="3">
        <v>24846</v>
      </c>
      <c r="D164" s="3">
        <v>26715</v>
      </c>
      <c r="E164" s="3">
        <v>23352</v>
      </c>
      <c r="F164" s="3">
        <v>25035</v>
      </c>
      <c r="G164" s="3">
        <v>13686</v>
      </c>
      <c r="H164">
        <v>13011</v>
      </c>
      <c r="K164" s="3">
        <v>13190</v>
      </c>
      <c r="L164" s="3">
        <v>10935</v>
      </c>
      <c r="M164" s="3">
        <v>9392</v>
      </c>
      <c r="N164" s="3">
        <v>10724</v>
      </c>
      <c r="O164" s="3">
        <v>4447</v>
      </c>
      <c r="P164" s="3">
        <v>2670</v>
      </c>
      <c r="Q164" s="3">
        <v>2007</v>
      </c>
      <c r="R164" s="3">
        <v>3341</v>
      </c>
      <c r="S164" s="3"/>
      <c r="T164" s="3"/>
      <c r="U164" s="3">
        <v>12544</v>
      </c>
      <c r="V164" s="3">
        <v>5576</v>
      </c>
      <c r="W164" s="3">
        <v>3792</v>
      </c>
      <c r="X164" s="3">
        <v>1084</v>
      </c>
      <c r="Y164" s="3">
        <v>798</v>
      </c>
      <c r="Z164" s="3">
        <v>2284</v>
      </c>
      <c r="AA164" s="3">
        <v>875</v>
      </c>
      <c r="AB164" s="3">
        <v>542</v>
      </c>
      <c r="AC164" s="3"/>
      <c r="AD164" s="3"/>
      <c r="AE164" s="3">
        <v>584</v>
      </c>
      <c r="AF164" s="3">
        <v>201</v>
      </c>
      <c r="AG164" s="3">
        <v>6346</v>
      </c>
      <c r="AH164" s="3">
        <v>1406</v>
      </c>
      <c r="AI164" s="3">
        <v>854</v>
      </c>
      <c r="AJ164" s="3">
        <v>1224</v>
      </c>
      <c r="AK164" s="3">
        <v>882</v>
      </c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2:64" x14ac:dyDescent="0.2">
      <c r="B165" s="3">
        <v>20371</v>
      </c>
      <c r="C165" s="3">
        <v>26042</v>
      </c>
      <c r="D165" s="3">
        <v>27772</v>
      </c>
      <c r="E165" s="3">
        <v>23426</v>
      </c>
      <c r="F165" s="3">
        <v>26143</v>
      </c>
      <c r="G165" s="3">
        <v>14049</v>
      </c>
      <c r="H165" s="3">
        <v>13367</v>
      </c>
      <c r="I165" s="3"/>
      <c r="J165" s="3"/>
      <c r="K165" s="3">
        <v>13445</v>
      </c>
      <c r="L165">
        <v>11208</v>
      </c>
      <c r="M165" s="3">
        <v>9874</v>
      </c>
      <c r="N165" s="3">
        <v>11218</v>
      </c>
      <c r="O165" s="3">
        <v>4872</v>
      </c>
      <c r="P165" s="3">
        <v>2896</v>
      </c>
      <c r="Q165" s="3">
        <v>2216</v>
      </c>
      <c r="R165">
        <v>3456</v>
      </c>
      <c r="U165" s="3">
        <v>13002</v>
      </c>
      <c r="V165" s="3">
        <v>5778</v>
      </c>
      <c r="W165" s="3">
        <v>3992</v>
      </c>
      <c r="X165" s="3">
        <v>1147</v>
      </c>
      <c r="Y165" s="3">
        <v>826</v>
      </c>
      <c r="Z165" s="3">
        <v>2610</v>
      </c>
      <c r="AA165" s="3">
        <v>982</v>
      </c>
      <c r="AB165" s="3">
        <v>616</v>
      </c>
      <c r="AC165" s="3"/>
      <c r="AD165" s="3"/>
      <c r="AE165" s="3">
        <v>804</v>
      </c>
      <c r="AF165" s="3">
        <v>235</v>
      </c>
      <c r="AG165" s="3">
        <v>6885</v>
      </c>
      <c r="AH165" s="3">
        <v>1456</v>
      </c>
      <c r="AI165" s="3">
        <v>905</v>
      </c>
      <c r="AJ165" s="3">
        <v>1285</v>
      </c>
      <c r="AK165" s="3">
        <v>931</v>
      </c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2:64" x14ac:dyDescent="0.2">
      <c r="B166" s="3">
        <v>21781</v>
      </c>
      <c r="C166" s="3">
        <v>27462</v>
      </c>
      <c r="D166" s="3">
        <v>28539</v>
      </c>
      <c r="E166" s="3">
        <v>24587</v>
      </c>
      <c r="F166" s="3">
        <v>26888</v>
      </c>
      <c r="G166">
        <v>14363</v>
      </c>
      <c r="H166" s="3">
        <v>13708</v>
      </c>
      <c r="I166" s="3"/>
      <c r="J166" s="3"/>
      <c r="K166" s="3">
        <v>13682</v>
      </c>
      <c r="L166" s="3">
        <v>11523</v>
      </c>
      <c r="M166">
        <v>10291</v>
      </c>
      <c r="N166" s="3">
        <v>11543</v>
      </c>
      <c r="O166" s="3">
        <v>5660</v>
      </c>
      <c r="P166" s="3">
        <v>3170</v>
      </c>
      <c r="Q166" s="3">
        <v>2395</v>
      </c>
      <c r="R166" s="3">
        <v>3798</v>
      </c>
      <c r="S166" s="3"/>
      <c r="T166" s="3"/>
      <c r="U166" s="3">
        <v>13233</v>
      </c>
      <c r="V166" s="3">
        <v>5901</v>
      </c>
      <c r="W166" s="3">
        <v>4145</v>
      </c>
      <c r="X166" s="3">
        <v>1197</v>
      </c>
      <c r="Y166" s="3">
        <v>855</v>
      </c>
      <c r="Z166" s="3">
        <v>3135</v>
      </c>
      <c r="AA166" s="3">
        <v>1111</v>
      </c>
      <c r="AB166" s="3">
        <v>708</v>
      </c>
      <c r="AC166" s="3"/>
      <c r="AD166" s="3"/>
      <c r="AE166" s="3">
        <v>877</v>
      </c>
      <c r="AF166" s="3">
        <v>276</v>
      </c>
      <c r="AG166" s="3">
        <v>7505</v>
      </c>
      <c r="AH166" s="3">
        <v>1532</v>
      </c>
      <c r="AI166" s="3">
        <v>974</v>
      </c>
      <c r="AJ166" s="3">
        <v>1380</v>
      </c>
      <c r="AK166" s="3">
        <v>1016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2:64" x14ac:dyDescent="0.2">
      <c r="B167" s="3">
        <v>23083</v>
      </c>
      <c r="C167" s="3">
        <v>28035</v>
      </c>
      <c r="D167" s="3">
        <v>29180</v>
      </c>
      <c r="E167" s="3">
        <v>25638</v>
      </c>
      <c r="F167" s="3">
        <v>27662</v>
      </c>
      <c r="G167" s="3">
        <v>14738</v>
      </c>
      <c r="H167" s="3">
        <v>13925</v>
      </c>
      <c r="I167" s="3"/>
      <c r="J167" s="3"/>
      <c r="K167" s="3">
        <v>13994</v>
      </c>
      <c r="L167" s="3">
        <v>11853</v>
      </c>
      <c r="M167" s="3">
        <v>10738</v>
      </c>
      <c r="N167" s="3">
        <v>11883</v>
      </c>
      <c r="O167" s="3">
        <v>5983</v>
      </c>
      <c r="P167" s="3">
        <v>3413</v>
      </c>
      <c r="Q167" s="3">
        <v>2649</v>
      </c>
      <c r="R167" s="3">
        <v>4227</v>
      </c>
      <c r="S167" s="3"/>
      <c r="T167" s="3"/>
      <c r="U167" s="3">
        <v>13471</v>
      </c>
      <c r="V167" s="3">
        <v>6021</v>
      </c>
      <c r="W167" s="3">
        <v>4251</v>
      </c>
      <c r="X167" s="3">
        <v>1228</v>
      </c>
      <c r="Y167" s="3">
        <v>870</v>
      </c>
      <c r="Z167" s="3">
        <v>3611</v>
      </c>
      <c r="AA167" s="3">
        <v>1230</v>
      </c>
      <c r="AB167" s="3">
        <v>822</v>
      </c>
      <c r="AC167" s="3"/>
      <c r="AD167" s="3"/>
      <c r="AE167" s="3">
        <v>1006</v>
      </c>
      <c r="AF167" s="3">
        <v>326</v>
      </c>
      <c r="AG167" s="3">
        <v>7919</v>
      </c>
      <c r="AH167" s="3">
        <v>1630</v>
      </c>
      <c r="AI167" s="3">
        <v>1083</v>
      </c>
      <c r="AJ167" s="3">
        <v>1442</v>
      </c>
      <c r="AK167" s="3">
        <v>1079</v>
      </c>
      <c r="AO167" s="3"/>
      <c r="AP167" s="3"/>
      <c r="AQ167" s="3"/>
      <c r="AR167" s="3"/>
      <c r="AT167" s="3"/>
      <c r="AU167" s="3"/>
      <c r="AV167" s="3"/>
      <c r="AW167" s="3"/>
      <c r="AY167" s="3"/>
      <c r="AZ167" s="3"/>
      <c r="BA167" s="3"/>
      <c r="BB167" s="3"/>
      <c r="BJ167" s="3"/>
      <c r="BK167" s="3"/>
      <c r="BL167" s="3"/>
    </row>
    <row r="168" spans="2:64" x14ac:dyDescent="0.2">
      <c r="B168" s="3">
        <v>24809</v>
      </c>
      <c r="C168" s="3">
        <v>28138</v>
      </c>
      <c r="D168" s="3">
        <v>30013</v>
      </c>
      <c r="E168" s="3">
        <v>27014</v>
      </c>
      <c r="F168" s="3">
        <v>28154</v>
      </c>
      <c r="G168" s="3">
        <v>14965</v>
      </c>
      <c r="H168" s="3">
        <v>14309</v>
      </c>
      <c r="I168" s="3"/>
      <c r="J168" s="3"/>
      <c r="K168" s="3">
        <v>14248</v>
      </c>
      <c r="L168" s="3">
        <v>12011</v>
      </c>
      <c r="M168" s="3">
        <v>11137</v>
      </c>
      <c r="N168" s="3">
        <v>12140</v>
      </c>
      <c r="O168" s="3">
        <v>6254</v>
      </c>
      <c r="P168" s="3">
        <v>3594</v>
      </c>
      <c r="Q168" s="3">
        <v>2838</v>
      </c>
      <c r="R168" s="3">
        <v>4460</v>
      </c>
      <c r="S168" s="3"/>
      <c r="T168" s="3"/>
      <c r="U168" s="3">
        <v>13692</v>
      </c>
      <c r="V168" s="3">
        <v>6109</v>
      </c>
      <c r="W168" s="3">
        <v>4360</v>
      </c>
      <c r="X168" s="3">
        <v>1240</v>
      </c>
      <c r="Y168" s="3">
        <v>870</v>
      </c>
      <c r="Z168" s="3">
        <v>4012</v>
      </c>
      <c r="AA168" s="3">
        <v>1359</v>
      </c>
      <c r="AB168" s="3">
        <v>898</v>
      </c>
      <c r="AC168" s="3"/>
      <c r="AD168" s="3"/>
      <c r="AE168" s="3">
        <v>1146</v>
      </c>
      <c r="AF168" s="3">
        <v>369</v>
      </c>
      <c r="AG168" s="3">
        <v>8384</v>
      </c>
      <c r="AH168" s="3">
        <v>1695</v>
      </c>
      <c r="AI168" s="3">
        <v>1162</v>
      </c>
      <c r="AJ168" s="3">
        <v>1484</v>
      </c>
      <c r="AK168" s="3">
        <v>1138</v>
      </c>
      <c r="AO168" s="3"/>
      <c r="AP168" s="3"/>
      <c r="AQ168" s="3"/>
      <c r="AR168" s="3"/>
      <c r="AT168" s="3"/>
      <c r="BA168" s="3"/>
      <c r="BB168" s="3"/>
      <c r="BJ168" s="3"/>
      <c r="BK168" s="3"/>
      <c r="BL168" s="3"/>
    </row>
    <row r="169" spans="2:64" x14ac:dyDescent="0.2">
      <c r="B169" s="3">
        <v>26204</v>
      </c>
      <c r="C169" s="3">
        <v>31969</v>
      </c>
      <c r="D169" s="3">
        <v>30677</v>
      </c>
      <c r="E169" s="3">
        <v>28016</v>
      </c>
      <c r="F169" s="3">
        <v>28854</v>
      </c>
      <c r="G169" s="3">
        <v>15104</v>
      </c>
      <c r="H169" s="3">
        <v>14596</v>
      </c>
      <c r="I169" s="3"/>
      <c r="J169" s="3"/>
      <c r="K169" s="3">
        <v>14521</v>
      </c>
      <c r="L169" s="3">
        <v>12188</v>
      </c>
      <c r="M169" s="3">
        <v>11349</v>
      </c>
      <c r="N169" s="3">
        <v>12539</v>
      </c>
      <c r="O169" s="3">
        <v>6681</v>
      </c>
      <c r="P169" s="3">
        <v>3894</v>
      </c>
      <c r="Q169" s="3">
        <v>2969</v>
      </c>
      <c r="R169" s="3">
        <v>4572</v>
      </c>
      <c r="S169" s="3"/>
      <c r="T169" s="3"/>
      <c r="U169" s="3">
        <v>13912</v>
      </c>
      <c r="V169" s="3">
        <v>6178</v>
      </c>
      <c r="W169" s="3">
        <v>4425</v>
      </c>
      <c r="X169" s="3">
        <v>1256</v>
      </c>
      <c r="Y169" s="3">
        <v>878</v>
      </c>
      <c r="Z169" s="3">
        <v>4456</v>
      </c>
      <c r="AA169" s="3">
        <v>1521</v>
      </c>
      <c r="AB169" s="3">
        <v>1034</v>
      </c>
      <c r="AC169" s="3"/>
      <c r="AD169" s="3"/>
      <c r="AE169" s="3">
        <v>1319</v>
      </c>
      <c r="AF169" s="3">
        <v>416</v>
      </c>
      <c r="AG169" s="3">
        <v>8823</v>
      </c>
      <c r="AH169" s="3">
        <v>1763</v>
      </c>
      <c r="AI169" s="3">
        <v>1260</v>
      </c>
      <c r="AJ169" s="3">
        <v>1566</v>
      </c>
      <c r="AK169" s="3">
        <v>1221</v>
      </c>
      <c r="AO169" s="3"/>
      <c r="AP169" s="3"/>
      <c r="AQ169" s="3"/>
      <c r="AR169" s="3"/>
      <c r="AT169" s="3"/>
      <c r="BA169" s="3"/>
      <c r="BB169" s="3"/>
      <c r="BJ169" s="3"/>
      <c r="BK169" s="3"/>
      <c r="BL169" s="3"/>
    </row>
    <row r="170" spans="2:64" x14ac:dyDescent="0.2">
      <c r="B170" s="3">
        <v>27759</v>
      </c>
      <c r="C170" s="3">
        <v>33521</v>
      </c>
      <c r="D170" s="3">
        <v>31079</v>
      </c>
      <c r="E170" s="3">
        <v>28875</v>
      </c>
      <c r="F170" s="3">
        <v>29567</v>
      </c>
      <c r="G170" s="3">
        <v>15251</v>
      </c>
      <c r="H170" s="3">
        <v>14916</v>
      </c>
      <c r="I170" s="3"/>
      <c r="J170" s="3"/>
      <c r="K170" s="3">
        <v>14621</v>
      </c>
      <c r="L170" s="3">
        <v>12380</v>
      </c>
      <c r="M170" s="3">
        <v>11755</v>
      </c>
      <c r="N170" s="3">
        <v>12890</v>
      </c>
      <c r="O170" s="4">
        <v>7206</v>
      </c>
      <c r="P170" s="4">
        <v>4245</v>
      </c>
      <c r="Q170" s="3">
        <v>3122</v>
      </c>
      <c r="R170" s="3">
        <v>4744</v>
      </c>
      <c r="S170" s="3"/>
      <c r="T170" s="3"/>
      <c r="U170" s="3">
        <v>14255</v>
      </c>
      <c r="V170" s="3">
        <v>6306</v>
      </c>
      <c r="W170" s="3">
        <v>4544</v>
      </c>
      <c r="X170" s="3">
        <v>1298</v>
      </c>
      <c r="Y170" s="3">
        <v>900</v>
      </c>
      <c r="Z170" s="3">
        <v>5029</v>
      </c>
      <c r="AA170" s="3">
        <v>1693</v>
      </c>
      <c r="AB170" s="3">
        <v>1222</v>
      </c>
      <c r="AC170" s="3"/>
      <c r="AD170" s="3"/>
      <c r="AE170" s="3">
        <v>1466</v>
      </c>
      <c r="AF170" s="3">
        <v>616</v>
      </c>
      <c r="AG170" s="3">
        <v>9133</v>
      </c>
      <c r="AH170" s="3">
        <v>1806</v>
      </c>
      <c r="AI170" s="3">
        <v>1330</v>
      </c>
      <c r="AJ170" s="3">
        <v>1621</v>
      </c>
      <c r="AK170" s="3">
        <v>1277</v>
      </c>
      <c r="AO170" s="3"/>
      <c r="AP170" s="3"/>
      <c r="AQ170" s="3"/>
      <c r="AR170" s="3"/>
      <c r="AT170" s="3"/>
      <c r="BA170" s="3"/>
      <c r="BB170" s="3"/>
      <c r="BJ170" s="3"/>
      <c r="BK170" s="3"/>
      <c r="BL170" s="3"/>
    </row>
    <row r="171" spans="2:64" x14ac:dyDescent="0.2">
      <c r="B171" s="3">
        <v>29754</v>
      </c>
      <c r="C171" s="3">
        <v>34705</v>
      </c>
      <c r="D171" s="3">
        <v>31555</v>
      </c>
      <c r="E171" s="3">
        <v>29372</v>
      </c>
      <c r="F171" s="3">
        <v>30606</v>
      </c>
      <c r="G171" s="3">
        <v>15446</v>
      </c>
      <c r="H171" s="3">
        <v>15148</v>
      </c>
      <c r="I171" s="3"/>
      <c r="J171" s="3"/>
      <c r="K171" s="3">
        <v>14840</v>
      </c>
      <c r="L171" s="3">
        <v>12578</v>
      </c>
      <c r="M171" s="3">
        <v>12185</v>
      </c>
      <c r="N171" s="3">
        <v>13295</v>
      </c>
      <c r="O171" s="4">
        <v>7744</v>
      </c>
      <c r="P171" s="4">
        <v>4584</v>
      </c>
      <c r="Q171" s="4">
        <v>3342</v>
      </c>
      <c r="R171" s="3">
        <v>4999</v>
      </c>
      <c r="S171" s="3"/>
      <c r="T171" s="3"/>
      <c r="V171">
        <v>6463</v>
      </c>
      <c r="W171">
        <v>4628</v>
      </c>
      <c r="X171" s="4">
        <v>1362</v>
      </c>
      <c r="Y171">
        <v>912</v>
      </c>
      <c r="Z171" s="3">
        <v>5521</v>
      </c>
      <c r="AA171" s="3">
        <v>1889</v>
      </c>
      <c r="AB171" s="3">
        <v>1377</v>
      </c>
      <c r="AC171" s="3"/>
      <c r="AD171" s="3"/>
      <c r="AE171" s="3">
        <v>1562</v>
      </c>
      <c r="AF171" s="3">
        <v>720</v>
      </c>
      <c r="AG171" s="3">
        <v>9367</v>
      </c>
      <c r="AH171" s="3">
        <v>1849</v>
      </c>
      <c r="AI171" s="3">
        <v>1460</v>
      </c>
      <c r="AJ171" s="3">
        <v>1666</v>
      </c>
      <c r="AK171" s="3">
        <v>1283</v>
      </c>
      <c r="AO171" s="3"/>
      <c r="AP171" s="3"/>
      <c r="AQ171" s="3"/>
      <c r="AR171" s="3"/>
      <c r="AT171" s="3"/>
      <c r="BA171" s="3"/>
      <c r="BB171" s="3"/>
      <c r="BJ171" s="3"/>
      <c r="BK171" s="3"/>
      <c r="BL171" s="3"/>
    </row>
    <row r="172" spans="2:64" x14ac:dyDescent="0.2">
      <c r="B172" s="3">
        <v>31044</v>
      </c>
      <c r="C172" s="3">
        <v>35763</v>
      </c>
      <c r="D172" s="3">
        <v>32124</v>
      </c>
      <c r="E172" s="3">
        <v>29989</v>
      </c>
      <c r="F172" s="3">
        <v>31368</v>
      </c>
      <c r="G172" s="3">
        <v>15610</v>
      </c>
      <c r="H172" s="3">
        <v>15401</v>
      </c>
      <c r="I172" s="3"/>
      <c r="J172" s="3"/>
      <c r="K172" s="3">
        <v>14951</v>
      </c>
      <c r="L172" s="3">
        <v>12779</v>
      </c>
      <c r="M172" s="3">
        <v>12449</v>
      </c>
      <c r="N172" s="3">
        <v>13606</v>
      </c>
      <c r="O172" s="4">
        <v>8297</v>
      </c>
      <c r="P172" s="4">
        <v>4914</v>
      </c>
      <c r="Q172" s="4">
        <v>3499</v>
      </c>
      <c r="R172" s="3">
        <v>5300</v>
      </c>
      <c r="S172" s="3"/>
      <c r="T172" s="3"/>
      <c r="U172">
        <v>14561</v>
      </c>
      <c r="V172">
        <v>6634</v>
      </c>
      <c r="W172">
        <v>4862</v>
      </c>
      <c r="X172" s="3">
        <v>1387</v>
      </c>
      <c r="Y172">
        <v>960</v>
      </c>
      <c r="Z172" s="3">
        <v>6022</v>
      </c>
      <c r="AA172" s="3">
        <v>2053</v>
      </c>
      <c r="AB172" s="3">
        <v>1510</v>
      </c>
      <c r="AC172" s="3"/>
      <c r="AD172" s="3"/>
      <c r="AE172" s="3">
        <v>1620</v>
      </c>
      <c r="AF172" s="3">
        <v>930</v>
      </c>
      <c r="AG172" s="3">
        <v>9948</v>
      </c>
      <c r="AH172" s="3">
        <v>1932</v>
      </c>
      <c r="AI172" s="3">
        <v>1467</v>
      </c>
      <c r="AJ172" s="3">
        <v>1666</v>
      </c>
      <c r="AK172" s="3">
        <v>1299</v>
      </c>
      <c r="AO172" s="3"/>
      <c r="AP172" s="3"/>
      <c r="AQ172" s="3"/>
      <c r="AR172" s="3"/>
      <c r="AT172" s="3"/>
      <c r="BA172" s="3"/>
      <c r="BB172" s="3"/>
      <c r="BJ172" s="3"/>
      <c r="BK172" s="3"/>
      <c r="BL172" s="3"/>
    </row>
    <row r="173" spans="2:64" x14ac:dyDescent="0.2">
      <c r="B173" s="3">
        <v>32749</v>
      </c>
      <c r="C173" s="3"/>
      <c r="D173" s="3">
        <v>32765</v>
      </c>
      <c r="E173" s="3">
        <v>30868</v>
      </c>
      <c r="F173" s="3">
        <v>32059</v>
      </c>
      <c r="G173" s="3">
        <v>15830</v>
      </c>
      <c r="H173" s="3">
        <v>15769</v>
      </c>
      <c r="I173" s="3"/>
      <c r="J173" s="3"/>
      <c r="K173" s="3">
        <v>15095</v>
      </c>
      <c r="L173" s="3">
        <v>12996</v>
      </c>
      <c r="M173" s="3">
        <v>12814</v>
      </c>
      <c r="N173" s="3">
        <v>13777</v>
      </c>
      <c r="O173" s="4">
        <v>8737</v>
      </c>
      <c r="P173" s="4">
        <v>5153</v>
      </c>
      <c r="Q173" s="4">
        <v>3659</v>
      </c>
      <c r="R173" s="3">
        <v>5550</v>
      </c>
      <c r="S173" s="3"/>
      <c r="T173" s="3"/>
      <c r="U173" s="3">
        <v>15407</v>
      </c>
      <c r="V173" s="3">
        <v>6804</v>
      </c>
      <c r="W173" s="3">
        <v>5022</v>
      </c>
      <c r="X173" s="3">
        <v>1434</v>
      </c>
      <c r="Y173" s="3">
        <v>974</v>
      </c>
      <c r="Z173" s="3">
        <v>6352</v>
      </c>
      <c r="AA173" s="3">
        <v>2164</v>
      </c>
      <c r="AB173" s="3">
        <v>1594</v>
      </c>
      <c r="AC173" s="3"/>
      <c r="AD173" s="3"/>
      <c r="AE173" s="3">
        <v>1684</v>
      </c>
      <c r="AF173" s="3">
        <v>1035</v>
      </c>
      <c r="AG173" s="3">
        <v>10416</v>
      </c>
      <c r="AH173" s="3">
        <v>2014</v>
      </c>
      <c r="AI173" s="3">
        <v>1723</v>
      </c>
      <c r="AJ173" s="3">
        <v>1793</v>
      </c>
      <c r="AK173" s="3">
        <v>1376</v>
      </c>
      <c r="AO173" s="3"/>
      <c r="AP173" s="3"/>
      <c r="AQ173" s="3"/>
      <c r="AR173" s="3"/>
      <c r="AT173" s="3"/>
      <c r="AU173" s="3"/>
      <c r="AV173" s="3"/>
      <c r="AW173" s="3"/>
      <c r="AY173" s="3"/>
      <c r="AZ173" s="3"/>
      <c r="BA173" s="3"/>
      <c r="BB173" s="3"/>
      <c r="BJ173" s="3"/>
      <c r="BK173" s="3"/>
      <c r="BL173" s="3"/>
    </row>
    <row r="174" spans="2:64" x14ac:dyDescent="0.2">
      <c r="B174" s="3">
        <v>33468</v>
      </c>
      <c r="C174" s="3">
        <v>37030</v>
      </c>
      <c r="D174" s="3">
        <v>33798</v>
      </c>
      <c r="E174" s="3">
        <v>31659</v>
      </c>
      <c r="F174" s="3">
        <v>32470</v>
      </c>
      <c r="G174" s="3">
        <v>15974</v>
      </c>
      <c r="H174" s="3">
        <v>15881</v>
      </c>
      <c r="I174" s="3"/>
      <c r="J174" s="3"/>
      <c r="K174" s="3">
        <v>15256</v>
      </c>
      <c r="L174" s="3">
        <v>13225</v>
      </c>
      <c r="M174" s="3">
        <v>13082</v>
      </c>
      <c r="N174" s="3">
        <v>13941</v>
      </c>
      <c r="O174" s="3">
        <v>9253</v>
      </c>
      <c r="P174" s="3">
        <v>5296</v>
      </c>
      <c r="Q174" s="4">
        <v>3789</v>
      </c>
      <c r="R174" s="3">
        <v>5787</v>
      </c>
      <c r="S174" s="3"/>
      <c r="T174" s="3"/>
      <c r="U174" s="3">
        <v>15548</v>
      </c>
      <c r="V174" s="3">
        <v>6881</v>
      </c>
      <c r="W174" s="3">
        <v>5139</v>
      </c>
      <c r="X174" s="3">
        <v>1452</v>
      </c>
      <c r="Y174" s="3">
        <v>1002</v>
      </c>
      <c r="Z174" s="3">
        <v>6810</v>
      </c>
      <c r="AA174" s="3">
        <v>2285</v>
      </c>
      <c r="AB174" s="3">
        <v>1712</v>
      </c>
      <c r="AC174" s="3"/>
      <c r="AD174" s="3"/>
      <c r="AE174" s="3">
        <v>1747</v>
      </c>
      <c r="AF174" s="3">
        <v>1150</v>
      </c>
      <c r="AG174" s="4">
        <v>10786</v>
      </c>
      <c r="AH174" s="4">
        <v>2089</v>
      </c>
      <c r="AI174" s="3">
        <v>1913</v>
      </c>
      <c r="AJ174" s="3">
        <v>1833</v>
      </c>
      <c r="AK174" s="3">
        <v>1425</v>
      </c>
      <c r="AO174" s="3"/>
      <c r="AP174" s="3"/>
      <c r="AQ174" s="3"/>
      <c r="AR174" s="3"/>
      <c r="AT174" s="3"/>
      <c r="AU174" s="3"/>
      <c r="AV174" s="3"/>
      <c r="AW174" s="3"/>
      <c r="AY174" s="3"/>
      <c r="AZ174" s="3"/>
      <c r="BA174" s="3"/>
      <c r="BB174" s="3"/>
      <c r="BJ174" s="3"/>
      <c r="BK174" s="3"/>
      <c r="BL174" s="3"/>
    </row>
    <row r="175" spans="2:64" x14ac:dyDescent="0.2">
      <c r="B175" s="3">
        <v>33616</v>
      </c>
      <c r="C175" s="3">
        <v>37694</v>
      </c>
      <c r="D175" s="3">
        <v>34522</v>
      </c>
      <c r="E175" s="3">
        <v>32701</v>
      </c>
      <c r="F175" s="3">
        <v>32724</v>
      </c>
      <c r="G175" s="3">
        <v>16185</v>
      </c>
      <c r="H175" s="3">
        <v>16099</v>
      </c>
      <c r="I175" s="3"/>
      <c r="J175" s="3"/>
      <c r="K175" s="3">
        <v>15365</v>
      </c>
      <c r="L175" s="3">
        <v>13357</v>
      </c>
      <c r="M175" s="3">
        <v>13364</v>
      </c>
      <c r="N175" s="3">
        <v>14173</v>
      </c>
      <c r="O175" s="3">
        <v>9621</v>
      </c>
      <c r="P175" s="3">
        <v>5521</v>
      </c>
      <c r="Q175" s="3">
        <v>3960</v>
      </c>
      <c r="R175" s="3">
        <v>6129</v>
      </c>
      <c r="S175" s="3"/>
      <c r="T175" s="3"/>
      <c r="U175" s="3">
        <v>15748</v>
      </c>
      <c r="V175" s="3">
        <v>6928</v>
      </c>
      <c r="W175" s="3">
        <v>5203</v>
      </c>
      <c r="X175" s="3">
        <v>1467</v>
      </c>
      <c r="Y175" s="3"/>
      <c r="Z175" s="3">
        <v>7121</v>
      </c>
      <c r="AA175" s="3">
        <v>2354</v>
      </c>
      <c r="AB175" s="3">
        <v>1806</v>
      </c>
      <c r="AC175" s="3"/>
      <c r="AD175" s="3"/>
      <c r="AE175" s="3">
        <v>1803</v>
      </c>
      <c r="AF175" s="3">
        <v>1247</v>
      </c>
      <c r="AG175" s="4">
        <v>11354</v>
      </c>
      <c r="AH175" s="4">
        <v>2160</v>
      </c>
      <c r="AI175" s="4">
        <v>2080</v>
      </c>
      <c r="AJ175" s="4">
        <v>1870</v>
      </c>
      <c r="AK175" s="4">
        <v>1501</v>
      </c>
      <c r="AO175" s="3"/>
      <c r="AP175" s="3"/>
      <c r="AQ175" s="3"/>
      <c r="AR175" s="3"/>
      <c r="AT175" s="3"/>
      <c r="AU175" s="3"/>
      <c r="AV175" s="3"/>
      <c r="AW175" s="3"/>
      <c r="AY175" s="3"/>
      <c r="AZ175" s="3"/>
      <c r="BA175" s="3"/>
      <c r="BB175" s="3"/>
      <c r="BJ175" s="3"/>
      <c r="BK175" s="3"/>
      <c r="BL175" s="3"/>
    </row>
    <row r="176" spans="2:64" x14ac:dyDescent="0.2">
      <c r="B176" s="3">
        <v>36765</v>
      </c>
      <c r="C176" s="3">
        <v>38481</v>
      </c>
      <c r="D176" s="3">
        <v>34865</v>
      </c>
      <c r="E176" s="3">
        <v>34183</v>
      </c>
      <c r="F176" s="3">
        <v>33265</v>
      </c>
      <c r="G176" s="3">
        <v>16282</v>
      </c>
      <c r="H176" s="3">
        <v>16197</v>
      </c>
      <c r="I176" s="3"/>
      <c r="J176" s="3"/>
      <c r="K176" s="3">
        <v>15524</v>
      </c>
      <c r="L176" s="3">
        <v>13503</v>
      </c>
      <c r="M176" s="3">
        <v>13496</v>
      </c>
      <c r="N176" s="3">
        <v>14476</v>
      </c>
      <c r="O176" s="5">
        <v>10094</v>
      </c>
      <c r="P176" s="5">
        <v>5783</v>
      </c>
      <c r="Q176" s="3">
        <v>4062</v>
      </c>
      <c r="R176" s="3">
        <v>6288</v>
      </c>
      <c r="S176" s="3"/>
      <c r="T176" s="3"/>
      <c r="U176" s="3">
        <v>15872</v>
      </c>
      <c r="V176" s="3"/>
      <c r="W176" s="3">
        <v>5245</v>
      </c>
      <c r="X176" s="3">
        <v>1483</v>
      </c>
      <c r="Y176" s="3">
        <v>1004</v>
      </c>
      <c r="Z176" s="3">
        <v>7441</v>
      </c>
      <c r="AA176" s="3">
        <v>2475</v>
      </c>
      <c r="AB176" s="3">
        <v>1935</v>
      </c>
      <c r="AC176" s="3"/>
      <c r="AD176" s="3"/>
      <c r="AE176" s="3">
        <v>1922</v>
      </c>
      <c r="AF176" s="3">
        <v>1335</v>
      </c>
      <c r="AG176" s="4">
        <v>11984</v>
      </c>
      <c r="AH176" s="4">
        <v>2215</v>
      </c>
      <c r="AI176" s="4">
        <v>2257</v>
      </c>
      <c r="AJ176" s="4"/>
      <c r="AK176" s="4">
        <v>1636</v>
      </c>
      <c r="AO176" s="3"/>
      <c r="AP176" s="3"/>
      <c r="AQ176" s="3"/>
      <c r="AR176" s="3"/>
      <c r="AT176" s="3"/>
      <c r="AU176" s="3"/>
      <c r="AV176" s="3"/>
      <c r="AW176" s="3"/>
      <c r="AY176" s="3"/>
      <c r="AZ176" s="3"/>
      <c r="BA176" s="3"/>
      <c r="BB176" s="3"/>
      <c r="BJ176" s="3"/>
      <c r="BK176" s="3"/>
      <c r="BL176" s="3"/>
    </row>
    <row r="177" spans="2:118" x14ac:dyDescent="0.2">
      <c r="B177" s="3">
        <v>37918</v>
      </c>
      <c r="C177" s="3">
        <v>39354</v>
      </c>
      <c r="D177" s="3">
        <v>35085</v>
      </c>
      <c r="E177" s="3">
        <v>34970</v>
      </c>
      <c r="F177" s="3">
        <v>33664</v>
      </c>
      <c r="G177" s="3">
        <v>16460</v>
      </c>
      <c r="H177" s="3">
        <v>16354</v>
      </c>
      <c r="I177" s="3"/>
      <c r="J177" s="3"/>
      <c r="K177" s="3">
        <v>15602</v>
      </c>
      <c r="L177" s="3">
        <v>13604</v>
      </c>
      <c r="M177" s="3">
        <v>13797</v>
      </c>
      <c r="N177" s="3">
        <v>14732</v>
      </c>
      <c r="O177" s="3">
        <v>10724</v>
      </c>
      <c r="P177" s="3">
        <v>6219</v>
      </c>
      <c r="Q177">
        <v>4212</v>
      </c>
      <c r="R177" s="3">
        <v>6471</v>
      </c>
      <c r="S177" s="3"/>
      <c r="T177" s="3"/>
      <c r="U177" s="3">
        <v>16173</v>
      </c>
      <c r="V177" s="3">
        <v>7012</v>
      </c>
      <c r="W177" s="3">
        <v>5339</v>
      </c>
      <c r="X177" s="3">
        <v>1533</v>
      </c>
      <c r="Y177" s="3">
        <v>1033</v>
      </c>
      <c r="Z177" s="4">
        <v>7684</v>
      </c>
      <c r="AA177" s="3">
        <v>2544</v>
      </c>
      <c r="AB177" s="4">
        <v>1999</v>
      </c>
      <c r="AC177" s="4"/>
      <c r="AD177" s="4"/>
      <c r="AE177" s="4">
        <v>1999</v>
      </c>
      <c r="AF177" s="4">
        <v>1419</v>
      </c>
      <c r="AG177" s="4">
        <v>12299</v>
      </c>
      <c r="AH177" s="4">
        <v>2270</v>
      </c>
      <c r="AI177" s="4">
        <v>2316</v>
      </c>
      <c r="AJ177" s="3">
        <v>1878</v>
      </c>
      <c r="AK177" s="3"/>
      <c r="AO177" s="3"/>
      <c r="AP177" s="3"/>
      <c r="AQ177" s="3"/>
      <c r="AR177" s="3"/>
      <c r="AT177" s="3"/>
      <c r="AU177" s="3"/>
      <c r="AV177" s="3"/>
      <c r="AW177" s="3"/>
      <c r="AY177" s="3"/>
      <c r="AZ177" s="3"/>
      <c r="BA177" s="3"/>
      <c r="BB177" s="3"/>
      <c r="BJ177" s="3"/>
      <c r="BK177" s="3"/>
      <c r="BL177" s="3"/>
    </row>
    <row r="178" spans="2:118" x14ac:dyDescent="0.2">
      <c r="B178" s="3">
        <v>39091</v>
      </c>
      <c r="C178" s="3">
        <v>40648</v>
      </c>
      <c r="D178" s="3">
        <v>35505</v>
      </c>
      <c r="E178" s="3">
        <v>35556</v>
      </c>
      <c r="F178" s="3">
        <v>34037</v>
      </c>
      <c r="G178" s="3">
        <v>16520</v>
      </c>
      <c r="H178" s="3">
        <v>16520</v>
      </c>
      <c r="I178" s="3"/>
      <c r="J178" s="3"/>
      <c r="K178" s="3">
        <v>15685</v>
      </c>
      <c r="L178" s="3">
        <v>13781</v>
      </c>
      <c r="M178" s="3">
        <v>13971</v>
      </c>
      <c r="N178" s="3">
        <v>14944</v>
      </c>
      <c r="O178" s="3">
        <v>11681</v>
      </c>
      <c r="P178" s="3">
        <v>6841</v>
      </c>
      <c r="Q178" s="3">
        <v>4541</v>
      </c>
      <c r="R178" s="3">
        <v>6597</v>
      </c>
      <c r="S178" s="3"/>
      <c r="T178" s="3"/>
      <c r="U178" s="3">
        <v>16494</v>
      </c>
      <c r="V178" s="3">
        <v>7159</v>
      </c>
      <c r="W178" s="3">
        <v>5430</v>
      </c>
      <c r="X178" s="3">
        <v>1564</v>
      </c>
      <c r="Y178" s="3">
        <v>1049</v>
      </c>
      <c r="Z178" s="3">
        <v>8563</v>
      </c>
      <c r="AA178" s="3">
        <v>2684</v>
      </c>
      <c r="AB178" s="4">
        <v>2281</v>
      </c>
      <c r="AC178" s="4"/>
      <c r="AD178" s="4"/>
      <c r="AE178" s="4">
        <v>2092</v>
      </c>
      <c r="AF178" s="4">
        <v>1537</v>
      </c>
      <c r="AG178" s="3">
        <v>13787</v>
      </c>
      <c r="AH178" s="3">
        <v>2327</v>
      </c>
      <c r="AI178" s="3">
        <v>2477</v>
      </c>
      <c r="AJ178" s="3">
        <v>1920</v>
      </c>
      <c r="AK178" s="3">
        <v>1679</v>
      </c>
      <c r="AO178" s="3"/>
      <c r="AP178" s="3"/>
      <c r="AQ178" s="3"/>
      <c r="AR178" s="3"/>
      <c r="AT178" s="3"/>
      <c r="AU178" s="3"/>
      <c r="AV178" s="3"/>
      <c r="AW178" s="3"/>
      <c r="AY178" s="3"/>
    </row>
    <row r="179" spans="2:118" x14ac:dyDescent="0.2">
      <c r="B179" s="3">
        <v>40216</v>
      </c>
      <c r="C179" s="3">
        <v>41660</v>
      </c>
      <c r="D179" s="3">
        <v>35854</v>
      </c>
      <c r="E179" s="3">
        <v>35994</v>
      </c>
      <c r="F179" s="3">
        <v>34478</v>
      </c>
      <c r="G179" s="3">
        <v>16609</v>
      </c>
      <c r="H179" s="3">
        <v>16675</v>
      </c>
      <c r="I179" s="3"/>
      <c r="J179" s="3"/>
      <c r="K179" s="3">
        <v>15749</v>
      </c>
      <c r="L179" s="3">
        <v>13917</v>
      </c>
      <c r="M179" s="3">
        <v>14133</v>
      </c>
      <c r="N179" s="3">
        <v>15119</v>
      </c>
      <c r="O179" s="3">
        <v>12253</v>
      </c>
      <c r="P179" s="3">
        <v>7212</v>
      </c>
      <c r="Q179" s="3">
        <v>4979</v>
      </c>
      <c r="R179" s="3">
        <v>6992</v>
      </c>
      <c r="S179" s="3"/>
      <c r="T179" s="3"/>
      <c r="U179" s="3">
        <v>16729</v>
      </c>
      <c r="V179" s="3">
        <v>7267</v>
      </c>
      <c r="W179" s="3">
        <v>5513</v>
      </c>
      <c r="X179" s="3">
        <v>1581</v>
      </c>
      <c r="Y179" s="3">
        <v>1075</v>
      </c>
      <c r="Z179" s="3"/>
      <c r="AA179" s="3">
        <v>2781</v>
      </c>
      <c r="AB179" s="4">
        <v>2372</v>
      </c>
      <c r="AC179" s="4"/>
      <c r="AD179" s="4"/>
      <c r="AE179" s="4">
        <v>2141</v>
      </c>
      <c r="AF179" s="4">
        <v>1748</v>
      </c>
      <c r="AG179" s="5">
        <v>15096</v>
      </c>
      <c r="AH179" s="5">
        <v>2436</v>
      </c>
      <c r="AI179" s="5">
        <v>2631</v>
      </c>
      <c r="AJ179" s="5">
        <v>1943</v>
      </c>
      <c r="AK179" s="5">
        <v>1717</v>
      </c>
      <c r="AO179" s="3"/>
      <c r="AP179" s="3"/>
      <c r="AQ179" s="3"/>
      <c r="AR179" s="3"/>
      <c r="AT179" s="3"/>
      <c r="AU179" s="3"/>
      <c r="AV179" s="3"/>
      <c r="AW179" s="3"/>
      <c r="AY179" s="3"/>
    </row>
    <row r="180" spans="2:118" x14ac:dyDescent="0.2">
      <c r="B180" s="3"/>
      <c r="C180" s="3">
        <v>42487</v>
      </c>
      <c r="D180" s="3">
        <v>36161</v>
      </c>
      <c r="E180" s="3">
        <v>36600</v>
      </c>
      <c r="F180" s="3">
        <v>34855</v>
      </c>
      <c r="G180" s="3">
        <v>16709</v>
      </c>
      <c r="H180" s="3">
        <v>16822</v>
      </c>
      <c r="I180" s="3"/>
      <c r="J180" s="3"/>
      <c r="K180" s="3">
        <v>15824</v>
      </c>
      <c r="L180" s="3"/>
      <c r="M180" s="3">
        <v>14280</v>
      </c>
      <c r="N180" s="3">
        <v>15279</v>
      </c>
      <c r="O180" s="3">
        <v>12648</v>
      </c>
      <c r="P180" s="3">
        <v>7489</v>
      </c>
      <c r="Q180" s="3">
        <v>5172</v>
      </c>
      <c r="R180" s="3">
        <v>7197</v>
      </c>
      <c r="S180" s="3"/>
      <c r="T180" s="3"/>
      <c r="U180" s="3">
        <v>16970</v>
      </c>
      <c r="V180" s="3">
        <v>7423</v>
      </c>
      <c r="W180" s="3">
        <v>5623</v>
      </c>
      <c r="X180" s="3">
        <v>1600</v>
      </c>
      <c r="Y180" s="3">
        <v>1091</v>
      </c>
      <c r="Z180" s="4">
        <v>9214</v>
      </c>
      <c r="AA180" s="4">
        <v>2913</v>
      </c>
      <c r="AB180" s="4">
        <v>2460</v>
      </c>
      <c r="AC180" s="4"/>
      <c r="AD180" s="4"/>
      <c r="AE180" s="4">
        <v>2203</v>
      </c>
      <c r="AF180" s="4">
        <v>1898</v>
      </c>
      <c r="AG180" s="3">
        <v>16400</v>
      </c>
      <c r="AH180" s="3">
        <v>2493</v>
      </c>
      <c r="AI180" s="3">
        <v>2822</v>
      </c>
      <c r="AJ180" s="3">
        <v>1969</v>
      </c>
      <c r="AK180" s="3">
        <v>1785</v>
      </c>
      <c r="AO180" s="3"/>
      <c r="AP180" s="3"/>
      <c r="AQ180" s="3"/>
      <c r="AR180" s="3"/>
      <c r="AT180" s="3"/>
      <c r="AU180" s="3"/>
      <c r="AV180" s="3"/>
      <c r="AW180" s="3"/>
      <c r="AY180" s="3"/>
    </row>
    <row r="181" spans="2:118" x14ac:dyDescent="0.2">
      <c r="B181" s="3">
        <v>42023</v>
      </c>
      <c r="C181" s="3">
        <v>43014</v>
      </c>
      <c r="D181" s="3">
        <v>36519</v>
      </c>
      <c r="E181" s="3">
        <v>37244</v>
      </c>
      <c r="F181" s="3">
        <v>35077</v>
      </c>
      <c r="G181" s="3">
        <v>16804</v>
      </c>
      <c r="H181" s="3">
        <v>16936</v>
      </c>
      <c r="I181" s="3"/>
      <c r="J181" s="3"/>
      <c r="K181" s="3">
        <v>15953</v>
      </c>
      <c r="L181" s="3">
        <v>14057</v>
      </c>
      <c r="M181" s="3">
        <v>14428</v>
      </c>
      <c r="N181" s="3">
        <v>15356</v>
      </c>
      <c r="O181" s="3">
        <v>12953</v>
      </c>
      <c r="P181" s="3">
        <v>7708</v>
      </c>
      <c r="Q181" s="3">
        <v>5288</v>
      </c>
      <c r="R181" s="3">
        <v>7410</v>
      </c>
      <c r="S181" s="3"/>
      <c r="T181" s="3"/>
      <c r="U181" s="3">
        <v>17106</v>
      </c>
      <c r="V181" s="3">
        <v>7475</v>
      </c>
      <c r="W181" s="3">
        <v>5666</v>
      </c>
      <c r="X181" s="3">
        <v>1620</v>
      </c>
      <c r="Y181" s="3">
        <v>1101</v>
      </c>
      <c r="Z181" s="3"/>
      <c r="AA181" s="3">
        <v>3040</v>
      </c>
      <c r="AB181" s="3">
        <v>2484</v>
      </c>
      <c r="AC181" s="3"/>
      <c r="AD181" s="3"/>
      <c r="AE181" s="3">
        <v>2245</v>
      </c>
      <c r="AF181" s="3">
        <v>1945</v>
      </c>
      <c r="AG181" s="3">
        <v>17548</v>
      </c>
      <c r="AH181" s="3">
        <v>2645</v>
      </c>
      <c r="AI181" s="3">
        <v>2935</v>
      </c>
      <c r="AJ181" s="3">
        <v>1996</v>
      </c>
      <c r="AK181" s="3">
        <v>1841</v>
      </c>
      <c r="AM181" s="3"/>
      <c r="AN181" s="3"/>
      <c r="AO181" s="3"/>
      <c r="AW181" s="3"/>
      <c r="AX181" s="3"/>
      <c r="AY181" s="3"/>
      <c r="DH181" t="s">
        <v>1</v>
      </c>
      <c r="DI181" t="s">
        <v>36</v>
      </c>
      <c r="DJ181" t="s">
        <v>37</v>
      </c>
      <c r="DK181" t="s">
        <v>38</v>
      </c>
      <c r="DL181" t="s">
        <v>39</v>
      </c>
      <c r="DM181" t="s">
        <v>40</v>
      </c>
      <c r="DN181" t="s">
        <v>41</v>
      </c>
    </row>
    <row r="182" spans="2:118" x14ac:dyDescent="0.2">
      <c r="B182" s="3">
        <v>42822</v>
      </c>
      <c r="C182" s="3">
        <v>43587</v>
      </c>
      <c r="D182" s="3">
        <v>36780</v>
      </c>
      <c r="E182" s="3">
        <v>37785</v>
      </c>
      <c r="F182" s="3">
        <v>35275</v>
      </c>
      <c r="G182" s="3">
        <v>16929</v>
      </c>
      <c r="H182" s="3">
        <v>16975</v>
      </c>
      <c r="I182" s="3"/>
      <c r="J182" s="3"/>
      <c r="K182" s="3">
        <v>16032</v>
      </c>
      <c r="L182" s="3">
        <v>14164</v>
      </c>
      <c r="M182" s="3">
        <v>14543</v>
      </c>
      <c r="N182" s="3">
        <v>15454</v>
      </c>
      <c r="O182" s="3">
        <v>13417</v>
      </c>
      <c r="P182" s="3">
        <v>7972</v>
      </c>
      <c r="Q182" s="3">
        <v>5398</v>
      </c>
      <c r="R182" s="3">
        <v>7611</v>
      </c>
      <c r="S182" s="3"/>
      <c r="T182" s="3"/>
      <c r="U182" s="3">
        <v>17298</v>
      </c>
      <c r="V182" s="3">
        <v>7518</v>
      </c>
      <c r="W182" s="3">
        <v>5756</v>
      </c>
      <c r="X182" s="3">
        <v>1634</v>
      </c>
      <c r="Y182" s="3">
        <v>1113</v>
      </c>
      <c r="Z182" s="3">
        <v>9391</v>
      </c>
      <c r="AA182" s="3">
        <v>3154</v>
      </c>
      <c r="AB182" s="3">
        <v>2654</v>
      </c>
      <c r="AC182" s="3"/>
      <c r="AD182" s="3"/>
      <c r="AE182" s="3">
        <v>2295</v>
      </c>
      <c r="AF182" s="3">
        <v>1988</v>
      </c>
      <c r="AG182" s="3">
        <v>18553</v>
      </c>
      <c r="AH182" s="3">
        <v>2828</v>
      </c>
      <c r="AI182" s="3">
        <v>3044</v>
      </c>
      <c r="AJ182" s="3">
        <v>2026</v>
      </c>
      <c r="AK182" s="3">
        <v>1945</v>
      </c>
      <c r="AM182" s="3"/>
      <c r="AN182" s="3"/>
      <c r="AO182" s="3"/>
      <c r="AW182" s="3"/>
      <c r="AX182" s="3"/>
      <c r="AY182" s="3"/>
      <c r="CA182" s="1"/>
      <c r="CB182" s="3"/>
      <c r="CF182" s="1"/>
      <c r="CG182" s="3"/>
      <c r="CK182" s="1"/>
      <c r="CL182" s="3"/>
      <c r="CP182" s="1"/>
      <c r="CQ182" s="3"/>
      <c r="CU182" s="1"/>
      <c r="CV182" s="3"/>
      <c r="CZ182" s="1"/>
      <c r="DH182" s="1">
        <v>43922</v>
      </c>
    </row>
    <row r="183" spans="2:118" x14ac:dyDescent="0.2">
      <c r="B183" s="3">
        <v>43713</v>
      </c>
      <c r="C183" s="3">
        <v>44236</v>
      </c>
      <c r="D183" s="3">
        <v>36965</v>
      </c>
      <c r="E183" s="3">
        <v>38450</v>
      </c>
      <c r="F183" s="3">
        <v>35543</v>
      </c>
      <c r="G183" s="3">
        <v>17028</v>
      </c>
      <c r="H183" s="3">
        <v>17035</v>
      </c>
      <c r="I183" s="3"/>
      <c r="J183" s="3"/>
      <c r="K183" s="3">
        <v>16140</v>
      </c>
      <c r="L183" s="3">
        <v>14203</v>
      </c>
      <c r="M183" s="3">
        <v>14645</v>
      </c>
      <c r="N183" s="3">
        <v>15587</v>
      </c>
      <c r="O183" s="3">
        <v>13799</v>
      </c>
      <c r="P183" s="3">
        <v>8380</v>
      </c>
      <c r="Q183" s="3">
        <v>5567</v>
      </c>
      <c r="R183" s="3"/>
      <c r="S183" s="3"/>
      <c r="T183" s="3"/>
      <c r="U183" s="3">
        <v>17314</v>
      </c>
      <c r="V183" s="3"/>
      <c r="W183" s="3"/>
      <c r="X183" s="3">
        <v>1647</v>
      </c>
      <c r="Y183" s="3">
        <v>1118</v>
      </c>
      <c r="Z183">
        <v>9696</v>
      </c>
      <c r="AA183">
        <v>3294</v>
      </c>
      <c r="AB183" s="5">
        <v>2757</v>
      </c>
      <c r="AC183" s="5"/>
      <c r="AD183" s="5"/>
      <c r="AE183">
        <v>2374</v>
      </c>
      <c r="AF183">
        <v>2069</v>
      </c>
      <c r="AG183" s="3">
        <v>19144</v>
      </c>
      <c r="AH183" s="3">
        <v>2945</v>
      </c>
      <c r="AI183" s="3"/>
      <c r="AJ183" s="3">
        <v>2045</v>
      </c>
      <c r="AK183" s="3">
        <v>2047</v>
      </c>
      <c r="AM183" s="3"/>
      <c r="AN183" s="3"/>
      <c r="AO183" s="3"/>
      <c r="AW183" s="3"/>
      <c r="AX183" s="3"/>
      <c r="AY183" s="3"/>
      <c r="BW183" t="s">
        <v>35</v>
      </c>
      <c r="CA183" s="1"/>
      <c r="CK183" s="1"/>
      <c r="CP183" s="1"/>
      <c r="CU183" s="1"/>
      <c r="CZ183" s="1"/>
      <c r="DH183" s="1">
        <v>43923</v>
      </c>
      <c r="DI183" s="3">
        <f>SUM(D3+E3+F3+G3+H3)</f>
        <v>5506</v>
      </c>
      <c r="DJ183" s="3">
        <f>SUM(N3+O3+P3+Q3+R3)</f>
        <v>1925</v>
      </c>
      <c r="DK183" s="3">
        <f>SUM(X3+Y3+Z3+AA3+AB3)</f>
        <v>927</v>
      </c>
      <c r="DL183" s="3">
        <f>SUM(AH3+AI3+AJ3+AK3+AL3)</f>
        <v>1807</v>
      </c>
      <c r="DM183" s="3">
        <f>SUM(AR3+AS3+AT3+AU3+AV3)</f>
        <v>662</v>
      </c>
      <c r="DN183" s="3">
        <f>SUM(BB3+BC3+BD3+BE3+BF3)</f>
        <v>900</v>
      </c>
    </row>
    <row r="184" spans="2:118" x14ac:dyDescent="0.2">
      <c r="B184" s="3">
        <v>44904</v>
      </c>
      <c r="C184" s="3">
        <v>44872</v>
      </c>
      <c r="D184" s="3">
        <v>37152</v>
      </c>
      <c r="E184" s="3">
        <v>38916</v>
      </c>
      <c r="F184" s="3">
        <v>35892</v>
      </c>
      <c r="G184" s="3">
        <v>17091</v>
      </c>
      <c r="H184" s="3">
        <v>17134</v>
      </c>
      <c r="I184" s="3"/>
      <c r="J184" s="3"/>
      <c r="K184" s="3">
        <v>16600</v>
      </c>
      <c r="L184" s="3">
        <v>14306</v>
      </c>
      <c r="M184" s="3">
        <v>14716</v>
      </c>
      <c r="N184" s="3">
        <v>15881</v>
      </c>
      <c r="O184" s="3">
        <v>14208</v>
      </c>
      <c r="P184" s="3">
        <v>8673</v>
      </c>
      <c r="Q184" s="3">
        <v>5700</v>
      </c>
      <c r="R184" s="3">
        <v>7818</v>
      </c>
      <c r="S184" s="3"/>
      <c r="T184" s="3"/>
      <c r="U184" s="3">
        <v>17391</v>
      </c>
      <c r="V184" s="3">
        <v>7522</v>
      </c>
      <c r="W184" s="3">
        <v>5789</v>
      </c>
      <c r="X184" s="3">
        <v>1668</v>
      </c>
      <c r="Y184" s="3">
        <v>1123</v>
      </c>
      <c r="Z184" s="3">
        <v>10090</v>
      </c>
      <c r="AA184" s="3">
        <v>3395</v>
      </c>
      <c r="AB184" s="3">
        <v>2902</v>
      </c>
      <c r="AC184" s="3"/>
      <c r="AD184" s="3"/>
      <c r="AE184" s="3">
        <v>2418</v>
      </c>
      <c r="AF184" s="3">
        <v>2212</v>
      </c>
      <c r="AG184" s="3">
        <v>19570</v>
      </c>
      <c r="AH184" s="3">
        <v>3045</v>
      </c>
      <c r="AI184" s="3">
        <v>3301</v>
      </c>
      <c r="AJ184" s="3">
        <v>2097</v>
      </c>
      <c r="AK184" s="3">
        <v>2124</v>
      </c>
      <c r="AM184" s="3"/>
      <c r="AN184" s="3"/>
      <c r="AO184" s="3"/>
      <c r="AW184" s="3"/>
      <c r="AX184" s="3"/>
      <c r="AY184" s="3"/>
      <c r="BQ184" s="3">
        <f t="shared" ref="BQ184:BQ216" si="60">SUM(AV186-AV185)</f>
        <v>8669</v>
      </c>
      <c r="BR184">
        <f t="shared" ref="BR184:BR216" si="61">SUM(AW186-AW185)</f>
        <v>3335</v>
      </c>
      <c r="BS184">
        <f t="shared" ref="BS184:BS216" si="62">SUM(AX186-AX185)</f>
        <v>1228</v>
      </c>
      <c r="BT184">
        <f t="shared" ref="BT184:BT216" si="63">SUM(AY186-AY185)</f>
        <v>1229</v>
      </c>
      <c r="BU184">
        <f t="shared" ref="BU184:BU216" si="64">SUM(AZ186-AZ185)</f>
        <v>1211</v>
      </c>
      <c r="BV184">
        <f t="shared" ref="BV184:BV216" si="65">SUM(BA186-BA185)</f>
        <v>1036</v>
      </c>
      <c r="CA184" s="1"/>
      <c r="CK184" s="1"/>
      <c r="CP184" s="1"/>
      <c r="CU184" s="1"/>
      <c r="CZ184" s="1"/>
      <c r="DH184" s="1">
        <v>43924</v>
      </c>
      <c r="DI184" s="3">
        <f>SUM(D4+E4+F4+G4+H4)</f>
        <v>8803</v>
      </c>
      <c r="DJ184" s="3">
        <f>SUM(N4+O4+P4+Q4+R4)</f>
        <v>2725</v>
      </c>
      <c r="DK184" s="3">
        <f>SUM(X4+Y4+Z4+AA4+AB4)</f>
        <v>1083</v>
      </c>
      <c r="DL184" s="3">
        <f>SUM(AH4+AI4+AJ4+AK4+AL4)</f>
        <v>1724</v>
      </c>
      <c r="DM184" s="3">
        <f>SUM(AR4+AS4+AT4+AU4+AV4)</f>
        <v>782</v>
      </c>
      <c r="DN184" s="3">
        <f>SUM(BB4+BC4+BD4+BE4+BF4)</f>
        <v>904</v>
      </c>
    </row>
    <row r="185" spans="2:118" x14ac:dyDescent="0.2">
      <c r="B185" s="3">
        <v>46387</v>
      </c>
      <c r="C185" s="3">
        <v>45519</v>
      </c>
      <c r="D185" s="3">
        <v>37350</v>
      </c>
      <c r="E185" s="3">
        <v>39223</v>
      </c>
      <c r="F185" s="3">
        <v>36223</v>
      </c>
      <c r="G185" s="3">
        <v>17150</v>
      </c>
      <c r="H185" s="3">
        <v>17237</v>
      </c>
      <c r="I185" s="3"/>
      <c r="J185" s="3"/>
      <c r="K185" s="3">
        <v>16686</v>
      </c>
      <c r="L185" s="3">
        <v>14385</v>
      </c>
      <c r="M185" s="3">
        <v>14757</v>
      </c>
      <c r="N185" s="3">
        <v>15996</v>
      </c>
      <c r="O185" s="3">
        <v>14607</v>
      </c>
      <c r="P185" s="3">
        <v>9028</v>
      </c>
      <c r="Q185" s="3">
        <v>5896</v>
      </c>
      <c r="R185" s="3">
        <v>7959</v>
      </c>
      <c r="S185" s="3"/>
      <c r="T185" s="3"/>
      <c r="U185" s="3">
        <v>17571</v>
      </c>
      <c r="V185" s="3">
        <v>7573</v>
      </c>
      <c r="W185" s="3">
        <v>5832</v>
      </c>
      <c r="X185" s="3">
        <v>1710</v>
      </c>
      <c r="Y185" s="3">
        <v>1129</v>
      </c>
      <c r="Z185" s="3">
        <v>10507</v>
      </c>
      <c r="AA185" s="3">
        <v>3525</v>
      </c>
      <c r="AB185" s="3">
        <v>3055</v>
      </c>
      <c r="AC185" s="3"/>
      <c r="AD185" s="3"/>
      <c r="AE185" s="3">
        <v>2478</v>
      </c>
      <c r="AF185" s="3">
        <v>2339</v>
      </c>
      <c r="AG185" s="3">
        <v>20456</v>
      </c>
      <c r="AH185" s="3">
        <v>3143</v>
      </c>
      <c r="AI185" s="3">
        <v>3381</v>
      </c>
      <c r="AJ185" s="3">
        <v>2104</v>
      </c>
      <c r="AK185" s="3">
        <v>2198</v>
      </c>
      <c r="AM185" s="3"/>
      <c r="AV185">
        <v>83712</v>
      </c>
      <c r="AW185" s="5">
        <v>22255</v>
      </c>
      <c r="AX185" s="5">
        <v>7738</v>
      </c>
      <c r="AY185">
        <v>12888</v>
      </c>
      <c r="AZ185" s="5">
        <v>5805</v>
      </c>
      <c r="BA185" s="5">
        <v>8155</v>
      </c>
      <c r="BE185" s="3">
        <v>220880</v>
      </c>
      <c r="BF185">
        <v>52642</v>
      </c>
      <c r="BG185">
        <v>51738</v>
      </c>
      <c r="BH185">
        <v>40125</v>
      </c>
      <c r="BI185">
        <v>48232</v>
      </c>
      <c r="BJ185">
        <v>29927</v>
      </c>
      <c r="BQ185" s="3">
        <f t="shared" si="60"/>
        <v>10482</v>
      </c>
      <c r="BR185">
        <f t="shared" si="61"/>
        <v>4305</v>
      </c>
      <c r="BS185">
        <f t="shared" si="62"/>
        <v>1436</v>
      </c>
      <c r="BT185">
        <f t="shared" si="63"/>
        <v>1135</v>
      </c>
      <c r="BU185">
        <f t="shared" si="64"/>
        <v>1404</v>
      </c>
      <c r="BV185">
        <f t="shared" si="65"/>
        <v>1510</v>
      </c>
      <c r="CA185" s="1"/>
      <c r="CK185" s="1"/>
      <c r="CP185" s="1"/>
      <c r="CU185" s="1"/>
      <c r="CZ185" s="1"/>
      <c r="DH185" s="1">
        <v>43925</v>
      </c>
      <c r="DI185" s="3">
        <f>SUM(D5+E5+F5+G5+H5)</f>
        <v>8697</v>
      </c>
      <c r="DJ185" s="3">
        <f>SUM(N5+O5+P5+Q5+R5)</f>
        <v>3136</v>
      </c>
      <c r="DK185" s="3">
        <f>SUM(X5+Y5+Z5+AA5+AB5)</f>
        <v>918</v>
      </c>
      <c r="DL185" s="3">
        <f>SUM(AH5+AI5+AJ5+AK5+AL5)</f>
        <v>1670</v>
      </c>
      <c r="DM185" s="3">
        <f>SUM(AR5+AS5+AT5+AU5+AV5)</f>
        <v>761</v>
      </c>
      <c r="DN185" s="3">
        <f>SUM(BB5+BC5+BD5+BE5+BF5)</f>
        <v>1047</v>
      </c>
    </row>
    <row r="186" spans="2:118" x14ac:dyDescent="0.2">
      <c r="B186" s="3">
        <v>47861</v>
      </c>
      <c r="C186" s="3">
        <v>46275</v>
      </c>
      <c r="D186" s="3">
        <v>37593</v>
      </c>
      <c r="E186" s="3">
        <v>39476</v>
      </c>
      <c r="F186" s="3">
        <v>36461</v>
      </c>
      <c r="G186" s="3"/>
      <c r="H186" s="3">
        <v>17326</v>
      </c>
      <c r="I186" s="3"/>
      <c r="J186" s="3"/>
      <c r="K186" s="3">
        <v>16852</v>
      </c>
      <c r="L186" s="3">
        <v>14492</v>
      </c>
      <c r="M186" s="3">
        <v>14887</v>
      </c>
      <c r="N186" s="3">
        <v>16346</v>
      </c>
      <c r="O186" s="3">
        <v>15048</v>
      </c>
      <c r="P186" s="3">
        <v>9362</v>
      </c>
      <c r="Q186" s="3">
        <v>6065</v>
      </c>
      <c r="R186" s="3">
        <v>8241</v>
      </c>
      <c r="S186" s="3"/>
      <c r="T186" s="3"/>
      <c r="U186" s="3">
        <v>17667</v>
      </c>
      <c r="V186" s="3">
        <v>7624</v>
      </c>
      <c r="W186" s="3">
        <v>5876</v>
      </c>
      <c r="X186" s="3">
        <v>1731</v>
      </c>
      <c r="Y186" s="3">
        <v>1140</v>
      </c>
      <c r="Z186" s="3">
        <v>10893</v>
      </c>
      <c r="AA186" s="3">
        <v>3627</v>
      </c>
      <c r="AB186" s="3">
        <v>3161</v>
      </c>
      <c r="AC186" s="3"/>
      <c r="AD186" s="3"/>
      <c r="AE186" s="3">
        <v>2551</v>
      </c>
      <c r="AF186" s="3">
        <v>2406</v>
      </c>
      <c r="AG186" s="3">
        <v>21029</v>
      </c>
      <c r="AH186" s="3">
        <v>3316</v>
      </c>
      <c r="AI186" s="3">
        <v>3504</v>
      </c>
      <c r="AJ186" s="3">
        <v>2130</v>
      </c>
      <c r="AK186" s="3">
        <v>2324</v>
      </c>
      <c r="AM186" s="3"/>
      <c r="AV186">
        <v>92381</v>
      </c>
      <c r="AW186" s="5">
        <v>25590</v>
      </c>
      <c r="AX186" s="5">
        <v>8966</v>
      </c>
      <c r="AY186">
        <v>14117</v>
      </c>
      <c r="AZ186" s="5">
        <v>7016</v>
      </c>
      <c r="BA186" s="5">
        <v>9191</v>
      </c>
      <c r="BD186" s="3"/>
      <c r="BE186" s="3">
        <f>SUM(92381+146584)</f>
        <v>238965</v>
      </c>
      <c r="BF186" s="3">
        <f>SUM(25590+33520)</f>
        <v>59110</v>
      </c>
      <c r="BG186" s="3">
        <v>56608</v>
      </c>
      <c r="BH186" s="3">
        <f>SUM(14117+30368)</f>
        <v>44485</v>
      </c>
      <c r="BI186" s="3">
        <f>SUM(7016+47698)</f>
        <v>54714</v>
      </c>
      <c r="BJ186" s="3">
        <f>SUM(9191+23809)</f>
        <v>33000</v>
      </c>
      <c r="BQ186" s="3">
        <f t="shared" si="60"/>
        <v>10841</v>
      </c>
      <c r="BR186">
        <f t="shared" si="61"/>
        <v>4229</v>
      </c>
      <c r="BS186">
        <f t="shared" si="62"/>
        <v>1334</v>
      </c>
      <c r="BT186">
        <f t="shared" si="63"/>
        <v>1143</v>
      </c>
      <c r="BU186">
        <f t="shared" si="64"/>
        <v>1597</v>
      </c>
      <c r="BV186">
        <f t="shared" si="65"/>
        <v>1325</v>
      </c>
      <c r="CA186" s="1"/>
      <c r="CK186" s="1"/>
      <c r="CP186" s="1"/>
      <c r="CU186" s="1"/>
      <c r="CZ186" s="1"/>
      <c r="DH186" s="1">
        <v>43926</v>
      </c>
      <c r="DI186" s="3">
        <f>SUM(D6+E6+F6+G6+H6)</f>
        <v>5017</v>
      </c>
      <c r="DJ186" s="3">
        <f>SUM(N6+O6+P6+Q6+R6)</f>
        <v>2029</v>
      </c>
      <c r="DK186" s="3">
        <f>SUM(X6+Y6+Z6+AA6+AB6)</f>
        <v>634</v>
      </c>
      <c r="DL186" s="3">
        <f>SUM(AH6+AI6+AJ6+AK6+AL6)</f>
        <v>855</v>
      </c>
      <c r="DM186" s="3">
        <f>SUM(AR6+AS6+AT6+AU6+AV6)</f>
        <v>860</v>
      </c>
      <c r="DN186" s="3">
        <f>SUM(BB6+BC6+BD6+BE6+BF6)</f>
        <v>858</v>
      </c>
    </row>
    <row r="187" spans="2:118" x14ac:dyDescent="0.2">
      <c r="B187" s="3">
        <v>48745</v>
      </c>
      <c r="C187" s="3">
        <v>46839</v>
      </c>
      <c r="D187" s="3">
        <v>37812</v>
      </c>
      <c r="E187" s="3">
        <v>39878</v>
      </c>
      <c r="F187" s="3">
        <v>36702</v>
      </c>
      <c r="G187" s="3">
        <v>17195</v>
      </c>
      <c r="H187" s="3">
        <v>17447</v>
      </c>
      <c r="I187" s="3"/>
      <c r="J187" s="3"/>
      <c r="K187" s="3">
        <v>16906</v>
      </c>
      <c r="L187" s="3">
        <v>14569</v>
      </c>
      <c r="M187" s="3">
        <v>14930</v>
      </c>
      <c r="N187" s="3">
        <v>16479</v>
      </c>
      <c r="O187" s="3">
        <v>15370</v>
      </c>
      <c r="P187" s="3">
        <v>9542</v>
      </c>
      <c r="Q187" s="3">
        <v>6187</v>
      </c>
      <c r="R187" s="3">
        <v>8555</v>
      </c>
      <c r="S187" s="3"/>
      <c r="T187" s="3"/>
      <c r="U187" s="3">
        <v>17824</v>
      </c>
      <c r="V187" s="3">
        <v>7664</v>
      </c>
      <c r="W187" s="3">
        <v>5963</v>
      </c>
      <c r="X187" s="3">
        <v>1739</v>
      </c>
      <c r="Y187" s="3">
        <v>1160</v>
      </c>
      <c r="Z187" s="3">
        <v>11152</v>
      </c>
      <c r="AA187" s="3">
        <v>3733</v>
      </c>
      <c r="AB187" s="3">
        <v>3281</v>
      </c>
      <c r="AC187" s="3"/>
      <c r="AD187" s="3"/>
      <c r="AE187" s="3">
        <v>2601</v>
      </c>
      <c r="AF187" s="3">
        <v>2491</v>
      </c>
      <c r="AG187" s="3">
        <v>22560</v>
      </c>
      <c r="AH187" s="3">
        <v>3434</v>
      </c>
      <c r="AI187" s="3">
        <v>3700</v>
      </c>
      <c r="AJ187" s="3">
        <v>2146</v>
      </c>
      <c r="AK187" s="3">
        <v>2421</v>
      </c>
      <c r="AM187" s="3"/>
      <c r="AV187">
        <v>102863</v>
      </c>
      <c r="AW187" s="5">
        <v>29895</v>
      </c>
      <c r="AX187" s="5">
        <v>10402</v>
      </c>
      <c r="AY187">
        <v>15252</v>
      </c>
      <c r="AZ187" s="5">
        <v>8420</v>
      </c>
      <c r="BA187" s="5">
        <v>10701</v>
      </c>
      <c r="BE187" s="3">
        <f>SUM(102863+157657)</f>
        <v>260520</v>
      </c>
      <c r="BF187" s="3">
        <f>SUM(29895+37608)</f>
        <v>67503</v>
      </c>
      <c r="BG187" s="3">
        <v>62962</v>
      </c>
      <c r="BH187" s="3">
        <f>SUM(15252+33670)</f>
        <v>48922</v>
      </c>
      <c r="BI187" s="3">
        <f>SUM(8420+53695)</f>
        <v>62115</v>
      </c>
      <c r="BJ187" s="3">
        <f>SUM(10701+24599)</f>
        <v>35300</v>
      </c>
      <c r="BQ187" s="3">
        <f t="shared" si="60"/>
        <v>8327</v>
      </c>
      <c r="BR187">
        <f t="shared" si="61"/>
        <v>3381</v>
      </c>
      <c r="BS187">
        <f t="shared" si="62"/>
        <v>764</v>
      </c>
      <c r="BT187">
        <f t="shared" si="63"/>
        <v>1172</v>
      </c>
      <c r="BU187">
        <f t="shared" si="64"/>
        <v>1493</v>
      </c>
      <c r="BV187">
        <f t="shared" si="65"/>
        <v>1412</v>
      </c>
      <c r="CA187" s="1"/>
      <c r="CE187" t="s">
        <v>42</v>
      </c>
      <c r="CF187" t="s">
        <v>43</v>
      </c>
      <c r="CK187" s="1"/>
      <c r="CP187" s="1"/>
      <c r="CU187" s="1"/>
      <c r="CZ187" s="1"/>
      <c r="DH187" s="1">
        <v>43927</v>
      </c>
      <c r="DI187" s="3"/>
      <c r="DJ187" s="3">
        <f>SUM(N7+O7+P7+Q7+R7)</f>
        <v>2555</v>
      </c>
      <c r="DK187" s="3">
        <f>SUM(X7+Y7+Z7+AA7+AB7)</f>
        <v>946</v>
      </c>
      <c r="DL187" s="3">
        <f>SUM(AH7+AI7+AJ7+AK7+AL7)</f>
        <v>1300</v>
      </c>
      <c r="DM187" s="3">
        <f>SUM(AR7+AS7+AT7+AU7+AV7)</f>
        <v>888</v>
      </c>
      <c r="DN187" s="3">
        <f>SUM(BB7+BC7+BD7+BE7+BF7)</f>
        <v>782</v>
      </c>
    </row>
    <row r="188" spans="2:118" x14ac:dyDescent="0.2">
      <c r="B188" s="3">
        <v>49399</v>
      </c>
      <c r="C188" s="3">
        <v>47183</v>
      </c>
      <c r="D188" s="3">
        <v>38028</v>
      </c>
      <c r="E188" s="3">
        <v>40181</v>
      </c>
      <c r="F188" s="3">
        <v>36911</v>
      </c>
      <c r="G188" s="3">
        <v>17246</v>
      </c>
      <c r="H188" s="3"/>
      <c r="I188" s="3"/>
      <c r="J188" s="3"/>
      <c r="K188" s="3">
        <v>17014</v>
      </c>
      <c r="L188" s="3">
        <v>14702</v>
      </c>
      <c r="M188" s="3">
        <v>15031</v>
      </c>
      <c r="N188" s="3">
        <v>16671</v>
      </c>
      <c r="O188" s="3">
        <v>15757</v>
      </c>
      <c r="P188" s="3">
        <v>9773</v>
      </c>
      <c r="Q188" s="3">
        <v>6280</v>
      </c>
      <c r="R188" s="3">
        <v>8786</v>
      </c>
      <c r="S188" s="3"/>
      <c r="T188" s="3"/>
      <c r="U188" s="3">
        <v>17960</v>
      </c>
      <c r="V188" s="3">
        <v>7692</v>
      </c>
      <c r="W188" s="3">
        <v>6019</v>
      </c>
      <c r="X188" s="3">
        <v>1750</v>
      </c>
      <c r="Y188" s="3">
        <v>1176</v>
      </c>
      <c r="Z188" s="3">
        <v>11361</v>
      </c>
      <c r="AA188" s="3">
        <v>3817</v>
      </c>
      <c r="AB188" s="3">
        <v>3361</v>
      </c>
      <c r="AC188" s="3"/>
      <c r="AD188" s="3"/>
      <c r="AE188" s="3">
        <v>2636</v>
      </c>
      <c r="AF188" s="3">
        <v>2526</v>
      </c>
      <c r="AG188" s="3">
        <v>23284</v>
      </c>
      <c r="AH188" s="3">
        <v>3566</v>
      </c>
      <c r="AI188" s="3">
        <v>3820</v>
      </c>
      <c r="AJ188" s="3">
        <v>2172</v>
      </c>
      <c r="AK188" s="3">
        <v>2591</v>
      </c>
      <c r="AV188">
        <v>113704</v>
      </c>
      <c r="AW188" s="5">
        <v>34124</v>
      </c>
      <c r="AX188" s="5">
        <v>11736</v>
      </c>
      <c r="AY188">
        <v>16395</v>
      </c>
      <c r="AZ188" s="5">
        <v>10017</v>
      </c>
      <c r="BA188" s="5">
        <v>12026</v>
      </c>
      <c r="BE188" s="3">
        <f>SUM(113704+169917)</f>
        <v>283621</v>
      </c>
      <c r="BF188" s="3">
        <f>SUM(34124+41232)</f>
        <v>75356</v>
      </c>
      <c r="BG188" s="3">
        <v>68800</v>
      </c>
      <c r="BH188" s="3">
        <f>SUM(16395+37405)</f>
        <v>53800</v>
      </c>
      <c r="BI188" s="3">
        <f>SUM(10017+60013)</f>
        <v>70030</v>
      </c>
      <c r="BJ188" s="3">
        <f>SUM(12026+101674)</f>
        <v>113700</v>
      </c>
      <c r="BQ188" s="3">
        <f t="shared" si="60"/>
        <v>8658</v>
      </c>
      <c r="BR188">
        <f t="shared" si="61"/>
        <v>3585</v>
      </c>
      <c r="BS188">
        <f t="shared" si="62"/>
        <v>1337</v>
      </c>
      <c r="BT188">
        <f t="shared" si="63"/>
        <v>1283</v>
      </c>
      <c r="BU188">
        <f t="shared" si="64"/>
        <v>1470</v>
      </c>
      <c r="BV188">
        <f t="shared" si="65"/>
        <v>898</v>
      </c>
      <c r="CA188" s="1"/>
      <c r="CD188" s="1">
        <v>43922</v>
      </c>
      <c r="CK188" s="1"/>
      <c r="CP188" s="1"/>
      <c r="CU188" s="1"/>
      <c r="CZ188" s="1"/>
      <c r="DH188" s="1">
        <v>43928</v>
      </c>
      <c r="DI188" s="3">
        <f>SUM(D8+E8+F8+G8+H8)</f>
        <v>8088</v>
      </c>
      <c r="DJ188" s="3">
        <f>SUM(N8+O8+P8+Q8+R8)</f>
        <v>2828</v>
      </c>
      <c r="DK188" s="3">
        <f>SUM(X8+Y8+Z8+AA8+AB8)</f>
        <v>1046</v>
      </c>
      <c r="DL188" s="3">
        <f>SUM(AH8+AI8+AJ8+AK8+AL8)</f>
        <v>1474</v>
      </c>
      <c r="DM188" s="3">
        <f>SUM(AR8+AS8+AT8+AU8+AV8)</f>
        <v>789</v>
      </c>
      <c r="DN188" s="3">
        <f>SUM(BB8+BC8+BD8+BE8+BF8)</f>
        <v>750</v>
      </c>
    </row>
    <row r="189" spans="2:118" x14ac:dyDescent="0.2">
      <c r="B189" s="3">
        <v>49929</v>
      </c>
      <c r="C189" s="3">
        <v>47579</v>
      </c>
      <c r="D189" s="3">
        <v>38217</v>
      </c>
      <c r="E189" s="3">
        <v>40533</v>
      </c>
      <c r="F189" s="3">
        <v>37062</v>
      </c>
      <c r="G189" s="3">
        <v>17361</v>
      </c>
      <c r="H189" s="3">
        <v>17621</v>
      </c>
      <c r="I189" s="3"/>
      <c r="J189" s="3"/>
      <c r="K189" s="3">
        <v>17065</v>
      </c>
      <c r="L189" s="3">
        <v>14903</v>
      </c>
      <c r="M189" s="3">
        <v>15205</v>
      </c>
      <c r="N189" s="3">
        <v>16825</v>
      </c>
      <c r="O189" s="3">
        <v>15980</v>
      </c>
      <c r="P189" s="3">
        <v>9979</v>
      </c>
      <c r="Q189" s="3">
        <v>6382</v>
      </c>
      <c r="R189" s="3">
        <v>9067</v>
      </c>
      <c r="S189" s="3"/>
      <c r="T189" s="3"/>
      <c r="U189" s="3">
        <v>18075</v>
      </c>
      <c r="V189" s="3">
        <v>7736</v>
      </c>
      <c r="W189" s="3">
        <v>6042</v>
      </c>
      <c r="X189" s="3">
        <v>1758</v>
      </c>
      <c r="Y189" s="3">
        <v>1182</v>
      </c>
      <c r="Z189" s="3">
        <v>11604</v>
      </c>
      <c r="AA189" s="3">
        <v>4043</v>
      </c>
      <c r="AB189" s="3">
        <v>3463</v>
      </c>
      <c r="AC189" s="3"/>
      <c r="AD189" s="3"/>
      <c r="AE189" s="3">
        <v>2685</v>
      </c>
      <c r="AF189" s="3">
        <v>2605</v>
      </c>
      <c r="AG189" s="3">
        <v>24306</v>
      </c>
      <c r="AH189" s="3">
        <v>3713</v>
      </c>
      <c r="AI189" s="3">
        <v>3893</v>
      </c>
      <c r="AJ189" s="3">
        <v>2176</v>
      </c>
      <c r="AK189" s="3">
        <v>2660</v>
      </c>
      <c r="AV189">
        <v>122031</v>
      </c>
      <c r="AW189" s="5">
        <v>37505</v>
      </c>
      <c r="AX189" s="5">
        <v>12500</v>
      </c>
      <c r="AY189">
        <v>17567</v>
      </c>
      <c r="AZ189" s="5">
        <v>11510</v>
      </c>
      <c r="BA189" s="5">
        <v>13438</v>
      </c>
      <c r="BE189" s="3">
        <f>SUM(122031+180249)</f>
        <v>302280</v>
      </c>
      <c r="BF189" s="3">
        <f>SUM(37505+44661)</f>
        <v>82166</v>
      </c>
      <c r="BG189" s="3">
        <v>71937</v>
      </c>
      <c r="BH189" s="3">
        <f>SUM(17567+40331)</f>
        <v>57898</v>
      </c>
      <c r="BI189" s="3">
        <f>SUM(11510+66261)</f>
        <v>77771</v>
      </c>
      <c r="BJ189" s="3">
        <f>SUM(13438+103095)</f>
        <v>116533</v>
      </c>
      <c r="BQ189" s="3">
        <f t="shared" si="60"/>
        <v>8174</v>
      </c>
      <c r="BR189">
        <f t="shared" si="61"/>
        <v>3326</v>
      </c>
      <c r="BS189">
        <f t="shared" si="62"/>
        <v>1365</v>
      </c>
      <c r="BT189">
        <f t="shared" si="63"/>
        <v>973</v>
      </c>
      <c r="BU189">
        <f t="shared" si="64"/>
        <v>1579</v>
      </c>
      <c r="BV189">
        <f t="shared" si="65"/>
        <v>1529</v>
      </c>
      <c r="CA189" s="1"/>
      <c r="CD189" s="1">
        <v>43923</v>
      </c>
      <c r="CE189" s="3">
        <f t="shared" ref="CE189:CE220" si="66">SUM(BQ184+BR184+BS184+BT184+BU184+BV184)</f>
        <v>16708</v>
      </c>
      <c r="CF189" s="3">
        <f t="shared" ref="CF189:CF221" si="67">SUM(BP258+BQ258+BR258+BS258+BT258+BU258)</f>
        <v>43338</v>
      </c>
      <c r="CK189" s="1"/>
      <c r="CP189" s="1"/>
      <c r="CU189" s="1"/>
      <c r="CZ189" s="1"/>
      <c r="DH189" s="1">
        <v>43929</v>
      </c>
      <c r="DI189" s="3">
        <f>SUM(D9+E9+F9+G9+H9)</f>
        <v>6439</v>
      </c>
      <c r="DJ189" s="3">
        <f>SUM(N9+O9+P9+Q9+R9)</f>
        <v>2093</v>
      </c>
      <c r="DK189" s="3">
        <f>SUM(X9+Y9+Z9+AA9+AB9)</f>
        <v>1285</v>
      </c>
      <c r="DL189" s="3">
        <f>SUM(AH9+AI9+AJ9+AK9+AL9)</f>
        <v>1188</v>
      </c>
      <c r="DM189" s="3">
        <f>SUM(AR9+AS9+AT9+AU9+AV9)</f>
        <v>962</v>
      </c>
      <c r="DN189" s="3">
        <f>SUM(BB9+BC9+BD9+BE9+BF9)</f>
        <v>945</v>
      </c>
    </row>
    <row r="190" spans="2:118" x14ac:dyDescent="0.2">
      <c r="B190" s="3">
        <v>50741</v>
      </c>
      <c r="C190" s="3"/>
      <c r="D190" s="3">
        <v>38337</v>
      </c>
      <c r="E190" s="3">
        <v>40804</v>
      </c>
      <c r="F190" s="3">
        <v>37305</v>
      </c>
      <c r="G190" s="3">
        <v>17459</v>
      </c>
      <c r="H190" s="3">
        <v>17748</v>
      </c>
      <c r="I190" s="3"/>
      <c r="J190" s="3"/>
      <c r="K190" s="3">
        <v>17142</v>
      </c>
      <c r="L190" s="3">
        <v>15031</v>
      </c>
      <c r="M190" s="3">
        <v>15278</v>
      </c>
      <c r="N190" s="3">
        <v>16962</v>
      </c>
      <c r="O190" s="3">
        <v>16327</v>
      </c>
      <c r="P190" s="3">
        <v>10344</v>
      </c>
      <c r="Q190" s="3">
        <v>6466</v>
      </c>
      <c r="R190" s="3">
        <v>9252</v>
      </c>
      <c r="S190" s="3"/>
      <c r="T190" s="3"/>
      <c r="U190" s="3">
        <v>18194</v>
      </c>
      <c r="V190" s="3">
        <v>7752</v>
      </c>
      <c r="W190" s="3">
        <v>6064</v>
      </c>
      <c r="X190" s="3">
        <v>1765</v>
      </c>
      <c r="Y190" s="3">
        <v>1192</v>
      </c>
      <c r="Z190" s="3">
        <v>11885</v>
      </c>
      <c r="AA190" s="3">
        <v>4177</v>
      </c>
      <c r="AB190" s="3">
        <v>3619</v>
      </c>
      <c r="AC190" s="3"/>
      <c r="AD190" s="3"/>
      <c r="AE190" s="3">
        <v>2719</v>
      </c>
      <c r="AF190" s="3">
        <v>2637</v>
      </c>
      <c r="AG190" s="3">
        <v>24955</v>
      </c>
      <c r="AH190" s="3">
        <v>3844</v>
      </c>
      <c r="AI190" s="3">
        <v>3997</v>
      </c>
      <c r="AJ190" s="3">
        <v>2203</v>
      </c>
      <c r="AK190" s="3">
        <v>2774</v>
      </c>
      <c r="AV190">
        <v>130689</v>
      </c>
      <c r="AW190" s="5">
        <v>41090</v>
      </c>
      <c r="AX190" s="5">
        <v>13837</v>
      </c>
      <c r="AY190">
        <v>18850</v>
      </c>
      <c r="AZ190" s="5">
        <v>12980</v>
      </c>
      <c r="BA190" s="5">
        <v>14336</v>
      </c>
      <c r="BE190" s="3">
        <f>SUM(130689+190122)</f>
        <v>320811</v>
      </c>
      <c r="BF190" s="3">
        <f>SUM(41090+47942)</f>
        <v>89032</v>
      </c>
      <c r="BG190" s="3">
        <v>76429</v>
      </c>
      <c r="BH190" s="3">
        <f>SUM(18850+43120)</f>
        <v>61970</v>
      </c>
      <c r="BI190" s="3">
        <f>SUM(12980+70874)</f>
        <v>83854</v>
      </c>
      <c r="BJ190" s="3">
        <f>SUM(14336+103095)</f>
        <v>117431</v>
      </c>
      <c r="BQ190" s="3">
        <f t="shared" si="60"/>
        <v>10453</v>
      </c>
      <c r="BR190">
        <f t="shared" si="61"/>
        <v>3021</v>
      </c>
      <c r="BS190">
        <f t="shared" si="62"/>
        <v>1588</v>
      </c>
      <c r="BT190">
        <f t="shared" si="63"/>
        <v>766</v>
      </c>
      <c r="BU190">
        <f t="shared" si="64"/>
        <v>1680</v>
      </c>
      <c r="BV190">
        <f t="shared" si="65"/>
        <v>1092</v>
      </c>
      <c r="CA190" s="1"/>
      <c r="CD190" s="1">
        <v>43924</v>
      </c>
      <c r="CE190" s="3">
        <f t="shared" si="66"/>
        <v>20272</v>
      </c>
      <c r="CF190" s="3">
        <f t="shared" si="67"/>
        <v>50440</v>
      </c>
      <c r="CK190" s="1"/>
      <c r="CP190" s="1"/>
      <c r="CU190" s="1"/>
      <c r="CZ190" s="1"/>
      <c r="DH190" s="1">
        <v>43930</v>
      </c>
      <c r="DI190" s="3">
        <f>SUM(D10+E10+F10+G10+H10)</f>
        <v>8861</v>
      </c>
      <c r="DJ190" s="3">
        <f>SUM(N10+O10+P10+Q10+R10)</f>
        <v>2072</v>
      </c>
      <c r="DK190" s="3">
        <f>SUM(X10+Y10+Z10+AA10+AB10)</f>
        <v>1568</v>
      </c>
      <c r="DL190" s="3">
        <f>SUM(AH10+AI10+AJ10+AK10+AL10)</f>
        <v>933</v>
      </c>
      <c r="DM190" s="3">
        <f>SUM(AR10+AS10+AT10+AU10+AV10)</f>
        <v>1280</v>
      </c>
      <c r="DN190" s="3">
        <f>SUM(BB10+BC10+BD10+BE10+BF10)</f>
        <v>746</v>
      </c>
    </row>
    <row r="191" spans="2:118" x14ac:dyDescent="0.2">
      <c r="B191" s="3">
        <v>51631</v>
      </c>
      <c r="C191" s="3">
        <v>48550</v>
      </c>
      <c r="D191" s="3">
        <v>38434</v>
      </c>
      <c r="E191" s="3">
        <v>41059</v>
      </c>
      <c r="F191" s="3">
        <v>37544</v>
      </c>
      <c r="G191" s="3">
        <v>17522</v>
      </c>
      <c r="H191" s="3">
        <v>17814</v>
      </c>
      <c r="I191" s="3"/>
      <c r="J191" s="3"/>
      <c r="K191" s="3">
        <v>17202</v>
      </c>
      <c r="L191" s="3">
        <v>15122</v>
      </c>
      <c r="M191" s="3">
        <v>15371</v>
      </c>
      <c r="N191" s="3">
        <v>17089</v>
      </c>
      <c r="O191" s="3">
        <v>16676</v>
      </c>
      <c r="P191" s="3">
        <v>10610</v>
      </c>
      <c r="Q191" s="3">
        <v>6610</v>
      </c>
      <c r="R191" s="3">
        <v>9442</v>
      </c>
      <c r="S191" s="3"/>
      <c r="T191" s="3"/>
      <c r="U191" s="3">
        <v>18274</v>
      </c>
      <c r="V191" s="3">
        <v>7784</v>
      </c>
      <c r="W191" s="3">
        <v>6097</v>
      </c>
      <c r="X191" s="3">
        <v>1782</v>
      </c>
      <c r="Y191" s="3">
        <v>1206</v>
      </c>
      <c r="Z191" s="3">
        <v>12297</v>
      </c>
      <c r="AA191" s="3">
        <v>4307</v>
      </c>
      <c r="AB191" s="3">
        <v>3696</v>
      </c>
      <c r="AC191" s="3"/>
      <c r="AD191" s="3"/>
      <c r="AE191" s="3">
        <v>2796</v>
      </c>
      <c r="AF191" s="3">
        <v>2698</v>
      </c>
      <c r="AG191" s="3">
        <v>25708</v>
      </c>
      <c r="AH191" s="3">
        <v>3929</v>
      </c>
      <c r="AI191" s="3">
        <v>4034</v>
      </c>
      <c r="AJ191" s="3">
        <v>2235</v>
      </c>
      <c r="AK191" s="3">
        <v>2859</v>
      </c>
      <c r="AV191">
        <v>138863</v>
      </c>
      <c r="AW191" s="5">
        <v>44416</v>
      </c>
      <c r="AX191" s="5">
        <v>15202</v>
      </c>
      <c r="AY191">
        <v>19823</v>
      </c>
      <c r="AZ191" s="5">
        <v>14559</v>
      </c>
      <c r="BA191" s="5">
        <v>15865</v>
      </c>
      <c r="BE191" s="3">
        <f>SUM(138863+201195)</f>
        <v>340058</v>
      </c>
      <c r="BF191" s="3">
        <f>SUM(44416+50558)</f>
        <v>94974</v>
      </c>
      <c r="BG191" s="3">
        <v>81344</v>
      </c>
      <c r="BH191" s="3">
        <f>SUM(19823+45550)</f>
        <v>65373</v>
      </c>
      <c r="BI191" s="3">
        <f>SUM(14559+76719)</f>
        <v>91278</v>
      </c>
      <c r="BJ191" s="3">
        <f>SUM(15865+115364)</f>
        <v>131229</v>
      </c>
      <c r="BQ191" s="3">
        <f t="shared" si="60"/>
        <v>10621</v>
      </c>
      <c r="BR191">
        <f t="shared" si="61"/>
        <v>3590</v>
      </c>
      <c r="BS191">
        <f t="shared" si="62"/>
        <v>2151</v>
      </c>
      <c r="BT191">
        <f t="shared" si="63"/>
        <v>915</v>
      </c>
      <c r="BU191">
        <f t="shared" si="64"/>
        <v>1989</v>
      </c>
      <c r="BV191">
        <f t="shared" si="65"/>
        <v>1352</v>
      </c>
      <c r="CA191" s="1"/>
      <c r="CD191" s="1">
        <v>43925</v>
      </c>
      <c r="CE191" s="3">
        <f t="shared" si="66"/>
        <v>20469</v>
      </c>
      <c r="CF191" s="3">
        <f t="shared" si="67"/>
        <v>127985</v>
      </c>
      <c r="CH191" s="1"/>
      <c r="CK191" s="1"/>
      <c r="CP191" s="1"/>
      <c r="CU191" s="1"/>
      <c r="CZ191" s="1"/>
      <c r="DH191" s="1">
        <v>43931</v>
      </c>
      <c r="DI191" s="3">
        <f>SUM(D11+E11+F11+G11+H11)</f>
        <v>7891</v>
      </c>
      <c r="DJ191" s="3">
        <f>SUM(N11+O11+P11+Q11+R11)</f>
        <v>2327</v>
      </c>
      <c r="DK191" s="3">
        <f>SUM(X11+Y11+Z11+AA11+AB11)</f>
        <v>1655</v>
      </c>
      <c r="DL191" s="3">
        <f>SUM(AH11+AI11+AJ11+AK11+AL11)</f>
        <v>995</v>
      </c>
      <c r="DM191" s="3">
        <f>SUM(AR11+AS11+AT11+AU11+AV11)</f>
        <v>1043</v>
      </c>
      <c r="DN191" s="3">
        <f>SUM(BB11+BC11+BD11+BE11+BF11)</f>
        <v>710</v>
      </c>
    </row>
    <row r="192" spans="2:118" x14ac:dyDescent="0.2">
      <c r="B192" s="3">
        <v>52274</v>
      </c>
      <c r="C192" s="3">
        <v>48998</v>
      </c>
      <c r="D192" s="3">
        <v>38587</v>
      </c>
      <c r="E192" s="3"/>
      <c r="F192" s="3">
        <v>37719</v>
      </c>
      <c r="G192" s="3">
        <v>17518</v>
      </c>
      <c r="H192" s="3">
        <v>17897</v>
      </c>
      <c r="I192" s="3"/>
      <c r="J192" s="3"/>
      <c r="L192" s="3">
        <v>15176</v>
      </c>
      <c r="M192" s="3">
        <v>15426</v>
      </c>
      <c r="N192" s="3">
        <v>17180</v>
      </c>
      <c r="O192" s="3">
        <v>17014</v>
      </c>
      <c r="P192" s="3">
        <v>10995</v>
      </c>
      <c r="Q192" s="3">
        <v>6729</v>
      </c>
      <c r="R192" s="3">
        <v>9582</v>
      </c>
      <c r="S192" s="3"/>
      <c r="T192" s="3"/>
      <c r="U192" s="3">
        <v>18389</v>
      </c>
      <c r="V192" s="3">
        <v>7830</v>
      </c>
      <c r="W192" s="3">
        <v>6137</v>
      </c>
      <c r="X192" s="3">
        <v>1784</v>
      </c>
      <c r="Y192" s="3">
        <v>1210</v>
      </c>
      <c r="Z192" s="3">
        <v>12544</v>
      </c>
      <c r="AA192" s="3">
        <v>4406</v>
      </c>
      <c r="AB192" s="3">
        <v>3848</v>
      </c>
      <c r="AC192" s="3"/>
      <c r="AD192" s="3"/>
      <c r="AE192" s="3">
        <v>2850</v>
      </c>
      <c r="AF192" s="3">
        <v>2748</v>
      </c>
      <c r="AG192" s="3">
        <v>26243</v>
      </c>
      <c r="AH192" s="3">
        <v>4022</v>
      </c>
      <c r="AI192" s="3">
        <v>4221</v>
      </c>
      <c r="AJ192" s="3">
        <v>2238</v>
      </c>
      <c r="AK192" s="3">
        <v>2931</v>
      </c>
      <c r="AV192">
        <v>149316</v>
      </c>
      <c r="AW192" s="5">
        <v>47437</v>
      </c>
      <c r="AX192" s="5">
        <v>16790</v>
      </c>
      <c r="AY192">
        <v>20589</v>
      </c>
      <c r="AZ192" s="5">
        <v>16239</v>
      </c>
      <c r="BA192" s="5">
        <v>16957</v>
      </c>
      <c r="BE192" s="3">
        <f>SUM(149316+215837)</f>
        <v>365153</v>
      </c>
      <c r="BF192" s="3">
        <f>SUM(47437+52979)</f>
        <v>100416</v>
      </c>
      <c r="BG192" s="3">
        <v>87511</v>
      </c>
      <c r="BH192" s="3">
        <f>SUM(20589+45550)</f>
        <v>66139</v>
      </c>
      <c r="BI192" s="3">
        <f>SUM(16239+82299)</f>
        <v>98538</v>
      </c>
      <c r="BJ192" s="3">
        <f>SUM(16957+127307)</f>
        <v>144264</v>
      </c>
      <c r="BQ192" s="3">
        <f t="shared" si="60"/>
        <v>10575</v>
      </c>
      <c r="BR192">
        <f t="shared" si="61"/>
        <v>3561</v>
      </c>
      <c r="BS192">
        <f t="shared" si="62"/>
        <v>2033</v>
      </c>
      <c r="BT192">
        <f t="shared" si="63"/>
        <v>1279</v>
      </c>
      <c r="BU192">
        <f t="shared" si="64"/>
        <v>1751</v>
      </c>
      <c r="BV192">
        <f t="shared" si="65"/>
        <v>1163</v>
      </c>
      <c r="CA192" s="1"/>
      <c r="CD192" s="1">
        <v>43926</v>
      </c>
      <c r="CE192" s="3">
        <f t="shared" si="66"/>
        <v>16549</v>
      </c>
      <c r="CF192" s="3">
        <f t="shared" si="67"/>
        <v>43278</v>
      </c>
      <c r="CH192" s="1"/>
      <c r="CK192" s="1"/>
      <c r="CP192" s="1"/>
      <c r="CU192" s="1"/>
      <c r="CZ192" s="1"/>
      <c r="DH192" s="1">
        <v>43932</v>
      </c>
      <c r="DI192" s="3"/>
      <c r="DJ192" s="3">
        <f>SUM(N12+O12+P12+Q12+R12)</f>
        <v>1869</v>
      </c>
      <c r="DK192" s="3">
        <f>SUM(X12+Y12+Z12+AA12+AB12)</f>
        <v>1366</v>
      </c>
      <c r="DL192" s="3">
        <f>SUM(AH12+AI12+AJ12+AK12+AL12)</f>
        <v>1011</v>
      </c>
      <c r="DM192" s="3">
        <f>SUM(AR12+AS12+AT12+AU12+AV12)</f>
        <v>1066</v>
      </c>
      <c r="DN192" s="3">
        <f>SUM(BB12+BC12+BD12+BE12+BF12)</f>
        <v>770</v>
      </c>
    </row>
    <row r="193" spans="2:118" x14ac:dyDescent="0.2">
      <c r="B193" s="3">
        <v>53039</v>
      </c>
      <c r="C193" s="3">
        <v>49461</v>
      </c>
      <c r="D193" s="3">
        <v>38743</v>
      </c>
      <c r="E193" s="3">
        <v>41441</v>
      </c>
      <c r="F193" s="3">
        <v>37942</v>
      </c>
      <c r="G193" s="3">
        <v>17583</v>
      </c>
      <c r="H193" s="3">
        <v>17910</v>
      </c>
      <c r="I193" s="3"/>
      <c r="J193" s="3"/>
      <c r="L193" s="3">
        <v>15191</v>
      </c>
      <c r="M193" s="3">
        <v>15497</v>
      </c>
      <c r="N193" s="3">
        <v>17291</v>
      </c>
      <c r="O193" s="3">
        <v>17307</v>
      </c>
      <c r="P193" s="3">
        <v>11211</v>
      </c>
      <c r="Q193" s="3"/>
      <c r="R193" s="3">
        <v>9780</v>
      </c>
      <c r="S193" s="3"/>
      <c r="T193" s="3"/>
      <c r="U193" s="3">
        <v>18770</v>
      </c>
      <c r="V193" s="3">
        <v>7952</v>
      </c>
      <c r="W193" s="3">
        <v>6232</v>
      </c>
      <c r="X193" s="3">
        <v>1813</v>
      </c>
      <c r="Y193" s="3">
        <v>1231</v>
      </c>
      <c r="Z193" s="3">
        <v>12948</v>
      </c>
      <c r="AA193" s="3">
        <v>4487</v>
      </c>
      <c r="AB193" s="3">
        <v>3999</v>
      </c>
      <c r="AC193" s="3"/>
      <c r="AD193" s="3"/>
      <c r="AE193" s="3">
        <v>2896</v>
      </c>
      <c r="AF193" s="3">
        <v>2810</v>
      </c>
      <c r="AG193" s="3">
        <v>27815</v>
      </c>
      <c r="AH193" s="3">
        <v>4083</v>
      </c>
      <c r="AI193" s="3">
        <v>4354</v>
      </c>
      <c r="AJ193" s="3">
        <v>2255</v>
      </c>
      <c r="AK193" s="3">
        <v>2931</v>
      </c>
      <c r="AV193">
        <v>159937</v>
      </c>
      <c r="AW193" s="5">
        <v>51027</v>
      </c>
      <c r="AX193" s="5">
        <v>18941</v>
      </c>
      <c r="AY193">
        <v>21504</v>
      </c>
      <c r="AZ193" s="5">
        <v>18228</v>
      </c>
      <c r="BA193" s="5">
        <v>18309</v>
      </c>
      <c r="BE193" s="3">
        <f>SUM(159937+231612)</f>
        <v>391549</v>
      </c>
      <c r="BF193" s="3">
        <f>SUM(51027+56165)</f>
        <v>107192</v>
      </c>
      <c r="BG193" s="3">
        <v>94958</v>
      </c>
      <c r="BH193" s="3">
        <f>SUM(21504+45550)</f>
        <v>67054</v>
      </c>
      <c r="BI193" s="3">
        <f>SUM(18228+87374)</f>
        <v>105602</v>
      </c>
      <c r="BJ193" s="3">
        <f>SUM(18309+145191)</f>
        <v>163500</v>
      </c>
      <c r="BQ193" s="3">
        <f t="shared" si="60"/>
        <v>9946</v>
      </c>
      <c r="BR193">
        <f t="shared" si="61"/>
        <v>3563</v>
      </c>
      <c r="BS193">
        <f t="shared" si="62"/>
        <v>1886</v>
      </c>
      <c r="BT193">
        <f t="shared" si="63"/>
        <v>1210</v>
      </c>
      <c r="BU193">
        <f t="shared" si="64"/>
        <v>1676</v>
      </c>
      <c r="BV193">
        <f t="shared" si="65"/>
        <v>1143</v>
      </c>
      <c r="CA193" s="1"/>
      <c r="CD193" s="1">
        <v>43927</v>
      </c>
      <c r="CE193" s="3">
        <f t="shared" si="66"/>
        <v>17231</v>
      </c>
      <c r="CF193" s="3">
        <f t="shared" si="67"/>
        <v>40942</v>
      </c>
      <c r="CH193" s="1"/>
      <c r="CK193" s="1"/>
      <c r="CP193" s="1"/>
      <c r="CU193" s="1"/>
      <c r="CZ193" s="1"/>
      <c r="DH193" s="1">
        <v>43933</v>
      </c>
      <c r="DI193" s="3">
        <f>SUM(D13+E13+F13+G13+H13)</f>
        <v>6316</v>
      </c>
      <c r="DJ193" s="3">
        <f>SUM(N13+O13+P13+Q13+R13)</f>
        <v>2053</v>
      </c>
      <c r="DK193" s="3">
        <f>SUM(X13+Y13+Z13+AA13+AB13)</f>
        <v>1959</v>
      </c>
      <c r="DL193" s="3">
        <f>SUM(AH13+AI13+AJ13+AK13+AL13)</f>
        <v>483</v>
      </c>
      <c r="DM193" s="3">
        <f>SUM(AR13+AS13+AT13+AU13+AV13)</f>
        <v>694</v>
      </c>
      <c r="DN193" s="3">
        <f>SUM(BB13+BC13+BD13+BE13+BF13)</f>
        <v>534</v>
      </c>
    </row>
    <row r="194" spans="2:118" x14ac:dyDescent="0.2">
      <c r="B194" s="3">
        <v>53640</v>
      </c>
      <c r="C194" s="3">
        <v>49817</v>
      </c>
      <c r="D194" s="3">
        <v>38864</v>
      </c>
      <c r="E194" s="3">
        <v>41677</v>
      </c>
      <c r="F194" s="3">
        <v>38117</v>
      </c>
      <c r="G194" s="3">
        <v>17653</v>
      </c>
      <c r="H194" s="3">
        <v>17977</v>
      </c>
      <c r="I194" s="3"/>
      <c r="J194" s="3"/>
      <c r="L194" s="3"/>
      <c r="M194" s="3">
        <v>15604</v>
      </c>
      <c r="N194" s="3">
        <v>17417</v>
      </c>
      <c r="O194" s="3">
        <v>17589</v>
      </c>
      <c r="P194" s="3">
        <v>11353</v>
      </c>
      <c r="Q194" s="3">
        <v>6887</v>
      </c>
      <c r="R194" s="3"/>
      <c r="S194" s="3"/>
      <c r="T194" s="3"/>
      <c r="U194" s="3">
        <v>18882</v>
      </c>
      <c r="V194" s="3">
        <v>7994</v>
      </c>
      <c r="W194" s="3">
        <v>6274</v>
      </c>
      <c r="X194" s="3">
        <v>1835</v>
      </c>
      <c r="Y194" s="3">
        <v>1236</v>
      </c>
      <c r="Z194" s="3">
        <v>13179</v>
      </c>
      <c r="AA194" s="3">
        <v>4552</v>
      </c>
      <c r="AB194" s="3">
        <v>4113</v>
      </c>
      <c r="AC194" s="3"/>
      <c r="AD194" s="3"/>
      <c r="AE194" s="3">
        <v>2924</v>
      </c>
      <c r="AF194" s="3">
        <v>2886</v>
      </c>
      <c r="AG194" s="3">
        <v>28687</v>
      </c>
      <c r="AH194" s="3">
        <v>4321</v>
      </c>
      <c r="AI194" s="3">
        <v>4535</v>
      </c>
      <c r="AJ194" s="3">
        <v>2270</v>
      </c>
      <c r="AK194" s="3">
        <v>3156</v>
      </c>
      <c r="AV194">
        <v>170512</v>
      </c>
      <c r="AW194" s="5">
        <v>54588</v>
      </c>
      <c r="AX194" s="5">
        <v>20974</v>
      </c>
      <c r="AY194">
        <v>22783</v>
      </c>
      <c r="AZ194" s="5">
        <v>19979</v>
      </c>
      <c r="BA194" s="5">
        <v>19472</v>
      </c>
      <c r="BE194" s="3">
        <f>SUM(170512+247373)</f>
        <v>417885</v>
      </c>
      <c r="BF194" s="3">
        <f>SUM(54588+58935)</f>
        <v>113523</v>
      </c>
      <c r="BG194" s="3">
        <v>102372</v>
      </c>
      <c r="BH194" s="3">
        <f>SUM(22783+49261)</f>
        <v>72044</v>
      </c>
      <c r="BI194" s="3">
        <f>SUM(19979+93040)</f>
        <v>113019</v>
      </c>
      <c r="BJ194" s="3">
        <f>SUM(19472+145391)</f>
        <v>164863</v>
      </c>
      <c r="BQ194" s="3">
        <f t="shared" si="60"/>
        <v>8236</v>
      </c>
      <c r="BR194">
        <f t="shared" si="61"/>
        <v>3699</v>
      </c>
      <c r="BS194">
        <f t="shared" si="62"/>
        <v>2615</v>
      </c>
      <c r="BT194">
        <f t="shared" si="63"/>
        <v>645</v>
      </c>
      <c r="BU194">
        <f t="shared" si="64"/>
        <v>1178</v>
      </c>
      <c r="BV194">
        <f t="shared" si="65"/>
        <v>1179</v>
      </c>
      <c r="CA194" s="1"/>
      <c r="CD194" s="1">
        <v>43928</v>
      </c>
      <c r="CE194" s="3">
        <f t="shared" si="66"/>
        <v>16946</v>
      </c>
      <c r="CF194" s="3">
        <f t="shared" si="67"/>
        <v>54729</v>
      </c>
      <c r="CH194" s="1"/>
      <c r="CK194" s="1"/>
      <c r="CP194" s="1"/>
      <c r="CU194" s="1"/>
      <c r="CZ194" s="1"/>
      <c r="DH194" s="1">
        <v>43934</v>
      </c>
      <c r="DI194" s="3">
        <f>SUM(D14+E14+F14+G14+H14)</f>
        <v>4536</v>
      </c>
      <c r="DJ194" s="3">
        <f>SUM(N14+O14+P14+Q14+R14)</f>
        <v>1758</v>
      </c>
      <c r="DK194" s="3">
        <f>SUM(X14+Y14+Z14+AA14+AB14)</f>
        <v>1071</v>
      </c>
      <c r="DL194" s="3">
        <f>SUM(AH14+AI14+AJ14+AK14+AL14)</f>
        <v>859</v>
      </c>
      <c r="DM194" s="3">
        <f>SUM(AR14+AS14+AT14+AU14+AV14)</f>
        <v>875</v>
      </c>
      <c r="DN194" s="3">
        <f>SUM(BB14+BC14+BD14+BE14+BF14)</f>
        <v>458</v>
      </c>
    </row>
    <row r="195" spans="2:118" x14ac:dyDescent="0.2">
      <c r="B195" s="3">
        <v>54090</v>
      </c>
      <c r="C195" s="3">
        <v>50072</v>
      </c>
      <c r="D195" s="3">
        <v>39033</v>
      </c>
      <c r="E195" s="3">
        <v>41980</v>
      </c>
      <c r="F195" s="3">
        <v>38224</v>
      </c>
      <c r="G195" s="3">
        <v>17668</v>
      </c>
      <c r="H195" s="3">
        <v>18051</v>
      </c>
      <c r="I195" s="3"/>
      <c r="J195" s="3"/>
      <c r="K195" s="3"/>
      <c r="L195" s="3"/>
      <c r="M195" s="3">
        <v>15610</v>
      </c>
      <c r="N195" s="3">
        <v>17480</v>
      </c>
      <c r="O195" s="3">
        <v>17774</v>
      </c>
      <c r="P195" s="3">
        <v>11432</v>
      </c>
      <c r="Q195" s="3">
        <v>6952</v>
      </c>
      <c r="R195" s="3">
        <v>10101</v>
      </c>
      <c r="S195" s="3"/>
      <c r="T195" s="3"/>
      <c r="U195" s="3"/>
      <c r="V195" s="3">
        <v>8023</v>
      </c>
      <c r="W195" s="3">
        <v>6304</v>
      </c>
      <c r="X195" s="3">
        <v>1845</v>
      </c>
      <c r="Y195" s="3">
        <v>1241</v>
      </c>
      <c r="Z195" s="3">
        <v>16040</v>
      </c>
      <c r="AA195" s="3">
        <v>4645</v>
      </c>
      <c r="AB195" s="3">
        <v>4256</v>
      </c>
      <c r="AC195" s="3"/>
      <c r="AD195" s="3"/>
      <c r="AE195" s="3">
        <v>2963</v>
      </c>
      <c r="AF195" s="3">
        <v>2948</v>
      </c>
      <c r="AG195" s="3">
        <v>29544</v>
      </c>
      <c r="AH195" s="3">
        <v>4431</v>
      </c>
      <c r="AI195" s="3">
        <v>4608</v>
      </c>
      <c r="AJ195" s="3">
        <v>2281</v>
      </c>
      <c r="AK195" s="3">
        <v>3283</v>
      </c>
      <c r="AM195" s="3"/>
      <c r="AV195">
        <v>180458</v>
      </c>
      <c r="AW195" s="5">
        <v>58151</v>
      </c>
      <c r="AX195" s="5">
        <v>22860</v>
      </c>
      <c r="AY195">
        <v>23993</v>
      </c>
      <c r="AZ195" s="5">
        <v>21655</v>
      </c>
      <c r="BA195" s="5">
        <v>20615</v>
      </c>
      <c r="BE195" s="3">
        <f>SUM(180458+260522)</f>
        <v>440980</v>
      </c>
      <c r="BF195" s="3">
        <f>SUM(58151+62042)</f>
        <v>120193</v>
      </c>
      <c r="BG195" s="3">
        <v>108776</v>
      </c>
      <c r="BH195" s="3">
        <f>SUM(23993+52021)</f>
        <v>76014</v>
      </c>
      <c r="BI195" s="3">
        <f>SUM(21655+98498)</f>
        <v>120153</v>
      </c>
      <c r="BJ195" s="3">
        <f>SUM(20615+152604)</f>
        <v>173219</v>
      </c>
      <c r="BQ195" s="3">
        <f t="shared" si="60"/>
        <v>6337</v>
      </c>
      <c r="BR195">
        <f t="shared" si="61"/>
        <v>2734</v>
      </c>
      <c r="BS195">
        <f t="shared" si="62"/>
        <v>1392</v>
      </c>
      <c r="BT195">
        <f t="shared" si="63"/>
        <v>997</v>
      </c>
      <c r="BU195">
        <f t="shared" si="64"/>
        <v>1366</v>
      </c>
      <c r="BV195">
        <f t="shared" si="65"/>
        <v>554</v>
      </c>
      <c r="CA195" s="1"/>
      <c r="CD195" s="1">
        <v>43929</v>
      </c>
      <c r="CE195" s="3">
        <f t="shared" si="66"/>
        <v>18600</v>
      </c>
      <c r="CF195" s="3">
        <f t="shared" si="67"/>
        <v>57765</v>
      </c>
      <c r="CH195" s="1"/>
      <c r="CK195" s="1"/>
      <c r="CP195" s="1"/>
      <c r="CU195" s="1"/>
      <c r="CZ195" s="1"/>
      <c r="DH195" s="1">
        <v>43935</v>
      </c>
      <c r="DI195" s="3">
        <f>SUM(D15+E15+F15+G15+H15)</f>
        <v>2036</v>
      </c>
      <c r="DJ195" s="3">
        <f>SUM(N15+O15+P15+Q15+R15)</f>
        <v>2392</v>
      </c>
      <c r="DK195" s="3">
        <f>SUM(X15+Y15+Z15+AA15+AB15)</f>
        <v>994</v>
      </c>
      <c r="DL195" s="3">
        <f>SUM(AH15+AI15+AJ15+AK15+AL15)</f>
        <v>1132</v>
      </c>
      <c r="DM195" s="3">
        <f>SUM(AR15+AS15+AT15+AU15+AV15)</f>
        <v>627</v>
      </c>
      <c r="DN195" s="3">
        <f>SUM(BB15+BC15+BD15+BE15+BF15)</f>
        <v>687</v>
      </c>
    </row>
    <row r="196" spans="2:118" x14ac:dyDescent="0.2">
      <c r="B196" s="3">
        <v>54448</v>
      </c>
      <c r="C196" s="3">
        <v>50331</v>
      </c>
      <c r="D196" s="3">
        <v>39136</v>
      </c>
      <c r="E196" s="3">
        <v>42519</v>
      </c>
      <c r="F196" s="3">
        <v>38327</v>
      </c>
      <c r="G196" s="3">
        <v>17804</v>
      </c>
      <c r="H196" s="3"/>
      <c r="I196" s="3"/>
      <c r="J196" s="3"/>
      <c r="K196" s="3"/>
      <c r="L196" s="3"/>
      <c r="M196" s="3">
        <v>15686</v>
      </c>
      <c r="O196" s="3">
        <v>17953</v>
      </c>
      <c r="P196" s="3">
        <v>11572</v>
      </c>
      <c r="Q196" s="3">
        <v>7004</v>
      </c>
      <c r="R196" s="3">
        <v>10251</v>
      </c>
      <c r="S196" s="3"/>
      <c r="T196" s="3"/>
      <c r="U196" s="3">
        <v>19065</v>
      </c>
      <c r="V196" s="3">
        <v>8043</v>
      </c>
      <c r="W196" s="3">
        <v>6345</v>
      </c>
      <c r="X196" s="3">
        <v>1866</v>
      </c>
      <c r="Y196" s="3">
        <v>1242</v>
      </c>
      <c r="Z196" s="3">
        <v>16410</v>
      </c>
      <c r="AA196" s="3">
        <v>4687</v>
      </c>
      <c r="AB196" s="3">
        <v>4326</v>
      </c>
      <c r="AC196" s="3"/>
      <c r="AD196" s="3"/>
      <c r="AE196" s="3">
        <v>2999</v>
      </c>
      <c r="AF196" s="3">
        <v>3004</v>
      </c>
      <c r="AG196" s="3">
        <v>30357</v>
      </c>
      <c r="AH196" s="3">
        <v>4664</v>
      </c>
      <c r="AI196" s="3">
        <v>4672</v>
      </c>
      <c r="AJ196" s="3">
        <v>2285</v>
      </c>
      <c r="AK196" s="3">
        <v>3395</v>
      </c>
      <c r="AM196" s="3"/>
      <c r="AV196">
        <v>188694</v>
      </c>
      <c r="AW196" s="5">
        <v>61850</v>
      </c>
      <c r="AX196" s="5">
        <v>25475</v>
      </c>
      <c r="AY196">
        <v>24638</v>
      </c>
      <c r="AZ196" s="5">
        <v>22833</v>
      </c>
      <c r="BA196" s="5">
        <v>21794</v>
      </c>
      <c r="BE196" s="3">
        <f>SUM(188694+272907)</f>
        <v>461601</v>
      </c>
      <c r="BF196" s="3">
        <f>SUM(61850+64885)</f>
        <v>126735</v>
      </c>
      <c r="BG196" s="3">
        <v>116730</v>
      </c>
      <c r="BH196" s="3">
        <f>SUM(24638+54799)</f>
        <v>79437</v>
      </c>
      <c r="BI196" s="3">
        <f>SUM(22833+102057)</f>
        <v>124890</v>
      </c>
      <c r="BJ196" s="3">
        <f>SUM(21794+168534)</f>
        <v>190328</v>
      </c>
      <c r="BQ196" s="3">
        <f t="shared" si="60"/>
        <v>7177</v>
      </c>
      <c r="BR196">
        <f t="shared" si="61"/>
        <v>4240</v>
      </c>
      <c r="BS196">
        <f t="shared" si="62"/>
        <v>1296</v>
      </c>
      <c r="BT196">
        <f t="shared" si="63"/>
        <v>1366</v>
      </c>
      <c r="BU196">
        <f t="shared" si="64"/>
        <v>1146</v>
      </c>
      <c r="BV196">
        <f t="shared" si="65"/>
        <v>990</v>
      </c>
      <c r="CA196" s="1"/>
      <c r="CD196" s="1">
        <v>43930</v>
      </c>
      <c r="CE196" s="3">
        <f t="shared" si="66"/>
        <v>20618</v>
      </c>
      <c r="CF196" s="3">
        <f t="shared" si="67"/>
        <v>67834</v>
      </c>
      <c r="CH196" s="1"/>
      <c r="CK196" s="1"/>
      <c r="CP196" s="1"/>
      <c r="CU196" s="1"/>
      <c r="CZ196" s="1"/>
      <c r="DH196" s="1">
        <v>43936</v>
      </c>
      <c r="DI196" s="3">
        <f>SUM(D16+E16+F16+G16+H16)</f>
        <v>10422</v>
      </c>
      <c r="DJ196" s="3">
        <f>SUM(N16+O16+P16+Q16+R16)</f>
        <v>1543</v>
      </c>
      <c r="DK196" s="3">
        <f>SUM(X16+Y16+Z16+AA16+AB16)</f>
        <v>1391</v>
      </c>
      <c r="DL196" s="3">
        <f>SUM(AH16+AI16+AJ16+AK16+AL16)</f>
        <v>799</v>
      </c>
      <c r="DM196" s="3">
        <f>SUM(AR16+AS16+AT16+AU16+AV16)</f>
        <v>777</v>
      </c>
      <c r="DN196" s="3">
        <f>SUM(BB16+BC16+BD16+BE16+BF16)</f>
        <v>1010</v>
      </c>
    </row>
    <row r="197" spans="2:118" x14ac:dyDescent="0.2">
      <c r="B197" s="3"/>
      <c r="C197" s="3">
        <v>50667</v>
      </c>
      <c r="D197" s="3">
        <v>39225</v>
      </c>
      <c r="E197" s="3">
        <v>42812</v>
      </c>
      <c r="F197" s="3">
        <v>38411</v>
      </c>
      <c r="G197" s="3">
        <v>17901</v>
      </c>
      <c r="H197" s="3"/>
      <c r="I197" s="3"/>
      <c r="J197" s="3"/>
      <c r="K197" s="3"/>
      <c r="M197" s="3">
        <v>15774</v>
      </c>
      <c r="N197" s="3"/>
      <c r="O197" s="3">
        <v>18201</v>
      </c>
      <c r="P197" s="3">
        <v>11703</v>
      </c>
      <c r="Q197" s="3">
        <v>7046</v>
      </c>
      <c r="R197" s="3">
        <v>10431</v>
      </c>
      <c r="S197" s="3"/>
      <c r="T197" s="3"/>
      <c r="U197" s="3">
        <v>19128</v>
      </c>
      <c r="V197" s="3">
        <v>8050</v>
      </c>
      <c r="W197" s="3">
        <v>6357</v>
      </c>
      <c r="X197" s="3">
        <v>1869</v>
      </c>
      <c r="Y197" s="3">
        <v>1245</v>
      </c>
      <c r="Z197" s="3"/>
      <c r="AA197" s="3">
        <v>4827</v>
      </c>
      <c r="AB197" s="3">
        <v>4430</v>
      </c>
      <c r="AC197" s="3"/>
      <c r="AD197" s="3"/>
      <c r="AE197" s="3">
        <v>3063</v>
      </c>
      <c r="AF197" s="3">
        <v>3048</v>
      </c>
      <c r="AG197" s="3">
        <v>31268</v>
      </c>
      <c r="AH197" s="3">
        <v>4778</v>
      </c>
      <c r="AI197" s="3">
        <v>4871</v>
      </c>
      <c r="AJ197" s="3">
        <v>2317</v>
      </c>
      <c r="AK197" s="3">
        <v>3506</v>
      </c>
      <c r="AM197" s="3"/>
      <c r="AV197">
        <v>195031</v>
      </c>
      <c r="AW197" s="5">
        <v>64584</v>
      </c>
      <c r="AX197" s="5">
        <v>26867</v>
      </c>
      <c r="AY197">
        <v>25635</v>
      </c>
      <c r="AZ197" s="5">
        <v>24199</v>
      </c>
      <c r="BA197" s="5">
        <v>22348</v>
      </c>
      <c r="BE197" s="3">
        <f>SUM(195031+283326)</f>
        <v>478357</v>
      </c>
      <c r="BF197" s="3">
        <f>SUM(64584+64885)</f>
        <v>129469</v>
      </c>
      <c r="BG197" s="3">
        <v>122049</v>
      </c>
      <c r="BH197" s="3">
        <f>SUM(25635+57009)</f>
        <v>82644</v>
      </c>
      <c r="BI197" s="3">
        <f>SUM(24199+105593)</f>
        <v>129792</v>
      </c>
      <c r="BJ197" s="3">
        <f>SUM(22348+168534)</f>
        <v>190882</v>
      </c>
      <c r="BQ197" s="3">
        <f t="shared" si="60"/>
        <v>11571</v>
      </c>
      <c r="BR197">
        <f t="shared" si="61"/>
        <v>2206</v>
      </c>
      <c r="BS197">
        <f t="shared" si="62"/>
        <v>1755</v>
      </c>
      <c r="BT197">
        <f t="shared" si="63"/>
        <v>1058</v>
      </c>
      <c r="BU197">
        <f t="shared" si="64"/>
        <v>1145</v>
      </c>
      <c r="BV197">
        <f t="shared" si="65"/>
        <v>1086</v>
      </c>
      <c r="CA197" s="2"/>
      <c r="CD197" s="1">
        <v>43931</v>
      </c>
      <c r="CE197" s="3">
        <f t="shared" si="66"/>
        <v>20362</v>
      </c>
      <c r="CF197" s="3">
        <f t="shared" si="67"/>
        <v>53851</v>
      </c>
      <c r="CH197" s="1"/>
      <c r="CK197" s="2"/>
      <c r="CP197" s="2"/>
      <c r="CU197" s="2"/>
      <c r="CZ197" s="2"/>
      <c r="DH197" s="2">
        <v>43937</v>
      </c>
      <c r="DI197" s="3">
        <f>SUM(D17+E17+F17+G17+H17)</f>
        <v>5717</v>
      </c>
      <c r="DJ197" s="3">
        <f>SUM(N17+O17+P17+Q17+R17)</f>
        <v>2753</v>
      </c>
      <c r="DK197" s="3">
        <f>SUM(X17+Y17+Z17+AA17+AB17)</f>
        <v>1790</v>
      </c>
      <c r="DL197" s="3">
        <f>SUM(AH17+AI17+AJ17+AK17+AL17)</f>
        <v>951</v>
      </c>
      <c r="DM197" s="3">
        <f>SUM(AR17+AS17+AT17+AU17+AV17)</f>
        <v>537</v>
      </c>
      <c r="DN197" s="3">
        <f>SUM(BB17+BC17+BD17+BE17+BF17)</f>
        <v>724</v>
      </c>
    </row>
    <row r="198" spans="2:118" x14ac:dyDescent="0.2">
      <c r="B198" s="3">
        <v>55450</v>
      </c>
      <c r="C198" s="3">
        <v>51095</v>
      </c>
      <c r="D198" s="3">
        <v>39295</v>
      </c>
      <c r="E198" s="3">
        <v>43022</v>
      </c>
      <c r="F198" s="3">
        <v>38553</v>
      </c>
      <c r="H198" s="3"/>
      <c r="I198" s="3"/>
      <c r="J198" s="3"/>
      <c r="K198" s="3"/>
      <c r="L198" s="3"/>
      <c r="M198" s="3"/>
      <c r="N198" s="3"/>
      <c r="O198" s="3">
        <v>18381</v>
      </c>
      <c r="P198" s="3">
        <v>11950</v>
      </c>
      <c r="Q198" s="3">
        <v>7129</v>
      </c>
      <c r="R198" s="3">
        <v>10505</v>
      </c>
      <c r="S198" s="3"/>
      <c r="T198" s="3"/>
      <c r="U198" s="3">
        <v>19292</v>
      </c>
      <c r="V198" s="3">
        <v>8078</v>
      </c>
      <c r="W198" s="3">
        <v>6367</v>
      </c>
      <c r="X198" s="3">
        <v>1891</v>
      </c>
      <c r="Y198" s="3">
        <v>1251</v>
      </c>
      <c r="Z198" s="3"/>
      <c r="AA198" s="3">
        <v>4915</v>
      </c>
      <c r="AB198" s="3">
        <v>4497</v>
      </c>
      <c r="AC198" s="3"/>
      <c r="AD198" s="3"/>
      <c r="AE198" s="3">
        <v>3102</v>
      </c>
      <c r="AF198" s="3">
        <v>3095</v>
      </c>
      <c r="AG198" s="3">
        <v>31711</v>
      </c>
      <c r="AH198" s="3">
        <v>4928</v>
      </c>
      <c r="AI198" s="3">
        <v>4951</v>
      </c>
      <c r="AJ198" s="3">
        <v>2331</v>
      </c>
      <c r="AK198" s="3">
        <v>3627</v>
      </c>
      <c r="AL198" s="3"/>
      <c r="AM198" s="3"/>
      <c r="AV198">
        <v>202208</v>
      </c>
      <c r="AW198">
        <v>68824</v>
      </c>
      <c r="AX198" s="5">
        <v>28163</v>
      </c>
      <c r="AY198">
        <v>27001</v>
      </c>
      <c r="AZ198" s="5">
        <v>25345</v>
      </c>
      <c r="BA198" s="5">
        <v>23338</v>
      </c>
      <c r="BE198" s="3">
        <f>SUM(202208+296935)</f>
        <v>499143</v>
      </c>
      <c r="BF198" s="3">
        <f>SUM(68824+70950)</f>
        <v>139774</v>
      </c>
      <c r="BG198" s="3">
        <v>126551</v>
      </c>
      <c r="BH198" s="3">
        <f>SUM(27001+59225)</f>
        <v>86226</v>
      </c>
      <c r="BI198" s="3">
        <f>SUM(25345+108286)</f>
        <v>133631</v>
      </c>
      <c r="BJ198" s="3">
        <f>SUM(23338+178870)</f>
        <v>202208</v>
      </c>
      <c r="BQ198" s="3">
        <f t="shared" si="60"/>
        <v>8505</v>
      </c>
      <c r="BR198">
        <f t="shared" si="61"/>
        <v>4287</v>
      </c>
      <c r="BS198">
        <f t="shared" si="62"/>
        <v>2263</v>
      </c>
      <c r="BT198">
        <f t="shared" si="63"/>
        <v>1204</v>
      </c>
      <c r="BU198">
        <f t="shared" si="64"/>
        <v>1245</v>
      </c>
      <c r="BV198">
        <f t="shared" si="65"/>
        <v>1758</v>
      </c>
      <c r="CA198" s="1"/>
      <c r="CD198" s="1">
        <v>43932</v>
      </c>
      <c r="CE198" s="3">
        <f t="shared" si="66"/>
        <v>19424</v>
      </c>
      <c r="CF198" s="3">
        <f t="shared" si="67"/>
        <v>55629</v>
      </c>
      <c r="CH198" s="1"/>
      <c r="CK198" s="1"/>
      <c r="CP198" s="1"/>
      <c r="CU198" s="1"/>
      <c r="CZ198" s="1"/>
      <c r="DH198" s="1">
        <v>43938</v>
      </c>
      <c r="DI198" s="3">
        <f>SUM(D18+E18+F18+G18+H18)</f>
        <v>5353</v>
      </c>
      <c r="DJ198" s="3">
        <f>SUM(N18+O18+P18+Q18+R18)</f>
        <v>2325</v>
      </c>
      <c r="DK198" s="3">
        <f>SUM(X18+Y18+Z18+AA18+AB18)</f>
        <v>1748</v>
      </c>
      <c r="DL198" s="3">
        <f>SUM(AH18+AI18+AJ18+AK18+AL18)</f>
        <v>586</v>
      </c>
      <c r="DM198" s="3">
        <f>SUM(AR18+AS18+AT18+AU18+AV18)</f>
        <v>1512</v>
      </c>
      <c r="DN198" s="3">
        <f>SUM(BB18+BC18+BD18+BE18+BF18)</f>
        <v>919</v>
      </c>
    </row>
    <row r="199" spans="2:118" x14ac:dyDescent="0.2">
      <c r="B199" s="3">
        <v>55944</v>
      </c>
      <c r="C199" s="3">
        <v>51581</v>
      </c>
      <c r="D199" s="3">
        <v>39368</v>
      </c>
      <c r="E199" s="3">
        <v>43158</v>
      </c>
      <c r="F199" s="3">
        <v>38672</v>
      </c>
      <c r="G199" s="3"/>
      <c r="H199" s="3"/>
      <c r="I199" s="3"/>
      <c r="J199" s="3"/>
      <c r="K199" s="3"/>
      <c r="L199" s="3"/>
      <c r="M199" s="3"/>
      <c r="N199" s="3"/>
      <c r="O199" s="3">
        <v>18683</v>
      </c>
      <c r="P199" s="3">
        <v>12131</v>
      </c>
      <c r="Q199" s="3">
        <v>7258</v>
      </c>
      <c r="R199" s="3"/>
      <c r="S199" s="3"/>
      <c r="T199" s="3"/>
      <c r="U199" s="3">
        <v>19432</v>
      </c>
      <c r="V199" s="3">
        <v>8117</v>
      </c>
      <c r="W199" s="3">
        <v>6392</v>
      </c>
      <c r="X199" s="3">
        <v>1915</v>
      </c>
      <c r="Y199" s="3">
        <v>1261</v>
      </c>
      <c r="Z199" s="3">
        <v>14384</v>
      </c>
      <c r="AA199" s="3">
        <v>5037</v>
      </c>
      <c r="AB199" s="3">
        <v>4680</v>
      </c>
      <c r="AC199" s="3"/>
      <c r="AD199" s="3"/>
      <c r="AE199" s="3">
        <v>3140</v>
      </c>
      <c r="AF199" s="3">
        <v>3190</v>
      </c>
      <c r="AG199" s="3">
        <v>32279</v>
      </c>
      <c r="AH199" s="3">
        <v>5067</v>
      </c>
      <c r="AI199" s="3">
        <v>5082</v>
      </c>
      <c r="AJ199" s="3">
        <v>2340</v>
      </c>
      <c r="AK199" s="3">
        <v>3699</v>
      </c>
      <c r="AM199" s="3"/>
      <c r="AV199">
        <v>213779</v>
      </c>
      <c r="AW199" s="5">
        <v>71030</v>
      </c>
      <c r="AX199" s="5">
        <v>29918</v>
      </c>
      <c r="AY199" s="5">
        <v>28059</v>
      </c>
      <c r="AZ199" s="5">
        <v>26490</v>
      </c>
      <c r="BA199" s="5">
        <v>24424</v>
      </c>
      <c r="BE199" s="3">
        <f>SUM(213779+312233)</f>
        <v>526012</v>
      </c>
      <c r="BF199" s="3">
        <f>SUM(71030+72991)</f>
        <v>144021</v>
      </c>
      <c r="BG199" s="3">
        <v>132023</v>
      </c>
      <c r="BH199" s="3">
        <f>SUM(28059+61638)</f>
        <v>89697</v>
      </c>
      <c r="BI199" s="3">
        <f>SUM(26490+111094)</f>
        <v>137584</v>
      </c>
      <c r="BJ199" s="3">
        <f>SUM(24424+192062)</f>
        <v>216486</v>
      </c>
      <c r="BQ199" s="3">
        <f t="shared" si="60"/>
        <v>7358</v>
      </c>
      <c r="BR199">
        <f t="shared" si="61"/>
        <v>3150</v>
      </c>
      <c r="BS199">
        <f t="shared" si="62"/>
        <v>2221</v>
      </c>
      <c r="BT199">
        <f t="shared" si="63"/>
        <v>760</v>
      </c>
      <c r="BU199">
        <f t="shared" si="64"/>
        <v>1706</v>
      </c>
      <c r="BV199">
        <f t="shared" si="65"/>
        <v>1346</v>
      </c>
      <c r="CA199" s="1"/>
      <c r="CD199" s="1">
        <v>43933</v>
      </c>
      <c r="CE199" s="3">
        <f t="shared" si="66"/>
        <v>17552</v>
      </c>
      <c r="CF199" s="3">
        <f t="shared" si="67"/>
        <v>60386</v>
      </c>
      <c r="CH199" s="1"/>
      <c r="CK199" s="1"/>
      <c r="CP199" s="1"/>
      <c r="CU199" s="1"/>
      <c r="CZ199" s="1"/>
      <c r="DH199" s="1">
        <v>43939</v>
      </c>
      <c r="DI199" s="3">
        <f>SUM(D19+E19+F19+G19+H19)</f>
        <v>4934</v>
      </c>
      <c r="DJ199" s="3">
        <f>SUM(N19+O19+P19+Q19+R19)</f>
        <v>1711</v>
      </c>
      <c r="DK199" s="3">
        <f>SUM(X19+Y19+Z19+AA19+AB19)</f>
        <v>1654</v>
      </c>
      <c r="DL199" s="3">
        <f>SUM(AH19+AI19+AJ19+AK19+AL19)</f>
        <v>510</v>
      </c>
      <c r="DM199" s="3"/>
      <c r="DN199" s="3"/>
    </row>
    <row r="200" spans="2:118" x14ac:dyDescent="0.2">
      <c r="B200" s="3">
        <v>56493</v>
      </c>
      <c r="C200" s="3">
        <v>51991</v>
      </c>
      <c r="D200" s="3">
        <v>39487</v>
      </c>
      <c r="E200" s="3">
        <v>43270</v>
      </c>
      <c r="F200" s="3">
        <v>38802</v>
      </c>
      <c r="G200" s="3"/>
      <c r="H200" s="3"/>
      <c r="I200" s="3"/>
      <c r="J200" s="3"/>
      <c r="K200" s="3"/>
      <c r="L200" s="3"/>
      <c r="M200" s="3"/>
      <c r="N200" s="3"/>
      <c r="O200" s="3">
        <v>18883</v>
      </c>
      <c r="P200" s="3">
        <v>12314</v>
      </c>
      <c r="Q200" s="3">
        <v>7331</v>
      </c>
      <c r="R200" s="3"/>
      <c r="S200" s="3"/>
      <c r="T200" s="3"/>
      <c r="U200" s="3">
        <v>19538</v>
      </c>
      <c r="V200" s="3">
        <v>8125</v>
      </c>
      <c r="W200" s="3">
        <v>6420</v>
      </c>
      <c r="X200" s="3">
        <v>1926</v>
      </c>
      <c r="Y200" s="3">
        <v>1265</v>
      </c>
      <c r="Z200" s="3">
        <v>14637</v>
      </c>
      <c r="AA200" s="3">
        <v>5116</v>
      </c>
      <c r="AB200" s="3">
        <v>4836</v>
      </c>
      <c r="AC200" s="3"/>
      <c r="AD200" s="3"/>
      <c r="AE200" s="3">
        <v>3169</v>
      </c>
      <c r="AF200" s="3">
        <v>3257</v>
      </c>
      <c r="AG200" s="3">
        <v>33281</v>
      </c>
      <c r="AH200" s="3">
        <v>5163</v>
      </c>
      <c r="AI200" s="3">
        <v>5134</v>
      </c>
      <c r="AJ200" s="3">
        <v>2362</v>
      </c>
      <c r="AK200" s="3">
        <v>3843</v>
      </c>
      <c r="AM200" s="3"/>
      <c r="AV200">
        <v>222284</v>
      </c>
      <c r="AW200" s="5">
        <v>75317</v>
      </c>
      <c r="AX200" s="5">
        <v>32181</v>
      </c>
      <c r="AY200" s="5">
        <v>29263</v>
      </c>
      <c r="AZ200">
        <v>27735</v>
      </c>
      <c r="BA200" s="5">
        <v>26182</v>
      </c>
      <c r="BE200" s="3">
        <f>SUM(222284+328295)</f>
        <v>550579</v>
      </c>
      <c r="BF200" s="3">
        <f>SUM(75317+76513)</f>
        <v>151830</v>
      </c>
      <c r="BG200" s="3">
        <v>140773</v>
      </c>
      <c r="BH200" s="3">
        <f>SUM(29263+65023)</f>
        <v>94286</v>
      </c>
      <c r="BI200" s="3">
        <f>SUM(27735+113735)</f>
        <v>141470</v>
      </c>
      <c r="BJ200" s="3">
        <f>SUM(26182+220218)</f>
        <v>246400</v>
      </c>
      <c r="BQ200" s="3">
        <f t="shared" si="60"/>
        <v>7090</v>
      </c>
      <c r="BR200">
        <f t="shared" si="61"/>
        <v>2953</v>
      </c>
      <c r="BS200">
        <f t="shared" si="62"/>
        <v>1970</v>
      </c>
      <c r="BT200">
        <f t="shared" si="63"/>
        <v>768</v>
      </c>
      <c r="BU200">
        <f t="shared" si="64"/>
        <v>1628</v>
      </c>
      <c r="BV200">
        <f t="shared" si="65"/>
        <v>1435</v>
      </c>
      <c r="CA200" s="2"/>
      <c r="CD200" s="1">
        <v>43934</v>
      </c>
      <c r="CE200" s="3">
        <f t="shared" si="66"/>
        <v>13380</v>
      </c>
      <c r="CF200" s="3">
        <f t="shared" si="67"/>
        <v>33472</v>
      </c>
      <c r="CH200" s="1"/>
      <c r="CK200" s="2"/>
      <c r="CP200" s="2"/>
      <c r="CU200" s="2"/>
      <c r="CZ200" s="2"/>
      <c r="DH200" s="2">
        <v>43940</v>
      </c>
      <c r="DI200" s="3"/>
      <c r="DJ200" s="3">
        <f>SUM(N20+O20+P20+Q20+R20)</f>
        <v>2411</v>
      </c>
      <c r="DK200" s="3">
        <f>SUM(X20+Y20+Z20+AA20+AB20)</f>
        <v>1304</v>
      </c>
      <c r="DL200" s="3">
        <f>SUM(AH20+AI20+AJ20+AK20+AL20)</f>
        <v>430</v>
      </c>
      <c r="DM200" s="3">
        <f>SUM(AR20+AS20+AT20+AU20+AV20)</f>
        <v>1083</v>
      </c>
      <c r="DN200" s="3"/>
    </row>
    <row r="201" spans="2:118" x14ac:dyDescent="0.2">
      <c r="B201" s="3">
        <v>56862</v>
      </c>
      <c r="C201" s="3">
        <v>52298</v>
      </c>
      <c r="D201" s="3">
        <v>39608</v>
      </c>
      <c r="E201" s="3">
        <v>43418</v>
      </c>
      <c r="F201" s="3">
        <v>38964</v>
      </c>
      <c r="G201" s="3"/>
      <c r="H201" s="3"/>
      <c r="I201" s="3"/>
      <c r="J201" s="3"/>
      <c r="K201" s="3"/>
      <c r="L201" s="3"/>
      <c r="M201" s="3"/>
      <c r="N201" s="3"/>
      <c r="O201" s="3">
        <v>19129</v>
      </c>
      <c r="P201" s="3">
        <v>12462</v>
      </c>
      <c r="Q201" s="3">
        <v>7412</v>
      </c>
      <c r="R201" s="3"/>
      <c r="S201" s="3"/>
      <c r="T201" s="3"/>
      <c r="U201" s="3">
        <v>19602</v>
      </c>
      <c r="V201" s="3">
        <v>8131</v>
      </c>
      <c r="W201" s="3">
        <v>6445</v>
      </c>
      <c r="X201" s="3">
        <v>1929</v>
      </c>
      <c r="Y201" s="3">
        <v>1275</v>
      </c>
      <c r="Z201" s="3">
        <v>14883</v>
      </c>
      <c r="AA201" s="3">
        <v>5260</v>
      </c>
      <c r="AB201" s="3">
        <v>4976</v>
      </c>
      <c r="AC201" s="3"/>
      <c r="AD201" s="3"/>
      <c r="AE201" s="3">
        <v>3241</v>
      </c>
      <c r="AF201" s="3">
        <v>3371</v>
      </c>
      <c r="AG201" s="3">
        <v>34574</v>
      </c>
      <c r="AH201" s="3">
        <v>5280</v>
      </c>
      <c r="AI201" s="3">
        <v>5204</v>
      </c>
      <c r="AJ201" s="3">
        <v>2370</v>
      </c>
      <c r="AK201" s="3">
        <v>4025</v>
      </c>
      <c r="AM201" s="3"/>
      <c r="AV201">
        <v>229642</v>
      </c>
      <c r="AW201" s="5">
        <v>78467</v>
      </c>
      <c r="AX201" s="5">
        <v>34402</v>
      </c>
      <c r="AY201" s="5">
        <v>30023</v>
      </c>
      <c r="AZ201" s="5">
        <v>29441</v>
      </c>
      <c r="BA201" s="5">
        <v>27528</v>
      </c>
      <c r="BE201" s="3">
        <f>SUM(229642+343581)</f>
        <v>573223</v>
      </c>
      <c r="BF201" s="3">
        <f>SUM(78467+78982)</f>
        <v>157449</v>
      </c>
      <c r="BG201" s="3">
        <v>148744</v>
      </c>
      <c r="BH201" s="3">
        <f>SUM(30023+68936)</f>
        <v>98959</v>
      </c>
      <c r="BI201" s="3">
        <f>SUM(29441+117932)</f>
        <v>147373</v>
      </c>
      <c r="BJ201" s="3">
        <f>SUM(27528+224086)</f>
        <v>251614</v>
      </c>
      <c r="BQ201" s="3">
        <f t="shared" si="60"/>
        <v>6054</v>
      </c>
      <c r="BR201">
        <f t="shared" si="61"/>
        <v>3881</v>
      </c>
      <c r="BS201">
        <f t="shared" si="62"/>
        <v>1705</v>
      </c>
      <c r="BT201">
        <f t="shared" si="63"/>
        <v>633</v>
      </c>
      <c r="BU201">
        <f t="shared" si="64"/>
        <v>1215</v>
      </c>
      <c r="BV201">
        <f t="shared" si="65"/>
        <v>1370</v>
      </c>
      <c r="CA201" s="1"/>
      <c r="CD201" s="1">
        <v>43935</v>
      </c>
      <c r="CE201" s="3">
        <f t="shared" si="66"/>
        <v>16215</v>
      </c>
      <c r="CF201" s="3">
        <f t="shared" si="67"/>
        <v>54340</v>
      </c>
      <c r="CH201" s="1"/>
      <c r="CK201" s="1"/>
      <c r="CP201" s="1"/>
      <c r="CU201" s="1"/>
      <c r="CZ201" s="1"/>
      <c r="DH201" s="1">
        <v>43941</v>
      </c>
      <c r="DI201" s="3"/>
      <c r="DJ201" s="3">
        <f>SUM(N21+O21+P21+Q21+R21)</f>
        <v>2015</v>
      </c>
      <c r="DK201" s="3">
        <f>SUM(X21+Y21+Z21+AA21+AB21)</f>
        <v>1180</v>
      </c>
      <c r="DL201" s="3">
        <f>SUM(AH21+AI21+AJ21+AK21+AL21)</f>
        <v>378</v>
      </c>
      <c r="DM201" s="3"/>
      <c r="DN201" s="3">
        <f>SUM(BB21+BC21+BD21+BE21+BF21)</f>
        <v>1836</v>
      </c>
    </row>
    <row r="202" spans="2:118" x14ac:dyDescent="0.2">
      <c r="B202" s="3">
        <v>57180</v>
      </c>
      <c r="C202" s="3">
        <v>52485</v>
      </c>
      <c r="D202" s="3">
        <v>39726</v>
      </c>
      <c r="E202" s="3">
        <v>43603</v>
      </c>
      <c r="F202" s="3">
        <v>39090</v>
      </c>
      <c r="G202" s="3"/>
      <c r="H202" s="3"/>
      <c r="I202" s="3"/>
      <c r="J202" s="3"/>
      <c r="K202" s="3"/>
      <c r="L202" s="3"/>
      <c r="M202" s="3"/>
      <c r="N202" s="3"/>
      <c r="O202" s="3">
        <v>19345</v>
      </c>
      <c r="P202" s="3">
        <v>12587</v>
      </c>
      <c r="Q202" s="3">
        <v>7474</v>
      </c>
      <c r="R202" s="3"/>
      <c r="S202" s="3"/>
      <c r="T202" s="3"/>
      <c r="U202" s="3">
        <v>19697</v>
      </c>
      <c r="V202" s="3">
        <v>8192</v>
      </c>
      <c r="W202" s="3">
        <v>6482</v>
      </c>
      <c r="X202" s="3">
        <v>1936</v>
      </c>
      <c r="Y202" s="3">
        <v>1282</v>
      </c>
      <c r="Z202" s="3">
        <v>15008</v>
      </c>
      <c r="AA202" s="3">
        <v>5292</v>
      </c>
      <c r="AB202" s="3">
        <v>5046</v>
      </c>
      <c r="AC202" s="3"/>
      <c r="AD202" s="3"/>
      <c r="AE202" s="3">
        <v>3259</v>
      </c>
      <c r="AF202" s="3">
        <v>3417</v>
      </c>
      <c r="AG202" s="3">
        <v>35427</v>
      </c>
      <c r="AH202" s="3">
        <v>5393</v>
      </c>
      <c r="AI202" s="3">
        <v>5339</v>
      </c>
      <c r="AJ202" s="3">
        <v>2380</v>
      </c>
      <c r="AK202" s="3">
        <v>4163</v>
      </c>
      <c r="AM202" s="3"/>
      <c r="AV202">
        <v>236732</v>
      </c>
      <c r="AW202" s="5">
        <v>81420</v>
      </c>
      <c r="AX202" s="5">
        <v>36372</v>
      </c>
      <c r="AY202" s="5">
        <v>30791</v>
      </c>
      <c r="AZ202" s="5">
        <v>31069</v>
      </c>
      <c r="BA202" s="5">
        <v>28963</v>
      </c>
      <c r="BE202" s="3">
        <f>SUM(236732+359800)</f>
        <v>596532</v>
      </c>
      <c r="BF202" s="3">
        <f>SUM(81420+81116)</f>
        <v>162536</v>
      </c>
      <c r="BG202" s="3">
        <v>156806</v>
      </c>
      <c r="BH202" s="3">
        <f>SUM(30791+68936)</f>
        <v>99727</v>
      </c>
      <c r="BI202" s="3">
        <f>SUM(31069+122896)</f>
        <v>153965</v>
      </c>
      <c r="BJ202" s="3">
        <f>SUM(28963+230703)</f>
        <v>259666</v>
      </c>
      <c r="BQ202" s="3">
        <f t="shared" si="60"/>
        <v>4726</v>
      </c>
      <c r="BR202">
        <f t="shared" si="61"/>
        <v>3505</v>
      </c>
      <c r="BS202">
        <f t="shared" si="62"/>
        <v>1566</v>
      </c>
      <c r="BT202">
        <f t="shared" si="63"/>
        <v>576</v>
      </c>
      <c r="BU202">
        <f t="shared" si="64"/>
        <v>948</v>
      </c>
      <c r="BV202">
        <f t="shared" si="65"/>
        <v>645</v>
      </c>
      <c r="CA202" s="1"/>
      <c r="CD202" s="1">
        <v>43936</v>
      </c>
      <c r="CE202" s="3">
        <f t="shared" si="66"/>
        <v>18821</v>
      </c>
      <c r="CF202" s="3">
        <f t="shared" si="67"/>
        <v>58290</v>
      </c>
      <c r="CH202" s="1"/>
      <c r="CK202" s="1"/>
      <c r="CP202" s="1"/>
      <c r="CU202" s="1"/>
      <c r="CZ202" s="1"/>
      <c r="DH202" s="1">
        <v>43942</v>
      </c>
      <c r="DI202" s="3">
        <f>SUM(D22+E22+F22+G22+H22)</f>
        <v>2974</v>
      </c>
      <c r="DJ202" s="3">
        <f>SUM(N22+O22+P22+Q22+R22)</f>
        <v>2009</v>
      </c>
      <c r="DK202" s="3">
        <f>SUM(X22+Y22+Z22+AA22+AB22)</f>
        <v>1212</v>
      </c>
      <c r="DL202" s="3">
        <f>SUM(AH22+AI22+AJ22+AK22+AL22)</f>
        <v>654</v>
      </c>
      <c r="DM202" s="3"/>
      <c r="DN202" s="3">
        <f>SUM(BB22+BC22+BD22+BE22+BF22)</f>
        <v>1633</v>
      </c>
    </row>
    <row r="203" spans="2:118" x14ac:dyDescent="0.2">
      <c r="B203" s="3">
        <v>57391</v>
      </c>
      <c r="C203" s="3">
        <v>52681</v>
      </c>
      <c r="D203" s="3">
        <v>39837</v>
      </c>
      <c r="E203" s="3">
        <v>43766</v>
      </c>
      <c r="G203" s="3"/>
      <c r="H203" s="3"/>
      <c r="I203" s="3"/>
      <c r="J203" s="3"/>
      <c r="K203" s="3"/>
      <c r="L203" s="3"/>
      <c r="M203" s="3"/>
      <c r="N203" s="3"/>
      <c r="O203" s="3">
        <v>19504</v>
      </c>
      <c r="P203" s="3">
        <v>12748</v>
      </c>
      <c r="Q203" s="3">
        <v>7524</v>
      </c>
      <c r="R203" s="3"/>
      <c r="S203" s="3"/>
      <c r="T203" s="3"/>
      <c r="U203" s="3">
        <v>19771</v>
      </c>
      <c r="V203" s="3">
        <v>8215</v>
      </c>
      <c r="W203" s="3">
        <v>6499</v>
      </c>
      <c r="X203" s="3">
        <v>1948</v>
      </c>
      <c r="Y203" s="3">
        <v>1294</v>
      </c>
      <c r="Z203" s="3">
        <v>15218</v>
      </c>
      <c r="AA203" s="3">
        <v>5442</v>
      </c>
      <c r="AB203" s="3">
        <v>5084</v>
      </c>
      <c r="AC203" s="3"/>
      <c r="AD203" s="3"/>
      <c r="AE203" s="3">
        <v>3286</v>
      </c>
      <c r="AF203" s="3">
        <v>3453</v>
      </c>
      <c r="AG203" s="3">
        <v>36317</v>
      </c>
      <c r="AH203" s="3">
        <v>5525</v>
      </c>
      <c r="AI203" s="3">
        <v>5496</v>
      </c>
      <c r="AJ203" s="3">
        <v>2395</v>
      </c>
      <c r="AK203" s="3">
        <v>4281</v>
      </c>
      <c r="AM203" s="3"/>
      <c r="AV203">
        <v>242786</v>
      </c>
      <c r="AW203" s="5">
        <v>85301</v>
      </c>
      <c r="AX203" s="5">
        <v>38077</v>
      </c>
      <c r="AY203" s="5">
        <v>31424</v>
      </c>
      <c r="AZ203" s="5">
        <v>32284</v>
      </c>
      <c r="BA203" s="5">
        <v>30333</v>
      </c>
      <c r="BE203" s="3">
        <f>SUM(242786+374769)</f>
        <v>617555</v>
      </c>
      <c r="BF203" s="3">
        <f>SUM(85031+85387)</f>
        <v>170418</v>
      </c>
      <c r="BG203" s="3">
        <v>162241</v>
      </c>
      <c r="BH203" s="3">
        <f>SUM(31424+78237)</f>
        <v>109661</v>
      </c>
      <c r="BI203" s="3">
        <f>SUM(32284+126570)</f>
        <v>158854</v>
      </c>
      <c r="BJ203" s="3">
        <f>SUM(30333+250567)</f>
        <v>280900</v>
      </c>
      <c r="BQ203" s="3">
        <f t="shared" si="60"/>
        <v>4178</v>
      </c>
      <c r="BR203">
        <f t="shared" si="61"/>
        <v>3581</v>
      </c>
      <c r="BS203">
        <f t="shared" si="62"/>
        <v>1556</v>
      </c>
      <c r="BT203">
        <f t="shared" si="63"/>
        <v>967</v>
      </c>
      <c r="BU203">
        <f t="shared" si="64"/>
        <v>1296</v>
      </c>
      <c r="BV203">
        <f t="shared" si="65"/>
        <v>2283</v>
      </c>
      <c r="CA203" s="1"/>
      <c r="CD203" s="2">
        <v>43937</v>
      </c>
      <c r="CE203" s="3">
        <f t="shared" si="66"/>
        <v>19262</v>
      </c>
      <c r="CF203" s="3">
        <f t="shared" si="67"/>
        <v>79515</v>
      </c>
      <c r="CH203" s="1"/>
      <c r="CK203" s="1"/>
      <c r="CP203" s="1"/>
      <c r="CU203" s="1"/>
      <c r="CZ203" s="1"/>
      <c r="DH203" s="1">
        <v>43943</v>
      </c>
      <c r="DI203" s="3">
        <f>SUM(D23+E23+F23+G23+H23)</f>
        <v>3733</v>
      </c>
      <c r="DJ203" s="3">
        <f>SUM(N23+O23+P23+Q23+R23)</f>
        <v>1638</v>
      </c>
      <c r="DK203" s="3">
        <f>SUM(X23+Y23+Z23+AA23+AB23)</f>
        <v>1391</v>
      </c>
      <c r="DL203" s="3">
        <f>SUM(AH23+AI23+AJ23+AK23+AL23)</f>
        <v>623</v>
      </c>
      <c r="DM203" s="3">
        <f>SUM(AR23+AS23+AT23+AU23+AV23)</f>
        <v>708</v>
      </c>
      <c r="DN203" s="3">
        <f>SUM(BB23+BC23+BD23+BE23+BF23)</f>
        <v>1646</v>
      </c>
    </row>
    <row r="204" spans="2:118" x14ac:dyDescent="0.2">
      <c r="B204" s="3">
        <v>57748</v>
      </c>
      <c r="C204" s="3">
        <v>52889</v>
      </c>
      <c r="D204" s="3">
        <v>39907</v>
      </c>
      <c r="E204" s="3">
        <v>43921</v>
      </c>
      <c r="G204" s="3"/>
      <c r="H204" s="3"/>
      <c r="I204" s="3"/>
      <c r="J204" s="3"/>
      <c r="K204" s="3"/>
      <c r="L204" s="3"/>
      <c r="M204" s="3"/>
      <c r="N204" s="3"/>
      <c r="O204" s="3"/>
      <c r="P204" s="3">
        <v>12920</v>
      </c>
      <c r="Q204" s="3">
        <v>7565</v>
      </c>
      <c r="R204" s="3"/>
      <c r="S204" s="3"/>
      <c r="T204" s="3"/>
      <c r="U204" s="3">
        <v>19816</v>
      </c>
      <c r="V204" s="3">
        <v>8226</v>
      </c>
      <c r="W204" s="3">
        <v>6516</v>
      </c>
      <c r="X204" s="3">
        <v>1961</v>
      </c>
      <c r="Y204" s="3">
        <v>1298</v>
      </c>
      <c r="Z204" s="3">
        <v>15376</v>
      </c>
      <c r="AA204" s="3">
        <v>5513</v>
      </c>
      <c r="AB204" s="3">
        <v>5157</v>
      </c>
      <c r="AC204" s="3"/>
      <c r="AD204" s="3"/>
      <c r="AE204" s="3">
        <v>3318</v>
      </c>
      <c r="AF204" s="3">
        <v>3485</v>
      </c>
      <c r="AG204" s="3">
        <v>37352</v>
      </c>
      <c r="AH204" s="3">
        <v>5664</v>
      </c>
      <c r="AI204" s="3">
        <v>5633</v>
      </c>
      <c r="AJ204" s="3">
        <v>2420</v>
      </c>
      <c r="AK204" s="3">
        <v>4396</v>
      </c>
      <c r="AM204" s="3"/>
      <c r="AV204">
        <v>247512</v>
      </c>
      <c r="AW204" s="5">
        <v>88806</v>
      </c>
      <c r="AX204" s="5">
        <v>39643</v>
      </c>
      <c r="AY204" s="5">
        <v>32000</v>
      </c>
      <c r="AZ204" s="5">
        <v>33232</v>
      </c>
      <c r="BA204" s="5">
        <v>30978</v>
      </c>
      <c r="BE204" s="3">
        <v>633861</v>
      </c>
      <c r="BF204" s="3">
        <f>SUM(88806+89251)</f>
        <v>178057</v>
      </c>
      <c r="BG204" s="3">
        <v>169398</v>
      </c>
      <c r="BH204" s="3">
        <f>SUM(32000+81798)</f>
        <v>113798</v>
      </c>
      <c r="BI204" s="3">
        <f>SUM(33232+129720)</f>
        <v>162952</v>
      </c>
      <c r="BJ204" s="3">
        <f>SUM(30978+259522)</f>
        <v>290500</v>
      </c>
      <c r="BQ204" s="3">
        <f t="shared" si="60"/>
        <v>5526</v>
      </c>
      <c r="BR204">
        <f t="shared" si="61"/>
        <v>3478</v>
      </c>
      <c r="BS204">
        <f t="shared" si="62"/>
        <v>1745</v>
      </c>
      <c r="BT204">
        <f t="shared" si="63"/>
        <v>999</v>
      </c>
      <c r="BU204">
        <f t="shared" si="64"/>
        <v>1156</v>
      </c>
      <c r="BV204">
        <f t="shared" si="65"/>
        <v>2135</v>
      </c>
      <c r="CA204" s="1"/>
      <c r="CD204" s="1">
        <v>43938</v>
      </c>
      <c r="CE204" s="3">
        <f t="shared" si="66"/>
        <v>16541</v>
      </c>
      <c r="CF204" s="3">
        <f t="shared" si="67"/>
        <v>52024</v>
      </c>
      <c r="CH204" s="1"/>
      <c r="CK204" s="1"/>
      <c r="CP204" s="1"/>
      <c r="CU204" s="1"/>
      <c r="CZ204" s="1"/>
      <c r="DH204" s="1">
        <v>43944</v>
      </c>
      <c r="DI204" s="3">
        <f>SUM(D24+E24+F24+G24+H24)</f>
        <v>4137</v>
      </c>
      <c r="DJ204" s="3">
        <f>SUM(N24+O24+P24+Q24+R24)</f>
        <v>2326</v>
      </c>
      <c r="DK204" s="3">
        <f>SUM(X24+Y24+Z24+AA24+AB24)</f>
        <v>2416</v>
      </c>
      <c r="DL204" s="3">
        <f>SUM(AH24+AI24+AJ24+AK24+AL24)</f>
        <v>911</v>
      </c>
      <c r="DM204" s="3">
        <f>SUM(AR24+AS24+AT24+AU24+AV24)</f>
        <v>827</v>
      </c>
      <c r="DN204" s="3">
        <f>SUM(BB24+BC24+BD24+BE24+BF24)</f>
        <v>1496</v>
      </c>
    </row>
    <row r="205" spans="2:118" x14ac:dyDescent="0.2">
      <c r="B205" s="3">
        <v>58084</v>
      </c>
      <c r="C205" s="3">
        <v>53385</v>
      </c>
      <c r="D205" s="3"/>
      <c r="E205" s="3">
        <v>44137</v>
      </c>
      <c r="G205" s="3"/>
      <c r="H205" s="3"/>
      <c r="I205" s="3"/>
      <c r="J205" s="3"/>
      <c r="K205" s="3"/>
      <c r="L205" s="3"/>
      <c r="M205" s="3"/>
      <c r="N205" s="3"/>
      <c r="O205" s="3">
        <v>19930</v>
      </c>
      <c r="P205" s="3">
        <v>13063</v>
      </c>
      <c r="Q205" s="3">
        <v>7607</v>
      </c>
      <c r="R205" s="3"/>
      <c r="S205" s="3"/>
      <c r="T205" s="3"/>
      <c r="Z205" s="3">
        <v>15624</v>
      </c>
      <c r="AA205" s="3">
        <v>5583</v>
      </c>
      <c r="AB205" s="3">
        <v>5252</v>
      </c>
      <c r="AC205" s="3"/>
      <c r="AD205" s="3"/>
      <c r="AE205" s="3">
        <v>3378</v>
      </c>
      <c r="AF205" s="3">
        <v>3530</v>
      </c>
      <c r="AG205" s="3">
        <v>37996</v>
      </c>
      <c r="AH205" s="3">
        <v>5838</v>
      </c>
      <c r="AI205" s="3">
        <v>5776</v>
      </c>
      <c r="AJ205" s="3">
        <v>2453</v>
      </c>
      <c r="AK205" s="3">
        <v>4466</v>
      </c>
      <c r="AM205" s="3"/>
      <c r="AV205">
        <v>251690</v>
      </c>
      <c r="AW205" s="5">
        <v>92387</v>
      </c>
      <c r="AX205" s="5">
        <v>41199</v>
      </c>
      <c r="AY205" s="5">
        <v>32967</v>
      </c>
      <c r="AZ205" s="5">
        <v>34528</v>
      </c>
      <c r="BA205" s="5">
        <v>33261</v>
      </c>
      <c r="BE205" s="3">
        <v>649325</v>
      </c>
      <c r="BF205" s="4">
        <f>SUM(92387+92439)</f>
        <v>184826</v>
      </c>
      <c r="BG205" s="3">
        <v>175372</v>
      </c>
      <c r="BH205" s="3">
        <f>SUM(32967+84259)</f>
        <v>117226</v>
      </c>
      <c r="BI205" s="3">
        <v>166851</v>
      </c>
      <c r="BJ205" s="3">
        <v>308700</v>
      </c>
      <c r="BQ205" s="3">
        <f t="shared" si="60"/>
        <v>6244</v>
      </c>
      <c r="BR205">
        <f t="shared" si="61"/>
        <v>4124</v>
      </c>
      <c r="BS205">
        <f t="shared" si="62"/>
        <v>3079</v>
      </c>
      <c r="BT205">
        <f t="shared" si="63"/>
        <v>1325</v>
      </c>
      <c r="BU205">
        <f t="shared" si="64"/>
        <v>1369</v>
      </c>
      <c r="BV205">
        <f t="shared" si="65"/>
        <v>1973</v>
      </c>
      <c r="CA205" s="1"/>
      <c r="CD205" s="1">
        <v>43939</v>
      </c>
      <c r="CE205" s="3">
        <f t="shared" si="66"/>
        <v>15844</v>
      </c>
      <c r="CF205" s="3">
        <f t="shared" si="67"/>
        <v>51870</v>
      </c>
      <c r="CH205" s="1"/>
      <c r="CK205" s="1"/>
      <c r="CP205" s="1"/>
      <c r="CU205" s="1"/>
      <c r="CZ205" s="1"/>
      <c r="DH205" s="1">
        <v>43945</v>
      </c>
      <c r="DI205" s="3">
        <f>SUM(D25+E25+F25+G25+H25)</f>
        <v>5499</v>
      </c>
      <c r="DJ205" s="3">
        <f>SUM(N25+O25+P25+Q25+R25)</f>
        <v>1669</v>
      </c>
      <c r="DK205" s="3">
        <f>SUM(X25+Y25+Z25+AA25+AB25)</f>
        <v>3431</v>
      </c>
      <c r="DL205" s="3">
        <f>SUM(AH25+AI25+AJ25+AK25+AL25)</f>
        <v>804</v>
      </c>
      <c r="DM205" s="3">
        <f>SUM(AR25+AS25+AT25+AU25+AV25)</f>
        <v>887</v>
      </c>
      <c r="DN205" s="3">
        <f>SUM(BB25+BC25+BD25+BE25+BF25)</f>
        <v>1605</v>
      </c>
    </row>
    <row r="206" spans="2:118" x14ac:dyDescent="0.2">
      <c r="B206" s="3">
        <v>58516</v>
      </c>
      <c r="C206" s="3">
        <v>59644.4142415846</v>
      </c>
      <c r="D206" s="3"/>
      <c r="E206" s="3">
        <v>44247</v>
      </c>
      <c r="F206" s="3"/>
      <c r="G206" s="3"/>
      <c r="H206" s="3"/>
      <c r="I206" s="3"/>
      <c r="J206" s="3"/>
      <c r="K206" s="3"/>
      <c r="L206" s="3"/>
      <c r="M206" s="3"/>
      <c r="N206" s="3"/>
      <c r="O206" s="3">
        <v>20085</v>
      </c>
      <c r="P206" s="3">
        <v>13221</v>
      </c>
      <c r="Q206" s="3">
        <v>7691</v>
      </c>
      <c r="R206" s="3"/>
      <c r="S206" s="3"/>
      <c r="T206" s="3"/>
      <c r="Z206" s="3">
        <v>15835</v>
      </c>
      <c r="AA206" s="3">
        <v>5697</v>
      </c>
      <c r="AB206" s="3">
        <v>5409</v>
      </c>
      <c r="AC206" s="3"/>
      <c r="AD206" s="3"/>
      <c r="AE206" s="3">
        <v>3396</v>
      </c>
      <c r="AF206" s="3">
        <v>3593</v>
      </c>
      <c r="AG206" s="3">
        <v>38477</v>
      </c>
      <c r="AH206" s="3">
        <v>5948</v>
      </c>
      <c r="AI206" s="3">
        <v>5873</v>
      </c>
      <c r="AJ206" s="3">
        <v>2468</v>
      </c>
      <c r="AK206" s="3">
        <v>4558</v>
      </c>
      <c r="AM206" s="3"/>
      <c r="AV206" s="3">
        <v>257216</v>
      </c>
      <c r="AW206" s="5">
        <v>95865</v>
      </c>
      <c r="AX206" s="5">
        <v>42944</v>
      </c>
      <c r="AY206" s="5">
        <v>33966</v>
      </c>
      <c r="AZ206" s="5">
        <v>35684</v>
      </c>
      <c r="BA206" s="5">
        <v>35396</v>
      </c>
      <c r="BE206" s="3">
        <v>669982</v>
      </c>
      <c r="BF206" s="4">
        <f>SUM(95865+95794)</f>
        <v>191659</v>
      </c>
      <c r="BG206" s="3">
        <v>180462</v>
      </c>
      <c r="BH206" s="3">
        <f>SUM(33966+84259)</f>
        <v>118225</v>
      </c>
      <c r="BI206" s="3">
        <f>SUM(35684+136272)</f>
        <v>171956</v>
      </c>
      <c r="BJ206" s="3">
        <v>482097</v>
      </c>
      <c r="BQ206" s="3">
        <f t="shared" si="60"/>
        <v>8130</v>
      </c>
      <c r="BR206">
        <f t="shared" si="61"/>
        <v>2207</v>
      </c>
      <c r="BS206">
        <f t="shared" si="62"/>
        <v>4946</v>
      </c>
      <c r="BT206">
        <f t="shared" si="63"/>
        <v>1350</v>
      </c>
      <c r="BU206">
        <f t="shared" si="64"/>
        <v>1599</v>
      </c>
      <c r="BV206">
        <f t="shared" si="65"/>
        <v>1885</v>
      </c>
      <c r="CA206" s="1"/>
      <c r="CD206" s="2">
        <v>43940</v>
      </c>
      <c r="CE206" s="3">
        <f t="shared" si="66"/>
        <v>14858</v>
      </c>
      <c r="CF206" s="3">
        <f t="shared" si="67"/>
        <v>70397</v>
      </c>
      <c r="CH206" s="2"/>
      <c r="CK206" s="1"/>
      <c r="CP206" s="1"/>
      <c r="CU206" s="1"/>
      <c r="CZ206" s="1"/>
      <c r="DH206" s="1">
        <v>43946</v>
      </c>
      <c r="DI206" s="3">
        <f>SUM(D26+E26+F26+G26+H26)</f>
        <v>5763</v>
      </c>
      <c r="DJ206" s="3">
        <f>SUM(N26+O26+P26+Q26+R26)</f>
        <v>1903</v>
      </c>
      <c r="DK206" s="3">
        <f>SUM(X26+Y26+Z26+AA26+AB26)</f>
        <v>1863</v>
      </c>
      <c r="DL206" s="3">
        <f>SUM(AH26+AI26+AJ26+AK26+AL26)</f>
        <v>381</v>
      </c>
      <c r="DM206" s="3">
        <f>SUM(AR26+AS26+AT26+AU26+AV26)</f>
        <v>734</v>
      </c>
      <c r="DN206" s="3">
        <f>SUM(BB26+BC26+BD26+BE26+BF26)</f>
        <v>926</v>
      </c>
    </row>
    <row r="207" spans="2:118" x14ac:dyDescent="0.2">
      <c r="B207" s="3">
        <v>58841</v>
      </c>
      <c r="C207" s="3">
        <v>60460.1388287714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>
        <v>20232</v>
      </c>
      <c r="P207" s="3">
        <v>13334</v>
      </c>
      <c r="Q207" s="3">
        <v>7724</v>
      </c>
      <c r="R207" s="3"/>
      <c r="S207" s="3"/>
      <c r="T207" s="3"/>
      <c r="Z207" s="3">
        <v>16032</v>
      </c>
      <c r="AA207" s="3">
        <v>5797</v>
      </c>
      <c r="AB207" s="3">
        <v>5555</v>
      </c>
      <c r="AC207" s="3"/>
      <c r="AD207" s="3"/>
      <c r="AE207" s="3">
        <v>3440</v>
      </c>
      <c r="AF207" s="3">
        <v>3643</v>
      </c>
      <c r="AG207" s="3">
        <v>39670</v>
      </c>
      <c r="AH207" s="3">
        <v>6028</v>
      </c>
      <c r="AI207" s="3">
        <v>5963</v>
      </c>
      <c r="AJ207" s="3">
        <v>2480</v>
      </c>
      <c r="AK207" s="3">
        <v>4767</v>
      </c>
      <c r="AV207" s="3">
        <v>263460</v>
      </c>
      <c r="AW207" s="5">
        <v>99989</v>
      </c>
      <c r="AX207" s="5">
        <v>46023</v>
      </c>
      <c r="AY207" s="5">
        <v>35291</v>
      </c>
      <c r="AZ207" s="5">
        <v>37053</v>
      </c>
      <c r="BA207" s="5">
        <v>37369</v>
      </c>
      <c r="BE207" s="3">
        <v>695920</v>
      </c>
      <c r="BF207" s="5">
        <f>SUM(99989+100159)</f>
        <v>200148</v>
      </c>
      <c r="BG207" s="5">
        <v>195076</v>
      </c>
      <c r="BH207" s="5">
        <f>SUM(35291+93030)</f>
        <v>128321</v>
      </c>
      <c r="BI207" s="5">
        <f>SUM(37053+142061)</f>
        <v>179114</v>
      </c>
      <c r="BJ207" s="5">
        <v>494173</v>
      </c>
      <c r="BQ207" s="3">
        <f t="shared" si="60"/>
        <v>10553</v>
      </c>
      <c r="BR207">
        <f t="shared" si="61"/>
        <v>3327</v>
      </c>
      <c r="BS207">
        <f t="shared" si="62"/>
        <v>2379</v>
      </c>
      <c r="BT207">
        <f t="shared" si="63"/>
        <v>562</v>
      </c>
      <c r="BU207">
        <f t="shared" si="64"/>
        <v>1397</v>
      </c>
      <c r="BV207">
        <f t="shared" si="65"/>
        <v>1883</v>
      </c>
      <c r="CA207" s="1"/>
      <c r="CD207" s="1">
        <v>43941</v>
      </c>
      <c r="CE207" s="3">
        <f t="shared" si="66"/>
        <v>11966</v>
      </c>
      <c r="CF207" s="3">
        <f t="shared" si="67"/>
        <v>48937</v>
      </c>
      <c r="CH207" s="1"/>
      <c r="CK207" s="1"/>
      <c r="CP207" s="1"/>
      <c r="CU207" s="1"/>
      <c r="CZ207" s="1"/>
      <c r="DH207" s="1">
        <v>43947</v>
      </c>
      <c r="DI207" s="3">
        <f>SUM(D27+E27+F27+G27+H27)</f>
        <v>3913</v>
      </c>
      <c r="DJ207" s="3">
        <f>SUM(N27+O27+P27+Q27+R27)</f>
        <v>1640</v>
      </c>
      <c r="DK207" s="3">
        <f>SUM(X27+Y27+Z27+AA27+AB27)</f>
        <v>1225</v>
      </c>
      <c r="DL207" s="3"/>
      <c r="DM207" s="3">
        <f>SUM(AR27+AS27+AT27+AU27+AV27)</f>
        <v>620</v>
      </c>
      <c r="DN207" s="3">
        <f>SUM(BB27+BC27+BD27+BE27+BF27)</f>
        <v>903</v>
      </c>
    </row>
    <row r="208" spans="2:118" x14ac:dyDescent="0.2">
      <c r="B208" s="3">
        <v>59132</v>
      </c>
      <c r="C208" s="3">
        <v>61275.863415958302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>
        <v>20437</v>
      </c>
      <c r="P208" s="3">
        <v>13457</v>
      </c>
      <c r="Q208" s="3">
        <v>7759</v>
      </c>
      <c r="R208" s="3"/>
      <c r="S208" s="3"/>
      <c r="T208" s="3"/>
      <c r="Z208" s="3">
        <v>16140</v>
      </c>
      <c r="AA208" s="3">
        <v>5872</v>
      </c>
      <c r="AB208" s="3">
        <v>5619</v>
      </c>
      <c r="AC208" s="3"/>
      <c r="AD208" s="3"/>
      <c r="AE208" s="3">
        <v>3470</v>
      </c>
      <c r="AF208" s="3">
        <v>3677</v>
      </c>
      <c r="AG208" s="3">
        <v>40932</v>
      </c>
      <c r="AH208" s="3">
        <v>6142</v>
      </c>
      <c r="AI208" s="3">
        <v>6090</v>
      </c>
      <c r="AJ208" s="3">
        <v>2508</v>
      </c>
      <c r="AK208" s="3">
        <v>4866</v>
      </c>
      <c r="AV208" s="3">
        <v>271590</v>
      </c>
      <c r="AW208" s="5">
        <v>102196</v>
      </c>
      <c r="AX208" s="5">
        <v>50969</v>
      </c>
      <c r="AY208" s="5">
        <v>36641</v>
      </c>
      <c r="AZ208" s="5">
        <v>38652</v>
      </c>
      <c r="BA208" s="5">
        <v>39254</v>
      </c>
      <c r="BE208" s="5">
        <v>730656</v>
      </c>
      <c r="BF208" s="3">
        <f>SUM(102196+103766)</f>
        <v>205962</v>
      </c>
      <c r="BG208" s="3">
        <v>215213</v>
      </c>
      <c r="BH208" s="3">
        <f>SUM(36641+99655)</f>
        <v>136296</v>
      </c>
      <c r="BI208" s="3">
        <f>SUM(38652+147491)</f>
        <v>186143</v>
      </c>
      <c r="BJ208" s="3">
        <v>506035</v>
      </c>
      <c r="BQ208" s="3">
        <f t="shared" si="60"/>
        <v>5902</v>
      </c>
      <c r="BR208">
        <f t="shared" si="61"/>
        <v>3515</v>
      </c>
      <c r="BS208">
        <f t="shared" si="62"/>
        <v>1590</v>
      </c>
      <c r="BT208">
        <f t="shared" si="63"/>
        <v>575</v>
      </c>
      <c r="BU208">
        <f t="shared" si="64"/>
        <v>1116</v>
      </c>
      <c r="BV208">
        <f t="shared" si="65"/>
        <v>1027</v>
      </c>
      <c r="CA208" s="1"/>
      <c r="CD208" s="1">
        <v>43942</v>
      </c>
      <c r="CE208" s="3">
        <f t="shared" si="66"/>
        <v>13861</v>
      </c>
      <c r="CF208" s="3">
        <f t="shared" si="67"/>
        <v>53734</v>
      </c>
      <c r="CH208" s="1"/>
      <c r="CK208" s="1"/>
      <c r="CP208" s="1"/>
      <c r="CU208" s="1"/>
      <c r="CZ208" s="1"/>
      <c r="DH208" s="1">
        <v>43948</v>
      </c>
      <c r="DI208" s="3">
        <f>SUM(D28+E28+F28+G28+H28)</f>
        <v>2521</v>
      </c>
      <c r="DJ208" s="3">
        <f>SUM(N28+O28+P28+Q28+R28)</f>
        <v>910</v>
      </c>
      <c r="DK208" s="3">
        <f>SUM(X28+Y28+Z28+AA28+AB28)</f>
        <v>1146</v>
      </c>
      <c r="DL208" s="3"/>
      <c r="DM208" s="3">
        <f>SUM(AR28+AS28+AT28+AU28+AV28)</f>
        <v>443</v>
      </c>
      <c r="DN208" s="3"/>
    </row>
    <row r="209" spans="2:118" x14ac:dyDescent="0.2">
      <c r="B209" s="3">
        <v>59324</v>
      </c>
      <c r="C209" s="3">
        <v>62091.588003145203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>
        <v>20539</v>
      </c>
      <c r="P209" s="3">
        <v>13575</v>
      </c>
      <c r="Q209" s="3">
        <v>7812</v>
      </c>
      <c r="R209" s="3"/>
      <c r="S209" s="3"/>
      <c r="T209" s="3"/>
      <c r="Z209" s="3">
        <v>16340</v>
      </c>
      <c r="AA209" s="3">
        <v>6012</v>
      </c>
      <c r="AB209" s="3">
        <v>5689</v>
      </c>
      <c r="AC209" s="3"/>
      <c r="AD209" s="3"/>
      <c r="AE209" s="3">
        <v>3491</v>
      </c>
      <c r="AF209" s="3">
        <v>3719</v>
      </c>
      <c r="AG209" s="3">
        <v>42063</v>
      </c>
      <c r="AH209" s="3">
        <v>6317</v>
      </c>
      <c r="AI209" s="3">
        <v>6245</v>
      </c>
      <c r="AJ209" s="3">
        <v>2520</v>
      </c>
      <c r="AK209" s="3">
        <v>4975</v>
      </c>
      <c r="AV209" s="3">
        <v>282143</v>
      </c>
      <c r="AW209" s="5">
        <v>105523</v>
      </c>
      <c r="AX209" s="5">
        <v>53348</v>
      </c>
      <c r="AY209" s="5">
        <v>37203</v>
      </c>
      <c r="AZ209" s="5">
        <v>40049</v>
      </c>
      <c r="BA209" s="5">
        <v>41137</v>
      </c>
      <c r="BE209" s="3">
        <v>777568</v>
      </c>
      <c r="BF209" s="3">
        <f>SUM(105523+108163)</f>
        <v>213686</v>
      </c>
      <c r="BG209" s="3">
        <v>226845</v>
      </c>
      <c r="BH209" s="3">
        <f>SUM(37203+106841)</f>
        <v>144044</v>
      </c>
      <c r="BI209" s="3">
        <f>SUM(40049+152886)</f>
        <v>192935</v>
      </c>
      <c r="BJ209" s="3">
        <v>526084</v>
      </c>
      <c r="BQ209" s="3">
        <f t="shared" si="60"/>
        <v>3951</v>
      </c>
      <c r="BR209">
        <f t="shared" si="61"/>
        <v>2150</v>
      </c>
      <c r="BS209">
        <f t="shared" si="62"/>
        <v>1524</v>
      </c>
      <c r="BT209">
        <f t="shared" si="63"/>
        <v>432</v>
      </c>
      <c r="BU209">
        <f t="shared" si="64"/>
        <v>885</v>
      </c>
      <c r="BV209">
        <f t="shared" si="65"/>
        <v>1300</v>
      </c>
      <c r="CA209" s="1"/>
      <c r="CD209" s="1">
        <v>43943</v>
      </c>
      <c r="CE209" s="3">
        <f t="shared" si="66"/>
        <v>15039</v>
      </c>
      <c r="CF209" s="3">
        <f t="shared" si="67"/>
        <v>212081</v>
      </c>
      <c r="CH209" s="2"/>
      <c r="CK209" s="1"/>
      <c r="CP209" s="1"/>
      <c r="CU209" s="1"/>
      <c r="CZ209" s="1"/>
      <c r="DH209" s="1">
        <v>43949</v>
      </c>
      <c r="DI209" s="3">
        <f>SUM(D29+E29+F29+G29+H29)</f>
        <v>2015</v>
      </c>
      <c r="DJ209" s="3">
        <f>SUM(N29+O29+P29+Q29+R29)</f>
        <v>1257</v>
      </c>
      <c r="DK209" s="3">
        <f>SUM(X29+Y29+Z29+AA29+AB29)</f>
        <v>1409</v>
      </c>
      <c r="DL209" s="3"/>
      <c r="DM209" s="3">
        <f>SUM(AR29+AS29+AT29+AU29+AV29)</f>
        <v>699</v>
      </c>
      <c r="DN209" s="3"/>
    </row>
    <row r="210" spans="2:118" x14ac:dyDescent="0.2">
      <c r="B210" s="3">
        <v>59508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>
        <v>23062.2889667784</v>
      </c>
      <c r="P210" s="3">
        <v>14915.1313131313</v>
      </c>
      <c r="R210" s="3"/>
      <c r="S210" s="3"/>
      <c r="T210" s="3"/>
      <c r="Z210" s="3">
        <v>16487</v>
      </c>
      <c r="AA210" s="3">
        <v>6063</v>
      </c>
      <c r="AB210" s="3">
        <v>5754</v>
      </c>
      <c r="AC210" s="3"/>
      <c r="AD210" s="3"/>
      <c r="AE210" s="3">
        <v>3513</v>
      </c>
      <c r="AF210" s="3">
        <v>3735</v>
      </c>
      <c r="AG210" s="3">
        <v>43025</v>
      </c>
      <c r="AH210" s="3">
        <v>6436</v>
      </c>
      <c r="AI210" s="3">
        <v>6351</v>
      </c>
      <c r="AJ210" s="3">
        <v>2537</v>
      </c>
      <c r="AK210" s="3">
        <v>5144</v>
      </c>
      <c r="AV210" s="3">
        <v>288045</v>
      </c>
      <c r="AW210" s="5">
        <v>109038</v>
      </c>
      <c r="AX210" s="5">
        <v>54938</v>
      </c>
      <c r="AY210" s="5">
        <v>37778</v>
      </c>
      <c r="AZ210" s="5">
        <v>41165</v>
      </c>
      <c r="BA210" s="5">
        <v>42164</v>
      </c>
      <c r="BE210" s="3">
        <v>805350</v>
      </c>
      <c r="BF210" s="3">
        <f>SUM(109038+114106)</f>
        <v>223144</v>
      </c>
      <c r="BG210" s="3">
        <v>236100</v>
      </c>
      <c r="BH210" s="3">
        <f>SUM(37778+113228)</f>
        <v>151006</v>
      </c>
      <c r="BI210" s="3">
        <f>SUM(41165+157428)</f>
        <v>198593</v>
      </c>
      <c r="BJ210" s="3">
        <v>553509</v>
      </c>
      <c r="BQ210" s="3">
        <f t="shared" si="60"/>
        <v>3110</v>
      </c>
      <c r="BR210">
        <f t="shared" si="61"/>
        <v>2668</v>
      </c>
      <c r="BS210">
        <f t="shared" si="62"/>
        <v>1840</v>
      </c>
      <c r="BT210">
        <f t="shared" si="63"/>
        <v>1052</v>
      </c>
      <c r="BU210">
        <f t="shared" si="64"/>
        <v>1214</v>
      </c>
      <c r="BV210">
        <f t="shared" si="65"/>
        <v>1567</v>
      </c>
      <c r="CA210" s="1"/>
      <c r="CD210" s="1">
        <v>43944</v>
      </c>
      <c r="CE210" s="3">
        <f t="shared" si="66"/>
        <v>18114</v>
      </c>
      <c r="CF210" s="3">
        <f t="shared" si="67"/>
        <v>78371</v>
      </c>
      <c r="CH210" s="1"/>
      <c r="CK210" s="1"/>
      <c r="CP210" s="1"/>
      <c r="CU210" s="1"/>
      <c r="CZ210" s="1"/>
      <c r="DH210" s="1">
        <v>43950</v>
      </c>
      <c r="DI210" s="3">
        <f>SUM(D30+E30+F30+G30+H30)</f>
        <v>3028</v>
      </c>
      <c r="DJ210" s="3">
        <f>SUM(N30+O30+P30+Q30+R30)</f>
        <v>1359</v>
      </c>
      <c r="DK210" s="3">
        <f>SUM(X30+Y30+Z30+AA30+AB30)</f>
        <v>1623</v>
      </c>
      <c r="DL210" s="3">
        <f>SUM(AH30+AI30+AJ30+AK30+AL30)</f>
        <v>606</v>
      </c>
      <c r="DM210" s="3">
        <f>SUM(AR30+AS30+AT30+AU30+AV30)</f>
        <v>637</v>
      </c>
      <c r="DN210" s="3">
        <f>SUM(BB30+BC30+BD30+BE30+BF30)</f>
        <v>1819</v>
      </c>
    </row>
    <row r="211" spans="2:118" x14ac:dyDescent="0.2">
      <c r="B211" s="3">
        <v>59752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R211" s="3"/>
      <c r="S211" s="3"/>
      <c r="T211" s="3"/>
      <c r="Z211" s="3">
        <v>16645</v>
      </c>
      <c r="AA211" s="3">
        <v>6154</v>
      </c>
      <c r="AB211" s="3">
        <v>5844</v>
      </c>
      <c r="AC211" s="3"/>
      <c r="AD211" s="3"/>
      <c r="AE211" s="3">
        <v>3550</v>
      </c>
      <c r="AF211" s="3">
        <v>3763</v>
      </c>
      <c r="AG211" s="3">
        <v>44029</v>
      </c>
      <c r="AH211" s="3">
        <v>6561</v>
      </c>
      <c r="AI211" s="3">
        <v>6460</v>
      </c>
      <c r="AJ211" s="3">
        <v>2593</v>
      </c>
      <c r="AK211" s="3">
        <v>5313</v>
      </c>
      <c r="AV211" s="3">
        <v>291996</v>
      </c>
      <c r="AW211" s="5">
        <v>111188</v>
      </c>
      <c r="AX211" s="5">
        <v>56462</v>
      </c>
      <c r="AY211" s="5">
        <v>38210</v>
      </c>
      <c r="AZ211" s="5">
        <v>42050</v>
      </c>
      <c r="BA211" s="5">
        <v>43464</v>
      </c>
      <c r="BE211" s="3">
        <v>826095</v>
      </c>
      <c r="BF211" s="3">
        <f>SUM(111188+116587)</f>
        <v>227775</v>
      </c>
      <c r="BG211" s="3">
        <v>244887</v>
      </c>
      <c r="BH211" s="3">
        <f>SUM(38210+119550)</f>
        <v>157760</v>
      </c>
      <c r="BI211" s="3">
        <f>SUM(42050+161372)</f>
        <v>203422</v>
      </c>
      <c r="BJ211" s="3">
        <v>577608</v>
      </c>
      <c r="BQ211" s="3">
        <f t="shared" si="60"/>
        <v>4585</v>
      </c>
      <c r="BR211">
        <f t="shared" si="61"/>
        <v>2408</v>
      </c>
      <c r="BS211">
        <f t="shared" si="62"/>
        <v>1963</v>
      </c>
      <c r="BT211">
        <f t="shared" si="63"/>
        <v>1137</v>
      </c>
      <c r="BU211">
        <f t="shared" si="64"/>
        <v>1102</v>
      </c>
      <c r="BV211">
        <f t="shared" si="65"/>
        <v>1469</v>
      </c>
      <c r="CA211" s="1"/>
      <c r="CD211" s="1">
        <v>43945</v>
      </c>
      <c r="CE211" s="3">
        <f t="shared" si="66"/>
        <v>20117</v>
      </c>
      <c r="CF211" s="3">
        <f t="shared" si="67"/>
        <v>87553</v>
      </c>
      <c r="CH211" s="1"/>
      <c r="CK211" s="1"/>
      <c r="CP211" s="1"/>
      <c r="CU211" s="1"/>
      <c r="CZ211" s="1"/>
      <c r="DH211" s="1">
        <v>43951</v>
      </c>
      <c r="DI211" s="3">
        <f>SUM(D31+E31+F31+G31+H31)</f>
        <v>2918</v>
      </c>
      <c r="DJ211" s="3">
        <f>SUM(N31+O31+P31+Q31+R31)</f>
        <v>1183</v>
      </c>
      <c r="DK211" s="3">
        <f>SUM(X31+Y31+Z31+AA31+AB31)</f>
        <v>1499</v>
      </c>
      <c r="DL211" s="3">
        <f>SUM(AH31+AI31+AJ31+AK31+AL31)</f>
        <v>469</v>
      </c>
      <c r="DM211" s="3">
        <f>SUM(AR31+AS31+AT31+AU31+AV31)</f>
        <v>757</v>
      </c>
      <c r="DN211" s="3">
        <f>SUM(BB31+BC31+BD31+BE31+BF31)</f>
        <v>1172</v>
      </c>
    </row>
    <row r="212" spans="2:118" x14ac:dyDescent="0.2">
      <c r="B212" s="3">
        <v>60025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R212" s="3"/>
      <c r="S212" s="3"/>
      <c r="T212" s="3"/>
      <c r="Z212" s="3">
        <v>16840</v>
      </c>
      <c r="AA212" s="3">
        <v>6268</v>
      </c>
      <c r="AB212" s="3">
        <v>5969</v>
      </c>
      <c r="AC212" s="3"/>
      <c r="AD212" s="3"/>
      <c r="AE212" s="3">
        <v>3586</v>
      </c>
      <c r="AF212" s="3">
        <v>3784</v>
      </c>
      <c r="AG212" s="3">
        <v>44954</v>
      </c>
      <c r="AH212" s="3">
        <v>6703</v>
      </c>
      <c r="AI212" s="3">
        <v>6571</v>
      </c>
      <c r="AJ212" s="3">
        <v>2623</v>
      </c>
      <c r="AK212" s="3">
        <v>5439</v>
      </c>
      <c r="AV212" s="3">
        <v>295106</v>
      </c>
      <c r="AW212" s="5">
        <v>113856</v>
      </c>
      <c r="AX212" s="5">
        <v>58302</v>
      </c>
      <c r="AY212" s="5">
        <v>39262</v>
      </c>
      <c r="AZ212" s="5">
        <v>43264</v>
      </c>
      <c r="BA212" s="5">
        <v>45031</v>
      </c>
      <c r="BE212" s="3">
        <v>844994</v>
      </c>
      <c r="BF212" s="3">
        <f>SUM(113856+120503)</f>
        <v>234359</v>
      </c>
      <c r="BG212" s="3">
        <v>254500</v>
      </c>
      <c r="BH212" s="3">
        <f>SUM(39262+125543)</f>
        <v>164805</v>
      </c>
      <c r="BI212" s="3">
        <f>SUM(43264+165824)</f>
        <v>209088</v>
      </c>
      <c r="BJ212" s="3">
        <v>603139</v>
      </c>
      <c r="BQ212" s="3">
        <f t="shared" si="60"/>
        <v>4681</v>
      </c>
      <c r="BR212">
        <f t="shared" si="61"/>
        <v>2388</v>
      </c>
      <c r="BS212">
        <f t="shared" si="62"/>
        <v>1940</v>
      </c>
      <c r="BT212">
        <f t="shared" si="63"/>
        <v>980</v>
      </c>
      <c r="BU212">
        <f t="shared" si="64"/>
        <v>1397</v>
      </c>
      <c r="BV212">
        <f t="shared" si="65"/>
        <v>2417</v>
      </c>
      <c r="CA212" s="1"/>
      <c r="CD212" s="1">
        <v>43946</v>
      </c>
      <c r="CE212" s="3">
        <f t="shared" si="66"/>
        <v>20101</v>
      </c>
      <c r="CF212" s="3">
        <f t="shared" si="67"/>
        <v>100857</v>
      </c>
      <c r="CH212" s="1"/>
      <c r="CK212" s="1"/>
      <c r="CP212" s="1"/>
      <c r="CU212" s="1"/>
      <c r="CZ212" s="1"/>
      <c r="DH212" s="1">
        <v>43952</v>
      </c>
      <c r="DI212" s="3">
        <f>SUM(D32+E32+F32+G32+H32)</f>
        <v>2511</v>
      </c>
      <c r="DJ212" s="3">
        <f>SUM(N32+O32+P32+Q32+R32)</f>
        <v>1330</v>
      </c>
      <c r="DK212" s="3">
        <f>SUM(X32+Y32+Z32+AA32+AB32)</f>
        <v>1565</v>
      </c>
      <c r="DL212" s="3">
        <f>SUM(AH32+AI32+AJ32+AK32+AL32)</f>
        <v>542</v>
      </c>
      <c r="DM212" s="3">
        <f>SUM(AR32+AS32+AT32+AU32+AV32)</f>
        <v>602</v>
      </c>
      <c r="DN212" s="3">
        <f>SUM(BB32+BC32+BD32+BE32+BF32)</f>
        <v>1315</v>
      </c>
    </row>
    <row r="213" spans="2:118" x14ac:dyDescent="0.2">
      <c r="B213" s="3">
        <v>60236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R213" s="3"/>
      <c r="S213" s="3"/>
      <c r="T213" s="3"/>
      <c r="Z213" s="3">
        <v>17057</v>
      </c>
      <c r="AA213" s="3">
        <v>6366</v>
      </c>
      <c r="AB213" s="3">
        <v>6060</v>
      </c>
      <c r="AC213" s="3"/>
      <c r="AD213" s="3"/>
      <c r="AE213" s="3">
        <v>3613</v>
      </c>
      <c r="AF213" s="3">
        <v>3838</v>
      </c>
      <c r="AG213" s="3">
        <v>45952</v>
      </c>
      <c r="AH213" s="3">
        <v>6799</v>
      </c>
      <c r="AI213" s="3">
        <v>6900</v>
      </c>
      <c r="AJ213" s="3">
        <v>2647</v>
      </c>
      <c r="AK213" s="3">
        <v>5601</v>
      </c>
      <c r="AV213" s="3">
        <v>299691</v>
      </c>
      <c r="AW213" s="5">
        <v>116264</v>
      </c>
      <c r="AX213" s="5">
        <v>60265</v>
      </c>
      <c r="AY213" s="5">
        <v>40399</v>
      </c>
      <c r="AZ213" s="5">
        <v>44366</v>
      </c>
      <c r="BA213" s="5">
        <v>46500</v>
      </c>
      <c r="BE213" s="3">
        <v>872481</v>
      </c>
      <c r="BF213" s="3">
        <f>SUM(116264+125054)</f>
        <v>241318</v>
      </c>
      <c r="BG213" s="3">
        <v>265618</v>
      </c>
      <c r="BH213" s="3">
        <f>SUM(40399+131953)</f>
        <v>172352</v>
      </c>
      <c r="BI213" s="3">
        <f>SUM(44366+170517)</f>
        <v>214883</v>
      </c>
      <c r="BJ213" s="3">
        <v>625337</v>
      </c>
      <c r="BQ213" s="3">
        <f t="shared" si="60"/>
        <v>3942</v>
      </c>
      <c r="BR213">
        <f t="shared" si="61"/>
        <v>2538</v>
      </c>
      <c r="BS213">
        <f t="shared" si="62"/>
        <v>2106</v>
      </c>
      <c r="BT213">
        <f t="shared" si="63"/>
        <v>977</v>
      </c>
      <c r="BU213">
        <f t="shared" si="64"/>
        <v>1208</v>
      </c>
      <c r="BV213">
        <f t="shared" si="65"/>
        <v>1525</v>
      </c>
      <c r="CA213" s="1"/>
      <c r="CD213" s="1">
        <v>43947</v>
      </c>
      <c r="CE213" s="3">
        <f t="shared" si="66"/>
        <v>13725</v>
      </c>
      <c r="CF213" s="3">
        <f t="shared" si="67"/>
        <v>86540</v>
      </c>
      <c r="CH213" s="1"/>
      <c r="CK213" s="1"/>
      <c r="CP213" s="1"/>
      <c r="CU213" s="1"/>
      <c r="CZ213" s="1"/>
      <c r="DH213" s="1">
        <v>43953</v>
      </c>
      <c r="DI213" s="3">
        <f>SUM(D33+E33+F33+G33+H33)</f>
        <v>2985</v>
      </c>
      <c r="DJ213" s="3">
        <f>SUM(N33+O33+P33+Q33+R33)</f>
        <v>1136</v>
      </c>
      <c r="DK213" s="3">
        <f>SUM(X33+Y33+Z33+AA33+AB33)</f>
        <v>1550</v>
      </c>
      <c r="DL213" s="3">
        <f>SUM(AH33+AI33+AJ33+AK33+AL33)</f>
        <v>261</v>
      </c>
      <c r="DM213" s="3">
        <f>SUM(AR33+AS33+AT33+AU33+AV33)</f>
        <v>744</v>
      </c>
      <c r="DN213" s="3">
        <f>SUM(BB33+BC33+BD33+BE33+BF33)</f>
        <v>1025</v>
      </c>
    </row>
    <row r="214" spans="2:118" x14ac:dyDescent="0.2">
      <c r="B214" s="3">
        <v>60422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R214" s="3"/>
      <c r="S214" s="3"/>
      <c r="T214" s="3"/>
      <c r="Z214" s="3">
        <v>17208</v>
      </c>
      <c r="AA214" s="3">
        <v>6464</v>
      </c>
      <c r="AB214" s="3">
        <v>6114</v>
      </c>
      <c r="AC214" s="3"/>
      <c r="AD214" s="3"/>
      <c r="AE214" s="3">
        <v>3628</v>
      </c>
      <c r="AF214" s="3">
        <v>3845</v>
      </c>
      <c r="AV214" s="3">
        <v>304372</v>
      </c>
      <c r="AW214" s="5">
        <v>118652</v>
      </c>
      <c r="AX214" s="5">
        <v>62205</v>
      </c>
      <c r="AY214" s="5">
        <v>41379</v>
      </c>
      <c r="AZ214" s="5">
        <v>45763</v>
      </c>
      <c r="BA214" s="5">
        <v>48917</v>
      </c>
      <c r="BE214" s="3">
        <v>900636</v>
      </c>
      <c r="BF214" s="3">
        <f>SUM(118652+129266)</f>
        <v>247918</v>
      </c>
      <c r="BG214" s="3">
        <v>275647</v>
      </c>
      <c r="BH214" s="3">
        <f>SUM(41379+138888)</f>
        <v>180267</v>
      </c>
      <c r="BI214" s="3">
        <f>SUM(45763+175602)</f>
        <v>221365</v>
      </c>
      <c r="BJ214" s="3">
        <v>654985</v>
      </c>
      <c r="BQ214" s="3">
        <f t="shared" si="60"/>
        <v>4663</v>
      </c>
      <c r="BR214">
        <f t="shared" si="61"/>
        <v>2527</v>
      </c>
      <c r="BS214">
        <f t="shared" si="62"/>
        <v>1952</v>
      </c>
      <c r="BT214">
        <f t="shared" si="63"/>
        <v>851</v>
      </c>
      <c r="BU214">
        <f t="shared" si="64"/>
        <v>1334</v>
      </c>
      <c r="BV214">
        <f t="shared" si="65"/>
        <v>1755</v>
      </c>
      <c r="CA214" s="1"/>
      <c r="CD214" s="1">
        <v>43948</v>
      </c>
      <c r="CE214" s="3">
        <f t="shared" si="66"/>
        <v>10242</v>
      </c>
      <c r="CF214" s="3">
        <f t="shared" si="67"/>
        <v>69845</v>
      </c>
      <c r="CH214" s="1"/>
      <c r="CK214" s="1"/>
      <c r="CP214" s="1"/>
      <c r="CU214" s="1"/>
      <c r="CZ214" s="1"/>
      <c r="DH214" s="1">
        <v>43954</v>
      </c>
      <c r="DI214" s="3">
        <f>SUM(D34+E34+F34+G34+H34)</f>
        <v>2269</v>
      </c>
      <c r="DJ214" s="3">
        <f>SUM(N34+O34+P34+Q34+R34)</f>
        <v>1363</v>
      </c>
      <c r="DK214" s="3">
        <f>SUM(X34+Y34+Z34+AA34+AB34)</f>
        <v>925</v>
      </c>
      <c r="DL214" s="3">
        <f>SUM(AH34+AI34+AJ34+AK34+AL34)</f>
        <v>351</v>
      </c>
      <c r="DM214" s="3">
        <f>SUM(AR34+AS34+AT34+AU34+AV34)</f>
        <v>514</v>
      </c>
      <c r="DN214" s="3">
        <f>SUM(BB34+BC34+BD34+BE34+BF34)</f>
        <v>992</v>
      </c>
    </row>
    <row r="215" spans="2:118" x14ac:dyDescent="0.2">
      <c r="B215" s="3">
        <v>60636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R215" s="3"/>
      <c r="S215" s="3"/>
      <c r="T215" s="3"/>
      <c r="Z215" s="3">
        <v>17384</v>
      </c>
      <c r="AA215" s="3">
        <v>6525</v>
      </c>
      <c r="AB215" s="3">
        <v>6179</v>
      </c>
      <c r="AC215" s="3"/>
      <c r="AD215" s="3"/>
      <c r="AE215" s="3">
        <v>3651</v>
      </c>
      <c r="AF215" s="3">
        <v>3885</v>
      </c>
      <c r="AV215" s="3">
        <v>308314</v>
      </c>
      <c r="AW215" s="5">
        <v>121190</v>
      </c>
      <c r="AX215" s="5">
        <v>64311</v>
      </c>
      <c r="AY215" s="5">
        <v>42356</v>
      </c>
      <c r="AZ215" s="5">
        <v>46971</v>
      </c>
      <c r="BA215" s="5">
        <v>50442</v>
      </c>
      <c r="BE215" s="3">
        <v>927438</v>
      </c>
      <c r="BF215" s="3">
        <f>SUM(121190+135355)</f>
        <v>256545</v>
      </c>
      <c r="BG215" s="3">
        <v>289636</v>
      </c>
      <c r="BH215" s="3">
        <f>SUM(42356+148149)</f>
        <v>190505</v>
      </c>
      <c r="BI215" s="3">
        <f>SUM(180477+46971)</f>
        <v>227448</v>
      </c>
      <c r="BJ215" s="3">
        <v>685048</v>
      </c>
      <c r="BQ215" s="3">
        <f t="shared" si="60"/>
        <v>3438</v>
      </c>
      <c r="BR215">
        <f t="shared" si="61"/>
        <v>3027</v>
      </c>
      <c r="BS215">
        <f t="shared" si="62"/>
        <v>1824</v>
      </c>
      <c r="BT215">
        <f t="shared" si="63"/>
        <v>547</v>
      </c>
      <c r="BU215">
        <f t="shared" si="64"/>
        <v>962</v>
      </c>
      <c r="BV215">
        <f t="shared" si="65"/>
        <v>1419</v>
      </c>
      <c r="CA215" s="1"/>
      <c r="CD215" s="1">
        <v>43949</v>
      </c>
      <c r="CE215" s="3">
        <f t="shared" si="66"/>
        <v>11451</v>
      </c>
      <c r="CF215" s="3">
        <f t="shared" si="67"/>
        <v>73338</v>
      </c>
      <c r="CH215" s="1"/>
      <c r="CK215" s="1"/>
      <c r="CP215" s="1"/>
      <c r="CU215" s="1"/>
      <c r="CZ215" s="1"/>
      <c r="DH215" s="1">
        <v>43955</v>
      </c>
      <c r="DI215" s="3">
        <f>SUM(D35+E35+F35+G35+H35)</f>
        <v>1508</v>
      </c>
      <c r="DJ215" s="3">
        <f>SUM(N35+O35+P35+Q35+R35)</f>
        <v>573</v>
      </c>
      <c r="DK215" s="3">
        <f>SUM(X35+Y35+Z35+AA35+AB35)</f>
        <v>1067</v>
      </c>
      <c r="DL215" s="3"/>
      <c r="DM215" s="3">
        <f>SUM(AR35+AS35+AT35+AU35+AV35)</f>
        <v>337</v>
      </c>
      <c r="DN215" s="3">
        <f>SUM(BB35+BC35+BD35+BE35+BF35)</f>
        <v>890</v>
      </c>
    </row>
    <row r="216" spans="2:118" x14ac:dyDescent="0.2">
      <c r="B216" s="3">
        <v>60828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R216" s="3"/>
      <c r="S216" s="3"/>
      <c r="T216" s="3"/>
      <c r="Z216" s="3">
        <v>17495</v>
      </c>
      <c r="AA216" s="3">
        <v>6576</v>
      </c>
      <c r="AB216" s="3">
        <v>6210</v>
      </c>
      <c r="AC216" s="3"/>
      <c r="AD216" s="3"/>
      <c r="AE216" s="3">
        <v>3667</v>
      </c>
      <c r="AF216" s="3">
        <v>3903</v>
      </c>
      <c r="AV216" s="3">
        <v>312977</v>
      </c>
      <c r="AW216" s="5">
        <v>123717</v>
      </c>
      <c r="AX216" s="5">
        <v>66263</v>
      </c>
      <c r="AY216" s="5">
        <v>43207</v>
      </c>
      <c r="AZ216" s="5">
        <v>48305</v>
      </c>
      <c r="BA216" s="5">
        <v>52197</v>
      </c>
      <c r="BE216" s="3">
        <v>959017</v>
      </c>
      <c r="BF216" s="3">
        <f>SUM(123717+138595)</f>
        <v>262312</v>
      </c>
      <c r="BG216" s="3">
        <v>298994</v>
      </c>
      <c r="BH216" s="3">
        <f>SUM(43207+158502)</f>
        <v>201709</v>
      </c>
      <c r="BI216" s="3">
        <f>SUM(48305+187071)</f>
        <v>235376</v>
      </c>
      <c r="BJ216" s="3">
        <v>715751</v>
      </c>
      <c r="BQ216" s="3">
        <f t="shared" si="60"/>
        <v>2538</v>
      </c>
      <c r="BR216">
        <f t="shared" si="61"/>
        <v>1525</v>
      </c>
      <c r="BS216">
        <f t="shared" si="62"/>
        <v>1000</v>
      </c>
      <c r="BT216">
        <f t="shared" si="63"/>
        <v>196</v>
      </c>
      <c r="BU216">
        <f t="shared" si="64"/>
        <v>3725</v>
      </c>
      <c r="BV216">
        <f t="shared" si="65"/>
        <v>1321</v>
      </c>
      <c r="CA216" s="1"/>
      <c r="CD216" s="1">
        <v>43950</v>
      </c>
      <c r="CE216" s="3">
        <f t="shared" si="66"/>
        <v>12664</v>
      </c>
      <c r="CF216" s="3">
        <f t="shared" si="67"/>
        <v>81104</v>
      </c>
      <c r="CH216" s="1"/>
      <c r="CK216" s="1"/>
      <c r="CP216" s="1"/>
      <c r="CU216" s="1"/>
      <c r="CZ216" s="1"/>
      <c r="DH216" s="1">
        <v>43956</v>
      </c>
      <c r="DI216" s="3">
        <f>SUM(D36+E36+F36+G36+H36)</f>
        <v>1392</v>
      </c>
      <c r="DJ216" s="3">
        <f>SUM(N36+O36+P36+Q36+R36)</f>
        <v>1062</v>
      </c>
      <c r="DK216" s="3">
        <f>SUM(X36+Y36+Z36+AA36+AB36)</f>
        <v>871</v>
      </c>
      <c r="DL216" s="3"/>
      <c r="DM216" s="3">
        <f>SUM(AR36+AS36+AT36+AU36+AV36)</f>
        <v>204</v>
      </c>
      <c r="DN216" s="3">
        <f>SUM(BB36+BC36+BD36+BE36+BF36)</f>
        <v>1783</v>
      </c>
    </row>
    <row r="217" spans="2:118" x14ac:dyDescent="0.2">
      <c r="AV217" s="3">
        <v>316415</v>
      </c>
      <c r="AW217" s="5">
        <v>126744</v>
      </c>
      <c r="AX217" s="5">
        <v>68087</v>
      </c>
      <c r="AY217" s="5">
        <v>43754</v>
      </c>
      <c r="AZ217" s="5">
        <v>49267</v>
      </c>
      <c r="BA217" s="5">
        <v>53616</v>
      </c>
      <c r="BE217" s="3">
        <v>985911</v>
      </c>
      <c r="BF217" s="3">
        <f>SUM(126744+148322)</f>
        <v>275066</v>
      </c>
      <c r="BG217" s="3">
        <v>314646</v>
      </c>
      <c r="BH217" s="3">
        <f>SUM(43754+168778)</f>
        <v>212532</v>
      </c>
      <c r="BI217" s="3">
        <f>SUM(49267+191374)</f>
        <v>240641</v>
      </c>
      <c r="BJ217" s="3">
        <v>747874</v>
      </c>
      <c r="BQ217" s="3">
        <f t="shared" ref="BQ217:BQ234" si="68">SUM(AV219-AV218)</f>
        <v>2239</v>
      </c>
      <c r="BR217">
        <f t="shared" ref="BR217:BR234" si="69">SUM(AW219-AW218)</f>
        <v>2324</v>
      </c>
      <c r="BS217">
        <f t="shared" ref="BS217:BS234" si="70">SUM(AX219-AX218)</f>
        <v>1184</v>
      </c>
      <c r="BT217">
        <f t="shared" ref="BT217:BT234" si="71">SUM(AY219-AY218)</f>
        <v>447</v>
      </c>
      <c r="BV217">
        <f t="shared" ref="BV217:BV248" si="72">SUM(BA219-BA218)</f>
        <v>1275</v>
      </c>
      <c r="CA217" s="1"/>
      <c r="CD217" s="1">
        <v>43951</v>
      </c>
      <c r="CE217" s="3">
        <f t="shared" si="66"/>
        <v>13803</v>
      </c>
      <c r="CF217" s="3">
        <f t="shared" si="67"/>
        <v>88829</v>
      </c>
      <c r="CH217" s="1"/>
      <c r="CK217" s="1"/>
      <c r="CP217" s="1"/>
      <c r="CU217" s="1"/>
      <c r="CZ217" s="1"/>
      <c r="DH217" s="1">
        <v>43957</v>
      </c>
      <c r="DI217" s="3"/>
      <c r="DJ217" s="3">
        <f>SUM(N37+O37+P37+Q37+R37)</f>
        <v>544</v>
      </c>
      <c r="DK217" s="3">
        <f>SUM(X37+Y37+Z37+AA37+AB37)</f>
        <v>1554</v>
      </c>
      <c r="DL217" s="3">
        <f>SUM(AH37+AI37+AJ37+AK37+AL37)</f>
        <v>322</v>
      </c>
      <c r="DM217" s="3">
        <f>SUM(AR37+AS37+AT37+AU37+AV37)</f>
        <v>352</v>
      </c>
      <c r="DN217" s="3">
        <f>SUM(BB37+BC37+BD37+BE37+BF37)</f>
        <v>1531</v>
      </c>
    </row>
    <row r="218" spans="2:118" x14ac:dyDescent="0.2">
      <c r="AV218" s="3">
        <v>318953</v>
      </c>
      <c r="AW218" s="5">
        <v>128269</v>
      </c>
      <c r="AX218" s="5">
        <v>69087</v>
      </c>
      <c r="AY218" s="5">
        <v>43950</v>
      </c>
      <c r="AZ218" s="5">
        <v>52992</v>
      </c>
      <c r="BA218" s="5">
        <v>54937</v>
      </c>
      <c r="BE218" s="3">
        <v>1007310</v>
      </c>
      <c r="BF218" s="3">
        <f>SUM(128269+148951)</f>
        <v>277220</v>
      </c>
      <c r="BG218" s="3">
        <v>324268</v>
      </c>
      <c r="BH218" s="3">
        <f>SUM(43950+178439)</f>
        <v>222389</v>
      </c>
      <c r="BI218" s="3">
        <f>SUM(50092+195498)</f>
        <v>245590</v>
      </c>
      <c r="BJ218" s="3">
        <v>779902</v>
      </c>
      <c r="BQ218" s="3">
        <f t="shared" si="68"/>
        <v>2786</v>
      </c>
      <c r="BR218">
        <f t="shared" si="69"/>
        <v>1297</v>
      </c>
      <c r="BS218">
        <f t="shared" si="70"/>
        <v>1754</v>
      </c>
      <c r="BT218">
        <f t="shared" si="71"/>
        <v>657</v>
      </c>
      <c r="BV218">
        <f t="shared" si="72"/>
        <v>2603</v>
      </c>
      <c r="CA218" s="1"/>
      <c r="CD218" s="1">
        <v>43952</v>
      </c>
      <c r="CE218" s="3">
        <f t="shared" si="66"/>
        <v>12296</v>
      </c>
      <c r="CF218" s="3">
        <f t="shared" si="67"/>
        <v>95802</v>
      </c>
      <c r="CH218" s="1"/>
      <c r="CK218" s="1"/>
      <c r="CP218" s="1"/>
      <c r="CU218" s="1"/>
      <c r="CZ218" s="1"/>
      <c r="DH218" s="1">
        <v>43958</v>
      </c>
      <c r="DI218" s="3"/>
      <c r="DJ218" s="3">
        <f>SUM(N38+O38+P38+Q38+R38)</f>
        <v>729</v>
      </c>
      <c r="DK218" s="3">
        <f>SUM(X38+Y38+Z38+AA38+AB38)</f>
        <v>1195</v>
      </c>
      <c r="DL218" s="3">
        <f>SUM(AH38+AI38+AJ38+AK38+AL38)</f>
        <v>223</v>
      </c>
      <c r="DM218" s="3">
        <f>SUM(AR38+AS38+AT38+AU38+AV38)</f>
        <v>241</v>
      </c>
      <c r="DN218" s="3">
        <f>SUM(BB38+BC38+BD38+BE38+BF38)</f>
        <v>1178</v>
      </c>
    </row>
    <row r="219" spans="2:118" x14ac:dyDescent="0.2">
      <c r="AV219" s="3">
        <v>321192</v>
      </c>
      <c r="AW219" s="5">
        <v>130593</v>
      </c>
      <c r="AX219" s="5">
        <v>70271</v>
      </c>
      <c r="AY219" s="5">
        <v>44397</v>
      </c>
      <c r="AZ219" s="5">
        <v>50957</v>
      </c>
      <c r="BA219" s="5">
        <v>56212</v>
      </c>
      <c r="BE219" s="3">
        <v>1028899</v>
      </c>
      <c r="BF219" s="3">
        <f>SUM(130593+157030)</f>
        <v>287623</v>
      </c>
      <c r="BG219" s="3">
        <v>333349</v>
      </c>
      <c r="BH219" s="3">
        <f>SUM(44397+178439)</f>
        <v>222836</v>
      </c>
      <c r="BI219" s="3">
        <f>SUM(50957+199925)</f>
        <v>250882</v>
      </c>
      <c r="BJ219">
        <f>SUM(58815+750221)</f>
        <v>809036</v>
      </c>
      <c r="BQ219" s="3">
        <f t="shared" si="68"/>
        <v>3491</v>
      </c>
      <c r="BR219">
        <f t="shared" si="69"/>
        <v>1745</v>
      </c>
      <c r="BS219">
        <f t="shared" si="70"/>
        <v>1696</v>
      </c>
      <c r="BT219">
        <f t="shared" si="71"/>
        <v>592</v>
      </c>
      <c r="BU219">
        <f t="shared" ref="BU219:BU248" si="73">SUM(AZ221-AZ220)</f>
        <v>1070</v>
      </c>
      <c r="BV219">
        <f t="shared" si="72"/>
        <v>1799</v>
      </c>
      <c r="CA219" s="1"/>
      <c r="CD219" s="1">
        <v>43953</v>
      </c>
      <c r="CE219" s="3">
        <f t="shared" si="66"/>
        <v>13082</v>
      </c>
      <c r="CF219" s="3">
        <f t="shared" si="67"/>
        <v>96539</v>
      </c>
      <c r="CH219" s="1"/>
      <c r="CK219" s="1"/>
      <c r="CP219" s="1"/>
      <c r="CU219" s="1"/>
      <c r="CZ219" s="1"/>
      <c r="DH219" s="1">
        <v>43959</v>
      </c>
      <c r="DI219" s="3">
        <f>SUM(D39+E39+F39+G39+H39)</f>
        <v>1844</v>
      </c>
      <c r="DJ219" s="3">
        <f>SUM(N39+O39+P39+Q39+R39)</f>
        <v>710</v>
      </c>
      <c r="DK219" s="3">
        <f>SUM(X39+Y39+Z39+AA39+AB39)</f>
        <v>1220</v>
      </c>
      <c r="DL219" s="3">
        <f>SUM(AH39+AI39+AJ39+AK39+AL39)</f>
        <v>312</v>
      </c>
      <c r="DM219" s="3">
        <f>SUM(AR39+AS39+AT39+AU39+AV39)</f>
        <v>816</v>
      </c>
      <c r="DN219" s="3">
        <f>SUM(BB39+BC39+BD39+BE39+BF39)</f>
        <v>1226</v>
      </c>
    </row>
    <row r="220" spans="2:118" x14ac:dyDescent="0.2">
      <c r="AV220" s="3">
        <v>323978</v>
      </c>
      <c r="AW220" s="5">
        <v>131890</v>
      </c>
      <c r="AX220" s="5">
        <v>72025</v>
      </c>
      <c r="AY220" s="5">
        <v>45054</v>
      </c>
      <c r="AZ220" s="5">
        <v>51845</v>
      </c>
      <c r="BA220" s="5">
        <v>58815</v>
      </c>
      <c r="BE220" s="3">
        <f>SUM(323978+731943)</f>
        <v>1055921</v>
      </c>
      <c r="BF220" s="3">
        <f>SUM(131890+157030)</f>
        <v>288920</v>
      </c>
      <c r="BG220" s="3">
        <f>SUM(72025+267614)</f>
        <v>339639</v>
      </c>
      <c r="BH220" s="3">
        <f>SUM(45054+188177)</f>
        <v>233231</v>
      </c>
      <c r="BI220" s="3">
        <f>SUM(51845+204495)</f>
        <v>256340</v>
      </c>
      <c r="BJ220" s="3">
        <v>842874</v>
      </c>
      <c r="BQ220" s="3">
        <f t="shared" si="68"/>
        <v>2938</v>
      </c>
      <c r="BR220">
        <f t="shared" si="69"/>
        <v>1819</v>
      </c>
      <c r="BS220">
        <f t="shared" si="70"/>
        <v>1612</v>
      </c>
      <c r="BT220">
        <f t="shared" si="71"/>
        <v>680</v>
      </c>
      <c r="BU220">
        <f t="shared" si="73"/>
        <v>1323</v>
      </c>
      <c r="BV220">
        <f t="shared" si="72"/>
        <v>1898</v>
      </c>
      <c r="CA220" s="1"/>
      <c r="CD220" s="1">
        <v>43954</v>
      </c>
      <c r="CE220" s="3">
        <f t="shared" si="66"/>
        <v>11217</v>
      </c>
      <c r="CF220" s="3">
        <f t="shared" si="67"/>
        <v>103511</v>
      </c>
      <c r="CH220" s="1"/>
      <c r="CK220" s="1"/>
      <c r="CP220" s="1"/>
      <c r="CU220" s="1"/>
      <c r="CZ220" s="1"/>
      <c r="DH220" s="1">
        <v>43960</v>
      </c>
      <c r="DI220" s="3">
        <f>SUM(D40+E40+F40+G40+H40)</f>
        <v>1737</v>
      </c>
      <c r="DJ220" s="3"/>
      <c r="DK220" s="3">
        <f>SUM(X40+Y40+Z40+AA40+AB40)</f>
        <v>971</v>
      </c>
      <c r="DL220" s="3">
        <f>SUM(AH40+AI40+AJ40+AK40+AL40)</f>
        <v>247</v>
      </c>
      <c r="DM220" s="3">
        <f>SUM(AR40+AS40+AT40+AU40+AV40)</f>
        <v>584</v>
      </c>
      <c r="DN220" s="3">
        <f>SUM(BB40+BC40+BD40+BE40+BF40)</f>
        <v>1367</v>
      </c>
    </row>
    <row r="221" spans="2:118" x14ac:dyDescent="0.2">
      <c r="AV221" s="3">
        <v>327469</v>
      </c>
      <c r="AW221" s="5">
        <v>133635</v>
      </c>
      <c r="AX221" s="5">
        <v>73721</v>
      </c>
      <c r="AY221" s="5">
        <v>45646</v>
      </c>
      <c r="AZ221" s="5">
        <v>52915</v>
      </c>
      <c r="BA221" s="5">
        <v>60614</v>
      </c>
      <c r="BE221" s="3">
        <v>1089916</v>
      </c>
      <c r="BF221" s="3">
        <f>SUM(133635+159023)</f>
        <v>292658</v>
      </c>
      <c r="BG221" s="3">
        <v>351632</v>
      </c>
      <c r="BH221" s="3">
        <f>SUM(45646+201416)</f>
        <v>247062</v>
      </c>
      <c r="BI221" s="3">
        <f>SUM(52915+209873)</f>
        <v>262788</v>
      </c>
      <c r="BJ221" s="3">
        <v>875272</v>
      </c>
      <c r="BQ221" s="3">
        <f t="shared" si="68"/>
        <v>2715</v>
      </c>
      <c r="BR221">
        <f t="shared" si="69"/>
        <v>1631</v>
      </c>
      <c r="BS221">
        <f t="shared" si="70"/>
        <v>1410</v>
      </c>
      <c r="BT221">
        <f t="shared" si="71"/>
        <v>430</v>
      </c>
      <c r="BU221">
        <f t="shared" si="73"/>
        <v>1078</v>
      </c>
      <c r="BV221">
        <f t="shared" si="72"/>
        <v>2049</v>
      </c>
      <c r="CA221" s="1"/>
      <c r="CD221" s="1">
        <v>43955</v>
      </c>
      <c r="CE221" s="3">
        <f t="shared" ref="CE221:CE252" si="74">SUM(BQ216+BR216+BS216+BT216+BU216+BV216)</f>
        <v>10305</v>
      </c>
      <c r="CF221" s="3">
        <f t="shared" si="67"/>
        <v>80009</v>
      </c>
      <c r="CH221" s="1"/>
      <c r="CK221" s="1"/>
      <c r="CP221" s="1"/>
      <c r="CU221" s="1"/>
      <c r="CZ221" s="1"/>
      <c r="DH221" s="1">
        <v>43961</v>
      </c>
      <c r="DI221" s="3">
        <f>SUM(D41+E41+F41+G41+H41)</f>
        <v>1410</v>
      </c>
      <c r="DJ221" s="3"/>
      <c r="DK221" s="3">
        <f>SUM(X41+Y41+Z41+AA41+AB41)</f>
        <v>781</v>
      </c>
      <c r="DL221" s="3">
        <f>SUM(AH41+AI41+AJ41+AK41+AL41)</f>
        <v>196</v>
      </c>
      <c r="DM221" s="3">
        <f>SUM(AR41+AS41+AT41+AU41+AV41)</f>
        <v>716</v>
      </c>
      <c r="DN221" s="3">
        <f>SUM(BB41+BC41+BD41+BE41+BF41)</f>
        <v>808</v>
      </c>
    </row>
    <row r="222" spans="2:118" x14ac:dyDescent="0.2">
      <c r="AV222" s="3">
        <v>330407</v>
      </c>
      <c r="AW222" s="5">
        <v>135454</v>
      </c>
      <c r="AX222" s="5">
        <v>75333</v>
      </c>
      <c r="AY222" s="5">
        <v>46326</v>
      </c>
      <c r="AZ222" s="5">
        <v>54238</v>
      </c>
      <c r="BA222" s="5">
        <v>62512</v>
      </c>
      <c r="BE222" s="3">
        <v>1121543</v>
      </c>
      <c r="BF222" s="3">
        <f>SUM(135454+163305)</f>
        <v>298759</v>
      </c>
      <c r="BG222" s="3">
        <v>366032</v>
      </c>
      <c r="BH222" s="3">
        <f>SUM(46326+213927)</f>
        <v>260253</v>
      </c>
      <c r="BI222" s="3">
        <f>SUM(54238+216321)</f>
        <v>270559</v>
      </c>
      <c r="BJ222" s="3">
        <v>912570</v>
      </c>
      <c r="BQ222" s="3">
        <f t="shared" si="68"/>
        <v>2273</v>
      </c>
      <c r="BR222">
        <f t="shared" si="69"/>
        <v>1447</v>
      </c>
      <c r="BS222">
        <f t="shared" si="70"/>
        <v>1050</v>
      </c>
      <c r="BT222">
        <f t="shared" si="71"/>
        <v>382</v>
      </c>
      <c r="BU222">
        <f t="shared" si="73"/>
        <v>1295</v>
      </c>
      <c r="BV222">
        <f t="shared" si="72"/>
        <v>2119</v>
      </c>
      <c r="CA222" s="1"/>
      <c r="CD222" s="1">
        <v>43956</v>
      </c>
      <c r="CE222" s="3">
        <f t="shared" si="74"/>
        <v>7469</v>
      </c>
      <c r="CF222" s="3"/>
      <c r="CH222" s="1"/>
      <c r="CK222" s="1"/>
      <c r="CP222" s="1"/>
      <c r="CU222" s="1"/>
      <c r="CZ222" s="1"/>
      <c r="DH222" s="1">
        <v>43962</v>
      </c>
      <c r="DI222" s="3"/>
      <c r="DJ222" s="3">
        <f>SUM(N42+O42+P42+Q42+R42)</f>
        <v>500</v>
      </c>
      <c r="DK222" s="3">
        <f>SUM(X42+Y42+Z42+AA42+AB42)</f>
        <v>468</v>
      </c>
      <c r="DL222" s="3">
        <f>SUM(AH42+AI42+AJ42+AK42+AL42)</f>
        <v>174</v>
      </c>
      <c r="DM222" s="3">
        <f>SUM(AR42+AS42+AT42+AU42+AV42)</f>
        <v>291</v>
      </c>
      <c r="DN222" s="3">
        <f>SUM(BB42+BC42+BD42+BE42+BF42)</f>
        <v>919</v>
      </c>
    </row>
    <row r="223" spans="2:118" x14ac:dyDescent="0.2">
      <c r="AV223" s="3">
        <v>333122</v>
      </c>
      <c r="AW223" s="5">
        <v>137085</v>
      </c>
      <c r="AX223" s="5">
        <v>76743</v>
      </c>
      <c r="AY223" s="5">
        <v>46756</v>
      </c>
      <c r="AZ223" s="5">
        <v>55316</v>
      </c>
      <c r="BA223" s="5">
        <v>64561</v>
      </c>
      <c r="BE223" s="3">
        <v>1153768</v>
      </c>
      <c r="BF223" s="3">
        <f>SUM(137085+168121)</f>
        <v>305206</v>
      </c>
      <c r="BG223" s="3">
        <v>376537</v>
      </c>
      <c r="BH223" s="3">
        <f>SUM(46756+226730)</f>
        <v>273486</v>
      </c>
      <c r="BI223" s="3">
        <f>SUM(55316+221791)</f>
        <v>277107</v>
      </c>
      <c r="BJ223" s="3">
        <v>955664</v>
      </c>
      <c r="BQ223" s="3">
        <f t="shared" si="68"/>
        <v>1660</v>
      </c>
      <c r="BR223">
        <f t="shared" si="69"/>
        <v>1413</v>
      </c>
      <c r="BS223">
        <f t="shared" si="70"/>
        <v>669</v>
      </c>
      <c r="BT223">
        <f t="shared" si="71"/>
        <v>414</v>
      </c>
      <c r="BU223">
        <f t="shared" si="73"/>
        <v>543</v>
      </c>
      <c r="BV223">
        <f t="shared" si="72"/>
        <v>1259</v>
      </c>
      <c r="CA223" s="1"/>
      <c r="CD223" s="1">
        <v>43957</v>
      </c>
      <c r="CE223" s="3">
        <f t="shared" si="74"/>
        <v>9097</v>
      </c>
      <c r="CF223" s="3"/>
      <c r="CH223" s="1"/>
      <c r="CK223" s="1"/>
      <c r="CP223" s="1"/>
      <c r="CU223" s="1"/>
      <c r="CZ223" s="1"/>
      <c r="DH223" s="1">
        <v>43963</v>
      </c>
      <c r="DI223" s="3"/>
      <c r="DJ223" s="3">
        <f>SUM(N43+O43+P43+Q43+R43)</f>
        <v>295</v>
      </c>
      <c r="DK223" s="3">
        <f>SUM(X43+Y43+Z43+AA43+AB43)</f>
        <v>600</v>
      </c>
      <c r="DL223" s="3">
        <f>SUM(AH43+AI43+AJ43+AK43+AL43)</f>
        <v>176</v>
      </c>
      <c r="DM223" s="3"/>
      <c r="DN223" s="3">
        <f>SUM(BB43+BC43+BD43+BE43+BF43)</f>
        <v>1316</v>
      </c>
    </row>
    <row r="224" spans="2:118" x14ac:dyDescent="0.2">
      <c r="AV224" s="3">
        <v>335395</v>
      </c>
      <c r="AW224" s="5">
        <v>138532</v>
      </c>
      <c r="AX224" s="5">
        <v>77793</v>
      </c>
      <c r="AY224" s="5">
        <v>47138</v>
      </c>
      <c r="AZ224" s="5">
        <v>56611</v>
      </c>
      <c r="BA224" s="5">
        <v>66680</v>
      </c>
      <c r="BE224" s="3">
        <v>1182998</v>
      </c>
      <c r="BF224" s="3">
        <f>SUM(138532+173915)</f>
        <v>312447</v>
      </c>
      <c r="BG224" s="3">
        <v>388389</v>
      </c>
      <c r="BH224" s="3">
        <f>SUM(47138+238540)</f>
        <v>285678</v>
      </c>
      <c r="BI224" s="3">
        <f>SUM(56611+227772)</f>
        <v>284383</v>
      </c>
      <c r="BJ224" s="3">
        <v>991897</v>
      </c>
      <c r="BQ224" s="3">
        <f t="shared" si="68"/>
        <v>1430</v>
      </c>
      <c r="BR224">
        <f t="shared" si="69"/>
        <v>798</v>
      </c>
      <c r="BS224">
        <f t="shared" si="70"/>
        <v>870</v>
      </c>
      <c r="BT224">
        <f t="shared" si="71"/>
        <v>469</v>
      </c>
      <c r="BU224">
        <f t="shared" si="73"/>
        <v>837</v>
      </c>
      <c r="BV224">
        <f t="shared" si="72"/>
        <v>1443</v>
      </c>
      <c r="CA224" s="1"/>
      <c r="CD224" s="1">
        <v>43958</v>
      </c>
      <c r="CE224" s="3">
        <f t="shared" si="74"/>
        <v>10393</v>
      </c>
      <c r="CF224" s="3">
        <f t="shared" ref="CF224:CF239" si="75">SUM(BP293+BQ293+BR293+BS293+BT293+BU293)</f>
        <v>102403</v>
      </c>
      <c r="CH224" s="1"/>
      <c r="CK224" s="1"/>
      <c r="CP224" s="1"/>
      <c r="CU224" s="1"/>
      <c r="CZ224" s="1"/>
      <c r="DH224" s="1">
        <v>43964</v>
      </c>
      <c r="DI224" s="3">
        <f>SUM(D44+E44+F44+G44+H44)</f>
        <v>1325</v>
      </c>
      <c r="DJ224" s="3">
        <f>SUM(N44+O44+P44+Q44+R44)</f>
        <v>327</v>
      </c>
      <c r="DK224" s="3">
        <f>SUM(X44+Y44+Z44+AA44+AB44)</f>
        <v>877</v>
      </c>
      <c r="DL224" s="3">
        <f>SUM(AH44+AI44+AJ44+AK44+AL44)</f>
        <v>207</v>
      </c>
      <c r="DM224" s="3">
        <f>SUM(AR44+AS44+AT44+AU44+AV44)</f>
        <v>366</v>
      </c>
      <c r="DN224" s="3">
        <f>SUM(BB44+BC44+BD44+BE44+BF44)</f>
        <v>1670</v>
      </c>
    </row>
    <row r="225" spans="48:118" x14ac:dyDescent="0.2">
      <c r="AV225" s="3">
        <v>337055</v>
      </c>
      <c r="AW225" s="5">
        <v>139945</v>
      </c>
      <c r="AX225" s="5">
        <v>78462</v>
      </c>
      <c r="AY225" s="5">
        <v>47552</v>
      </c>
      <c r="AZ225" s="5">
        <v>57154</v>
      </c>
      <c r="BA225" s="5">
        <v>67939</v>
      </c>
      <c r="BE225" s="3">
        <v>1204650</v>
      </c>
      <c r="BF225" s="3">
        <f>SUM(139945+285988)</f>
        <v>425933</v>
      </c>
      <c r="BG225" s="3">
        <v>394728</v>
      </c>
      <c r="BH225" s="3">
        <f>SUM(47552+251396)</f>
        <v>298948</v>
      </c>
      <c r="BI225" s="3">
        <f>SUM(57154+231704)</f>
        <v>288858</v>
      </c>
      <c r="BJ225" s="3">
        <v>1033370</v>
      </c>
      <c r="BQ225" s="3">
        <f t="shared" si="68"/>
        <v>2176</v>
      </c>
      <c r="BR225">
        <f t="shared" si="69"/>
        <v>817</v>
      </c>
      <c r="BS225">
        <f t="shared" si="70"/>
        <v>1165</v>
      </c>
      <c r="BT225">
        <f t="shared" si="71"/>
        <v>370</v>
      </c>
      <c r="BU225">
        <f t="shared" si="73"/>
        <v>707</v>
      </c>
      <c r="BV225">
        <f t="shared" si="72"/>
        <v>1759</v>
      </c>
      <c r="CA225" s="1"/>
      <c r="CD225" s="1">
        <v>43959</v>
      </c>
      <c r="CE225" s="3">
        <f t="shared" si="74"/>
        <v>10270</v>
      </c>
      <c r="CF225" s="3">
        <f t="shared" si="75"/>
        <v>110388</v>
      </c>
      <c r="CH225" s="1"/>
      <c r="CK225" s="1"/>
      <c r="CP225" s="1"/>
      <c r="CU225" s="1"/>
      <c r="CZ225" s="1"/>
      <c r="DH225" s="1">
        <v>43965</v>
      </c>
      <c r="DI225" s="3">
        <f>SUM(D45+E45+F45+G45+H45)</f>
        <v>1462</v>
      </c>
      <c r="DJ225" s="3"/>
      <c r="DK225" s="3">
        <f>SUM(X45+Y45+Z45+AA45+AB45)</f>
        <v>1164</v>
      </c>
      <c r="DL225" s="3">
        <f>SUM(AH45+AI45+AJ45+AK45+AL45)</f>
        <v>648</v>
      </c>
      <c r="DM225" s="3"/>
      <c r="DN225" s="3">
        <f>SUM(BB45+BC45+BD45+BE45+BF45)</f>
        <v>1249</v>
      </c>
    </row>
    <row r="226" spans="48:118" x14ac:dyDescent="0.2">
      <c r="AV226" s="3">
        <v>338485</v>
      </c>
      <c r="AW226" s="5">
        <v>140743</v>
      </c>
      <c r="AX226" s="5">
        <v>79332</v>
      </c>
      <c r="AY226" s="5">
        <v>48021</v>
      </c>
      <c r="AZ226" s="5">
        <v>57991</v>
      </c>
      <c r="BA226" s="5">
        <v>69382</v>
      </c>
      <c r="BE226" s="3">
        <v>1225113</v>
      </c>
      <c r="BF226" s="3">
        <f>SUM(140743+292317)</f>
        <v>433060</v>
      </c>
      <c r="BG226" s="3">
        <v>401496</v>
      </c>
      <c r="BH226" s="3">
        <f>SUM(48021+259869)</f>
        <v>307890</v>
      </c>
      <c r="BI226" s="3">
        <f>SUM(57991+237989)</f>
        <v>295980</v>
      </c>
      <c r="BJ226" s="3">
        <v>1065592</v>
      </c>
      <c r="BQ226" s="3">
        <f t="shared" si="68"/>
        <v>2390</v>
      </c>
      <c r="BR226">
        <f t="shared" si="69"/>
        <v>1144</v>
      </c>
      <c r="BS226">
        <f t="shared" si="70"/>
        <v>1685</v>
      </c>
      <c r="BT226">
        <f t="shared" si="71"/>
        <v>1191</v>
      </c>
      <c r="BU226">
        <f t="shared" si="73"/>
        <v>938</v>
      </c>
      <c r="BV226">
        <f t="shared" si="72"/>
        <v>2023</v>
      </c>
      <c r="CA226" s="1"/>
      <c r="CD226" s="1">
        <v>43960</v>
      </c>
      <c r="CE226" s="3">
        <f t="shared" si="74"/>
        <v>9313</v>
      </c>
      <c r="CF226" s="3">
        <f t="shared" si="75"/>
        <v>112052</v>
      </c>
      <c r="CH226" s="1"/>
      <c r="CK226" s="1"/>
      <c r="CP226" s="1"/>
      <c r="CU226" s="1"/>
      <c r="CZ226" s="1"/>
      <c r="DH226" s="1">
        <v>43966</v>
      </c>
      <c r="DI226" s="3">
        <f>SUM(D46+E46+F46+G46+H46)</f>
        <v>1753</v>
      </c>
      <c r="DJ226" s="3"/>
      <c r="DK226" s="3">
        <f>SUM(X46+Y46+Z46+AA46+AB46)</f>
        <v>902</v>
      </c>
      <c r="DL226" s="3">
        <f>SUM(AH46+AI46+AJ46+AK46+AL46)</f>
        <v>223</v>
      </c>
      <c r="DM226" s="3"/>
      <c r="DN226" s="3">
        <f>SUM(BB46+BC46+BD46+BE46+BF46)</f>
        <v>1312</v>
      </c>
    </row>
    <row r="227" spans="48:118" x14ac:dyDescent="0.2">
      <c r="AV227" s="5">
        <v>340661</v>
      </c>
      <c r="AW227" s="5">
        <v>141560</v>
      </c>
      <c r="AX227" s="5">
        <v>80497</v>
      </c>
      <c r="AY227" s="5">
        <v>48391</v>
      </c>
      <c r="AZ227" s="5">
        <v>58698</v>
      </c>
      <c r="BA227" s="5">
        <v>71141</v>
      </c>
      <c r="BE227" s="3">
        <v>1258907</v>
      </c>
      <c r="BF227" s="3">
        <f>SUM(141560+299890)</f>
        <v>441450</v>
      </c>
      <c r="BG227" s="3">
        <v>410032</v>
      </c>
      <c r="BH227" s="3">
        <f>SUM(48391+259869)</f>
        <v>308260</v>
      </c>
      <c r="BI227" s="3">
        <f>SUM(58698+244171)</f>
        <v>302869</v>
      </c>
      <c r="BJ227" s="3">
        <v>1104651</v>
      </c>
      <c r="BQ227" s="3">
        <f t="shared" si="68"/>
        <v>2762</v>
      </c>
      <c r="BR227">
        <f t="shared" si="69"/>
        <v>1201</v>
      </c>
      <c r="BS227">
        <f t="shared" si="70"/>
        <v>1239</v>
      </c>
      <c r="BT227">
        <f t="shared" si="71"/>
        <v>497</v>
      </c>
      <c r="BU227">
        <f t="shared" si="73"/>
        <v>986</v>
      </c>
      <c r="BV227">
        <f t="shared" si="72"/>
        <v>1772</v>
      </c>
      <c r="CA227" s="1"/>
      <c r="CD227" s="1">
        <v>43961</v>
      </c>
      <c r="CE227" s="3">
        <f t="shared" si="74"/>
        <v>8566</v>
      </c>
      <c r="CF227" s="3">
        <f t="shared" si="75"/>
        <v>104024</v>
      </c>
      <c r="CH227" s="1"/>
      <c r="CK227" s="1"/>
      <c r="CP227" s="1"/>
      <c r="CU227" s="1"/>
      <c r="CZ227" s="1"/>
      <c r="DH227" s="1">
        <v>43967</v>
      </c>
      <c r="DI227" s="3">
        <f>SUM(D47+E47+F47+G47+H47)</f>
        <v>1420</v>
      </c>
      <c r="DJ227" s="3">
        <f>SUM(N47+O47+P47+Q47+R47)</f>
        <v>397</v>
      </c>
      <c r="DK227" s="3">
        <f>SUM(X47+Y47+Z47+AA47+AB47)</f>
        <v>1095</v>
      </c>
      <c r="DL227" s="3">
        <f>SUM(AH47+AI47+AJ47+AK47+AL47)</f>
        <v>208</v>
      </c>
      <c r="DM227" s="3">
        <f>SUM(AR47+AS47+AT47+AU47+AV47)</f>
        <v>537</v>
      </c>
      <c r="DN227" s="3">
        <f>SUM(BB47+BC47+BD47+BE47+BF47)</f>
        <v>1451</v>
      </c>
    </row>
    <row r="228" spans="48:118" x14ac:dyDescent="0.2">
      <c r="AV228" s="5">
        <v>343051</v>
      </c>
      <c r="AW228" s="5">
        <v>142704</v>
      </c>
      <c r="AX228" s="5">
        <v>82182</v>
      </c>
      <c r="AY228" s="5">
        <v>49582</v>
      </c>
      <c r="AZ228" s="5">
        <v>59636</v>
      </c>
      <c r="BA228" s="5">
        <v>73164</v>
      </c>
      <c r="BE228" s="3">
        <v>1298757</v>
      </c>
      <c r="BF228" s="3">
        <f>SUM(142704+308992)</f>
        <v>451696</v>
      </c>
      <c r="BG228" s="3">
        <v>424361</v>
      </c>
      <c r="BH228" s="3">
        <f>SUM(49582+286301)</f>
        <v>335883</v>
      </c>
      <c r="BI228" s="3">
        <f>SUM(59636+251559)</f>
        <v>311195</v>
      </c>
      <c r="BJ228" s="3">
        <v>1133906</v>
      </c>
      <c r="BQ228" s="3">
        <f t="shared" si="68"/>
        <v>2419</v>
      </c>
      <c r="BR228">
        <f t="shared" si="69"/>
        <v>1184</v>
      </c>
      <c r="BS228">
        <f t="shared" si="70"/>
        <v>1512</v>
      </c>
      <c r="BT228">
        <f t="shared" si="71"/>
        <v>425</v>
      </c>
      <c r="BU228">
        <f t="shared" si="73"/>
        <v>989</v>
      </c>
      <c r="BV228">
        <f t="shared" si="72"/>
        <v>1857</v>
      </c>
      <c r="CA228" s="1"/>
      <c r="CD228" s="1">
        <v>43962</v>
      </c>
      <c r="CE228" s="3">
        <f t="shared" si="74"/>
        <v>5958</v>
      </c>
      <c r="CF228" s="3">
        <f t="shared" si="75"/>
        <v>200695</v>
      </c>
      <c r="CH228" s="1"/>
      <c r="CK228" s="1"/>
      <c r="CP228" s="1"/>
      <c r="CU228" s="1"/>
      <c r="CZ228" s="1"/>
      <c r="DH228" s="1">
        <v>43968</v>
      </c>
      <c r="DI228" s="3">
        <f>SUM(D48+E48+F48+G48+H48)</f>
        <v>1086</v>
      </c>
      <c r="DJ228" s="3">
        <f>SUM(N48+O48+P48+Q48+R48)</f>
        <v>651</v>
      </c>
      <c r="DK228" s="3">
        <f>SUM(X48+Y48+Z48+AA48+AB48)</f>
        <v>774</v>
      </c>
      <c r="DL228" s="3">
        <f>SUM(AH48+AI48+AJ48+AK48+AL48)</f>
        <v>132</v>
      </c>
      <c r="DM228" s="3">
        <f>SUM(AR48+AS48+AT48+AU48+AV48)</f>
        <v>311</v>
      </c>
      <c r="DN228" s="3">
        <f>SUM(BB48+BC48+BD48+BE48+BF48)</f>
        <v>1064</v>
      </c>
    </row>
    <row r="229" spans="48:118" x14ac:dyDescent="0.2">
      <c r="AV229" s="5">
        <v>345813</v>
      </c>
      <c r="AW229" s="5">
        <v>143905</v>
      </c>
      <c r="AX229" s="5">
        <v>83421</v>
      </c>
      <c r="AY229" s="5">
        <v>50079</v>
      </c>
      <c r="AZ229" s="5">
        <v>60622</v>
      </c>
      <c r="BA229" s="5">
        <v>74936</v>
      </c>
      <c r="BE229" s="3">
        <v>1338048</v>
      </c>
      <c r="BF229" s="3">
        <f>SUM(143905+319067)</f>
        <v>462972</v>
      </c>
      <c r="BG229" s="3">
        <v>435679</v>
      </c>
      <c r="BH229" s="3">
        <f>SUM(50079+307417)</f>
        <v>357496</v>
      </c>
      <c r="BI229" s="3">
        <f>SUM(60622+259210)</f>
        <v>319832</v>
      </c>
      <c r="BJ229" s="3">
        <v>1179126</v>
      </c>
      <c r="BQ229" s="3">
        <f t="shared" si="68"/>
        <v>1889</v>
      </c>
      <c r="BR229">
        <f t="shared" si="69"/>
        <v>1245</v>
      </c>
      <c r="BS229">
        <f t="shared" si="70"/>
        <v>1077</v>
      </c>
      <c r="BT229">
        <f t="shared" si="71"/>
        <v>638</v>
      </c>
      <c r="BU229">
        <f t="shared" si="73"/>
        <v>623</v>
      </c>
      <c r="BV229">
        <f t="shared" si="72"/>
        <v>2046</v>
      </c>
      <c r="CA229" s="1"/>
      <c r="CD229" s="1">
        <v>43963</v>
      </c>
      <c r="CE229" s="3">
        <f t="shared" si="74"/>
        <v>5847</v>
      </c>
      <c r="CF229" s="3">
        <f t="shared" si="75"/>
        <v>82644</v>
      </c>
      <c r="CH229" s="1"/>
      <c r="CK229" s="1"/>
      <c r="CP229" s="1"/>
      <c r="CU229" s="1"/>
      <c r="CZ229" s="1"/>
      <c r="DH229" s="1">
        <v>43969</v>
      </c>
      <c r="DI229" s="3">
        <f>SUM(D49+E49+F49+G49+H49)</f>
        <v>711</v>
      </c>
      <c r="DJ229" s="3"/>
      <c r="DK229" s="3">
        <f>SUM(X49+Y49+Z49+AA49+AB49)</f>
        <v>773</v>
      </c>
      <c r="DL229" s="3">
        <f>SUM(AH49+AI49+AJ49+AK49+AL49)</f>
        <v>88</v>
      </c>
      <c r="DM229" s="3">
        <f>SUM(AR49+AS49+AT49+AU49+AV49)</f>
        <v>473</v>
      </c>
      <c r="DN229" s="3">
        <f>SUM(BB49+BC49+BD49+BE49+BF49)</f>
        <v>795</v>
      </c>
    </row>
    <row r="230" spans="48:118" x14ac:dyDescent="0.2">
      <c r="AV230" s="5">
        <v>348232</v>
      </c>
      <c r="AW230" s="5">
        <v>145089</v>
      </c>
      <c r="AX230" s="5">
        <v>84933</v>
      </c>
      <c r="AY230" s="5">
        <v>50504</v>
      </c>
      <c r="AZ230" s="5">
        <v>61611</v>
      </c>
      <c r="BA230" s="5">
        <v>76793</v>
      </c>
      <c r="BE230" s="3">
        <v>1378717</v>
      </c>
      <c r="BF230" s="3">
        <f>SUM(145089+330135)</f>
        <v>475224</v>
      </c>
      <c r="BG230" s="3">
        <v>448089</v>
      </c>
      <c r="BH230" s="3">
        <f>SUM(50504+307417)</f>
        <v>357921</v>
      </c>
      <c r="BI230" s="3">
        <f>SUM(61611+266225)</f>
        <v>327836</v>
      </c>
      <c r="BJ230" s="3">
        <v>1235243</v>
      </c>
      <c r="BQ230" s="3">
        <f t="shared" si="68"/>
        <v>1250</v>
      </c>
      <c r="BR230">
        <f t="shared" si="69"/>
        <v>1705</v>
      </c>
      <c r="BS230">
        <f t="shared" si="70"/>
        <v>1042</v>
      </c>
      <c r="BT230">
        <f t="shared" si="71"/>
        <v>773</v>
      </c>
      <c r="BU230">
        <f t="shared" si="73"/>
        <v>822</v>
      </c>
      <c r="BV230">
        <f t="shared" si="72"/>
        <v>1591</v>
      </c>
      <c r="CA230" s="1"/>
      <c r="CD230" s="1">
        <v>43964</v>
      </c>
      <c r="CE230" s="3">
        <f t="shared" si="74"/>
        <v>6994</v>
      </c>
      <c r="CF230" s="3">
        <f t="shared" si="75"/>
        <v>97038</v>
      </c>
      <c r="CH230" s="1"/>
      <c r="CK230" s="1"/>
      <c r="CP230" s="1"/>
      <c r="CU230" s="1"/>
      <c r="CZ230" s="1"/>
      <c r="DH230" s="1">
        <v>43970</v>
      </c>
      <c r="DI230" s="3">
        <f>SUM(D50+E50+F50+G50+H50)</f>
        <v>665</v>
      </c>
      <c r="DJ230" s="3"/>
      <c r="DK230" s="3">
        <f>SUM(X50+Y50+Z50+AA50+AB50)</f>
        <v>655</v>
      </c>
      <c r="DL230" s="3">
        <f>SUM(AH50+AI50+AJ50+AK50+AL50)</f>
        <v>230</v>
      </c>
      <c r="DM230" s="3">
        <f>SUM(AR50+AS50+AT50+AU50+AV50)</f>
        <v>301</v>
      </c>
      <c r="DN230" s="3">
        <f>SUM(BB50+BC50+BD50+BE50+BF50)</f>
        <v>1584</v>
      </c>
    </row>
    <row r="231" spans="48:118" x14ac:dyDescent="0.2">
      <c r="AV231" s="5">
        <v>350121</v>
      </c>
      <c r="AW231" s="5">
        <v>146334</v>
      </c>
      <c r="AX231" s="5">
        <v>86010</v>
      </c>
      <c r="AY231" s="5">
        <v>51142</v>
      </c>
      <c r="AZ231" s="5">
        <v>62234</v>
      </c>
      <c r="BA231" s="5">
        <v>78839</v>
      </c>
      <c r="BE231" s="3">
        <v>1413396</v>
      </c>
      <c r="BF231" s="3">
        <v>487565</v>
      </c>
      <c r="BG231" s="3">
        <v>460826</v>
      </c>
      <c r="BH231" s="3">
        <f>SUM(51142+345816)</f>
        <v>396958</v>
      </c>
      <c r="BI231" s="3">
        <f>SUM(62234+270670)</f>
        <v>332904</v>
      </c>
      <c r="BJ231" s="3">
        <v>1292672</v>
      </c>
      <c r="BQ231" s="3">
        <f t="shared" si="68"/>
        <v>1474</v>
      </c>
      <c r="BR231">
        <f t="shared" si="69"/>
        <v>974</v>
      </c>
      <c r="BS231">
        <f t="shared" si="70"/>
        <v>873</v>
      </c>
      <c r="BT231">
        <f t="shared" si="71"/>
        <v>435</v>
      </c>
      <c r="BU231">
        <f t="shared" si="73"/>
        <v>610</v>
      </c>
      <c r="BV231">
        <f t="shared" si="72"/>
        <v>1365</v>
      </c>
      <c r="CA231" s="1"/>
      <c r="CD231" s="1">
        <v>43965</v>
      </c>
      <c r="CE231" s="3">
        <f t="shared" si="74"/>
        <v>9371</v>
      </c>
      <c r="CF231" s="3">
        <f t="shared" si="75"/>
        <v>129629</v>
      </c>
      <c r="CH231" s="1"/>
      <c r="CK231" s="1"/>
      <c r="CP231" s="1"/>
      <c r="CU231" s="1"/>
      <c r="CZ231" s="1"/>
      <c r="DH231" s="1">
        <v>43971</v>
      </c>
      <c r="DI231" s="3">
        <f>SUM(D51+E51+F51+G51+H51)</f>
        <v>757</v>
      </c>
      <c r="DJ231" s="3"/>
      <c r="DK231" s="3">
        <f>SUM(X51+Y51+Z51+AA51+AB51)</f>
        <v>753</v>
      </c>
      <c r="DL231" s="3">
        <f>SUM(AH51+AI51+AJ51+AK51+AL51)</f>
        <v>238</v>
      </c>
      <c r="DM231" s="3">
        <f>SUM(AR51+AS51+AT51+AU51+AV51)</f>
        <v>404</v>
      </c>
      <c r="DN231" s="3">
        <f>SUM(BB51+BC51+BD51+BE51+BF51)</f>
        <v>1630</v>
      </c>
    </row>
    <row r="232" spans="48:118" x14ac:dyDescent="0.2">
      <c r="AV232" s="5">
        <v>351371</v>
      </c>
      <c r="AW232" s="5">
        <v>148039</v>
      </c>
      <c r="AX232" s="5">
        <v>87052</v>
      </c>
      <c r="AY232" s="5">
        <v>51915</v>
      </c>
      <c r="AZ232" s="5">
        <v>63056</v>
      </c>
      <c r="BA232" s="5">
        <v>80430</v>
      </c>
      <c r="BE232" s="3">
        <v>1439557</v>
      </c>
      <c r="BF232" s="3">
        <f>SUM(148039+357530)</f>
        <v>505569</v>
      </c>
      <c r="BG232" s="3">
        <v>469199</v>
      </c>
      <c r="BH232" s="3">
        <f>SUM(51915+358263)</f>
        <v>410178</v>
      </c>
      <c r="BI232" s="3">
        <f>SUM(63056+277553)</f>
        <v>340609</v>
      </c>
      <c r="BJ232" s="3">
        <v>1339316</v>
      </c>
      <c r="BQ232" s="3">
        <f t="shared" si="68"/>
        <v>1525</v>
      </c>
      <c r="BR232">
        <f t="shared" si="69"/>
        <v>1386</v>
      </c>
      <c r="BS232">
        <f t="shared" si="70"/>
        <v>1045</v>
      </c>
      <c r="BT232">
        <f t="shared" si="71"/>
        <v>659</v>
      </c>
      <c r="BU232">
        <f t="shared" si="73"/>
        <v>746</v>
      </c>
      <c r="BV232">
        <f t="shared" si="72"/>
        <v>2262</v>
      </c>
      <c r="CA232" s="1"/>
      <c r="CD232" s="1">
        <v>43966</v>
      </c>
      <c r="CE232" s="3">
        <f t="shared" si="74"/>
        <v>8457</v>
      </c>
      <c r="CF232" s="3">
        <f t="shared" si="75"/>
        <v>137355</v>
      </c>
      <c r="CH232" s="1"/>
      <c r="CK232" s="1"/>
      <c r="CP232" s="1"/>
      <c r="CU232" s="1"/>
      <c r="CZ232" s="1"/>
      <c r="DH232" s="1">
        <v>43972</v>
      </c>
      <c r="DI232" s="3">
        <f>SUM(D52+E52+F52+G52+H52)</f>
        <v>1215</v>
      </c>
      <c r="DJ232" s="3"/>
      <c r="DK232" s="3">
        <f>SUM(X52+Y52+Z52+AA52+AB52)</f>
        <v>793</v>
      </c>
      <c r="DL232" s="3">
        <f>SUM(AH52+AI52+AJ52+AK52+AL52)</f>
        <v>157</v>
      </c>
      <c r="DM232" s="3">
        <f>SUM(AR52+AS52+AT52+AU52+AV52)</f>
        <v>491</v>
      </c>
      <c r="DN232" s="3">
        <f>SUM(BB52+BC52+BD52+BE52+BF52)</f>
        <v>1582</v>
      </c>
    </row>
    <row r="233" spans="48:118" x14ac:dyDescent="0.2">
      <c r="AV233" s="5">
        <v>352845</v>
      </c>
      <c r="AW233" s="5">
        <v>149013</v>
      </c>
      <c r="AX233" s="5">
        <v>87925</v>
      </c>
      <c r="AY233" s="5">
        <v>52350</v>
      </c>
      <c r="AZ233" s="5">
        <v>63666</v>
      </c>
      <c r="BA233" s="5">
        <v>81795</v>
      </c>
      <c r="BE233" s="3">
        <v>1467739</v>
      </c>
      <c r="BF233" s="3">
        <f>SUM(149013+371169)</f>
        <v>520182</v>
      </c>
      <c r="BG233" s="3">
        <v>476940</v>
      </c>
      <c r="BH233" s="3">
        <f>SUM(52350+370554)</f>
        <v>422904</v>
      </c>
      <c r="BI233" s="3">
        <f>SUM(63666+286034)</f>
        <v>349700</v>
      </c>
      <c r="BJ233" s="3">
        <v>1380120</v>
      </c>
      <c r="BQ233" s="3">
        <f t="shared" si="68"/>
        <v>2088</v>
      </c>
      <c r="BR233">
        <f t="shared" si="69"/>
        <v>1073</v>
      </c>
      <c r="BS233">
        <f t="shared" si="70"/>
        <v>1114</v>
      </c>
      <c r="BT233">
        <f t="shared" si="71"/>
        <v>501</v>
      </c>
      <c r="BU233">
        <f t="shared" si="73"/>
        <v>980</v>
      </c>
      <c r="BV233">
        <f t="shared" si="72"/>
        <v>2140</v>
      </c>
      <c r="CA233" s="1"/>
      <c r="CD233" s="1">
        <v>43967</v>
      </c>
      <c r="CE233" s="3">
        <f t="shared" si="74"/>
        <v>8386</v>
      </c>
      <c r="CF233" s="3">
        <f t="shared" si="75"/>
        <v>129877</v>
      </c>
      <c r="CH233" s="1"/>
      <c r="CK233" s="1"/>
      <c r="CP233" s="1"/>
      <c r="CU233" s="1"/>
      <c r="CZ233" s="1"/>
      <c r="DH233" s="1">
        <v>43973</v>
      </c>
      <c r="DI233" s="3">
        <f>SUM(D53+E53+F53+G53+H53)</f>
        <v>868</v>
      </c>
      <c r="DJ233" s="3">
        <f>SUM(N53+O53+P53+Q53+R53)</f>
        <v>383</v>
      </c>
      <c r="DK233" s="3">
        <f>SUM(X53+Y53+Z53+AA53+AB53)</f>
        <v>541</v>
      </c>
      <c r="DL233" s="3">
        <f>SUM(AH53+AI53+AJ53+AK53+AL53)</f>
        <v>108</v>
      </c>
      <c r="DM233" s="3">
        <f>SUM(AR53+AS53+AT53+AU53+AV53)</f>
        <v>487</v>
      </c>
      <c r="DN233" s="3">
        <f>SUM(BB53+BC53+BD53+BE53+BF53)</f>
        <v>1373</v>
      </c>
    </row>
    <row r="234" spans="48:118" x14ac:dyDescent="0.2">
      <c r="AV234" s="5">
        <v>354370</v>
      </c>
      <c r="AW234" s="5">
        <v>150399</v>
      </c>
      <c r="AX234" s="5">
        <v>88970</v>
      </c>
      <c r="AY234" s="5">
        <v>53009</v>
      </c>
      <c r="AZ234" s="5">
        <v>64412</v>
      </c>
      <c r="BA234" s="5">
        <v>84057</v>
      </c>
      <c r="BE234" s="3">
        <v>1505836</v>
      </c>
      <c r="BF234" s="3">
        <v>531343</v>
      </c>
      <c r="BG234" s="3">
        <v>489953</v>
      </c>
      <c r="BH234" s="3">
        <f>SUM(53009+384063)</f>
        <v>437072</v>
      </c>
      <c r="BI234" s="3">
        <f>SUM(64412+293244)</f>
        <v>357656</v>
      </c>
      <c r="BJ234" s="3">
        <v>1421127</v>
      </c>
      <c r="BQ234" s="3">
        <f t="shared" si="68"/>
        <v>1696</v>
      </c>
      <c r="BR234">
        <f t="shared" si="69"/>
        <v>1247</v>
      </c>
      <c r="BS234">
        <f t="shared" si="70"/>
        <v>805</v>
      </c>
      <c r="BT234">
        <f t="shared" si="71"/>
        <v>403</v>
      </c>
      <c r="BU234">
        <f t="shared" si="73"/>
        <v>866</v>
      </c>
      <c r="BV234">
        <f t="shared" si="72"/>
        <v>2247</v>
      </c>
      <c r="CA234" s="1"/>
      <c r="CD234" s="1">
        <v>43968</v>
      </c>
      <c r="CE234" s="3">
        <f t="shared" si="74"/>
        <v>7518</v>
      </c>
      <c r="CF234" s="3">
        <f t="shared" si="75"/>
        <v>161291</v>
      </c>
      <c r="CH234" s="1"/>
      <c r="CK234" s="1"/>
      <c r="CP234" s="1"/>
      <c r="CU234" s="1"/>
      <c r="CZ234" s="1"/>
      <c r="DH234" s="1">
        <v>43974</v>
      </c>
      <c r="DI234" s="3">
        <f>SUM(D54+E54+F54+G54+H54)</f>
        <v>852</v>
      </c>
      <c r="DJ234" s="3"/>
      <c r="DK234" s="3">
        <f>SUM(X54+Y54+Z54+AA54+AB54)</f>
        <v>556</v>
      </c>
      <c r="DL234" s="3">
        <f>SUM(AH54+AI54+AJ54+AK54+AL54)</f>
        <v>207</v>
      </c>
      <c r="DM234" s="3">
        <f>SUM(AR54+AS54+AT54+AU54+AV54)</f>
        <v>325</v>
      </c>
      <c r="DN234" s="3">
        <f>SUM(BB54+BC54+BD54+BE54+BF54)</f>
        <v>1463</v>
      </c>
    </row>
    <row r="235" spans="48:118" x14ac:dyDescent="0.2">
      <c r="AV235" s="5">
        <v>356458</v>
      </c>
      <c r="AW235" s="5">
        <v>151472</v>
      </c>
      <c r="AX235" s="5">
        <v>90084</v>
      </c>
      <c r="AY235" s="5">
        <v>53510</v>
      </c>
      <c r="AZ235" s="5">
        <v>65392</v>
      </c>
      <c r="BA235" s="5">
        <v>86197</v>
      </c>
      <c r="BE235" s="3">
        <v>1555055</v>
      </c>
      <c r="BF235" s="3">
        <v>544274</v>
      </c>
      <c r="BG235" s="3">
        <v>501486</v>
      </c>
      <c r="BH235" s="3">
        <f>SUM(53510+401230)</f>
        <v>454740</v>
      </c>
      <c r="BI235" s="3">
        <f>SUM(65392+303514)</f>
        <v>368906</v>
      </c>
      <c r="BJ235" s="3">
        <v>1466773</v>
      </c>
      <c r="BQ235" s="3">
        <f t="shared" ref="BQ235:BQ247" si="76">SUM(AV237-AV236)</f>
        <v>1772</v>
      </c>
      <c r="BR235">
        <f t="shared" ref="BR235:BR247" si="77">SUM(AW237-AW236)</f>
        <v>385</v>
      </c>
      <c r="BS235">
        <f t="shared" ref="BS235:BS247" si="78">SUM(AX237-AX236)</f>
        <v>733</v>
      </c>
      <c r="BU235">
        <f t="shared" si="73"/>
        <v>725</v>
      </c>
      <c r="BV235">
        <f t="shared" si="72"/>
        <v>2187</v>
      </c>
      <c r="CA235" s="1"/>
      <c r="CD235" s="1">
        <v>43969</v>
      </c>
      <c r="CE235" s="3">
        <f t="shared" si="74"/>
        <v>7183</v>
      </c>
      <c r="CF235" s="3">
        <f t="shared" si="75"/>
        <v>120107</v>
      </c>
      <c r="CH235" s="1"/>
      <c r="CK235" s="1"/>
      <c r="CP235" s="1"/>
      <c r="CU235" s="1"/>
      <c r="CZ235" s="1"/>
      <c r="DH235" s="1">
        <v>43975</v>
      </c>
      <c r="DI235" s="3">
        <f>SUM(D55+E55+F55+G55+H55)</f>
        <v>976</v>
      </c>
      <c r="DJ235" s="3"/>
      <c r="DK235" s="3">
        <f>SUM(X55+Y55+Z55+AA55+AB55)</f>
        <v>687</v>
      </c>
      <c r="DL235" s="3">
        <f>SUM(AH55+AI55+AJ55+AK55+AL55)</f>
        <v>138</v>
      </c>
      <c r="DM235" s="3">
        <f>SUM(AR55+AS55+AT55+AU55+AV55)</f>
        <v>365</v>
      </c>
      <c r="DN235" s="3">
        <f>SUM(BB55+BC55+BD55+BE55+BF55)</f>
        <v>1334</v>
      </c>
    </row>
    <row r="236" spans="48:118" x14ac:dyDescent="0.2">
      <c r="AV236" s="5">
        <v>358154</v>
      </c>
      <c r="AW236" s="5">
        <v>152719</v>
      </c>
      <c r="AX236" s="5">
        <v>90889</v>
      </c>
      <c r="AY236" s="5">
        <v>53913</v>
      </c>
      <c r="AZ236" s="5">
        <v>66258</v>
      </c>
      <c r="BA236" s="5">
        <v>88444</v>
      </c>
      <c r="BE236" s="3">
        <v>1600793</v>
      </c>
      <c r="BF236" s="3">
        <v>555314</v>
      </c>
      <c r="BG236" s="3">
        <v>511644</v>
      </c>
      <c r="BH236" s="3">
        <f>SUM(53913+417871)</f>
        <v>471784</v>
      </c>
      <c r="BI236" s="3">
        <f>SUM(66258+312743)</f>
        <v>379001</v>
      </c>
      <c r="BJ236" s="3">
        <v>1515306</v>
      </c>
      <c r="BQ236" s="3">
        <f t="shared" si="76"/>
        <v>1589</v>
      </c>
      <c r="BR236">
        <f t="shared" si="77"/>
        <v>1050</v>
      </c>
      <c r="BS236">
        <f t="shared" si="78"/>
        <v>1053</v>
      </c>
      <c r="BU236">
        <f t="shared" si="73"/>
        <v>730</v>
      </c>
      <c r="BV236">
        <f t="shared" si="72"/>
        <v>2079</v>
      </c>
      <c r="CA236" s="1"/>
      <c r="CD236" s="1">
        <v>43970</v>
      </c>
      <c r="CE236" s="3">
        <f t="shared" si="74"/>
        <v>5731</v>
      </c>
      <c r="CF236" s="3">
        <f t="shared" si="75"/>
        <v>113157</v>
      </c>
      <c r="CH236" s="1"/>
      <c r="CK236" s="1"/>
      <c r="CP236" s="1"/>
      <c r="CU236" s="1"/>
      <c r="CZ236" s="1"/>
      <c r="DH236" s="1">
        <v>43976</v>
      </c>
      <c r="DI236" s="3">
        <f>SUM(D56+E56+F56+G56+H56)</f>
        <v>683</v>
      </c>
      <c r="DJ236" s="3">
        <f>SUM(N56+O56+P56+Q56+R56)</f>
        <v>368</v>
      </c>
      <c r="DK236" s="3">
        <f>SUM(X56+Y56+Z56+AA56+AB56)</f>
        <v>389</v>
      </c>
      <c r="DL236" s="3">
        <f>SUM(AH56+AI56+AJ56+AK56+AL56)</f>
        <v>90</v>
      </c>
      <c r="DM236" s="3">
        <f>SUM(AR56+AS56+AT56+AU56+AV56)</f>
        <v>227</v>
      </c>
      <c r="DN236" s="3">
        <f>SUM(BB56+BC56+BD56+BE56+BF56)</f>
        <v>1609</v>
      </c>
    </row>
    <row r="237" spans="48:118" x14ac:dyDescent="0.2">
      <c r="AV237" s="5">
        <v>359926</v>
      </c>
      <c r="AW237" s="5">
        <v>153104</v>
      </c>
      <c r="AX237" s="5">
        <v>91622</v>
      </c>
      <c r="AY237" s="5">
        <v>54365</v>
      </c>
      <c r="AZ237" s="5">
        <v>66983</v>
      </c>
      <c r="BA237" s="5">
        <v>90631</v>
      </c>
      <c r="BE237" s="3">
        <v>1652061</v>
      </c>
      <c r="BF237" s="3">
        <v>578735</v>
      </c>
      <c r="BG237" s="3">
        <v>520986</v>
      </c>
      <c r="BH237" s="3"/>
      <c r="BI237" s="3">
        <f>SUM(66983+321469)</f>
        <v>388452</v>
      </c>
      <c r="BJ237" s="3">
        <v>1582745</v>
      </c>
      <c r="BQ237" s="3">
        <f t="shared" si="76"/>
        <v>1249</v>
      </c>
      <c r="BR237">
        <f t="shared" si="77"/>
        <v>938</v>
      </c>
      <c r="BS237">
        <f t="shared" si="78"/>
        <v>596</v>
      </c>
      <c r="BU237">
        <f t="shared" si="73"/>
        <v>473</v>
      </c>
      <c r="BV237">
        <f t="shared" si="72"/>
        <v>1848</v>
      </c>
      <c r="CA237" s="1"/>
      <c r="CD237" s="1">
        <v>43971</v>
      </c>
      <c r="CE237" s="3">
        <f t="shared" si="74"/>
        <v>7623</v>
      </c>
      <c r="CF237" s="3">
        <f t="shared" si="75"/>
        <v>125402</v>
      </c>
      <c r="CH237" s="1"/>
      <c r="CK237" s="1"/>
      <c r="CP237" s="1"/>
      <c r="CU237" s="1"/>
      <c r="CZ237" s="1"/>
      <c r="DH237" s="1">
        <v>43977</v>
      </c>
      <c r="DI237" s="3">
        <f>SUM(D57+E57+F57+G57+H57)</f>
        <v>625</v>
      </c>
      <c r="DJ237" s="3">
        <f>SUM(N57+O57+P57+Q57+R57)</f>
        <v>287</v>
      </c>
      <c r="DK237" s="3">
        <f>SUM(X57+Y57+Z57+AA57+AB57)</f>
        <v>281</v>
      </c>
      <c r="DL237" s="3">
        <f>SUM(AH57+AI57+AJ57+AK57+AL57)</f>
        <v>142</v>
      </c>
      <c r="DM237" s="3">
        <f>SUM(AR57+AS57+AT57+AU57+AV57)</f>
        <v>182</v>
      </c>
      <c r="DN237" s="3">
        <f>SUM(BB57+BC57+BD57+BE57+BF57)</f>
        <v>1972</v>
      </c>
    </row>
    <row r="238" spans="48:118" x14ac:dyDescent="0.2">
      <c r="AV238" s="5">
        <v>361515</v>
      </c>
      <c r="AW238" s="5">
        <v>154154</v>
      </c>
      <c r="AX238" s="5">
        <v>92675</v>
      </c>
      <c r="AY238" s="5">
        <v>54365</v>
      </c>
      <c r="AZ238" s="5">
        <v>67713</v>
      </c>
      <c r="BA238" s="5">
        <v>92710</v>
      </c>
      <c r="BE238" s="3">
        <v>1699826</v>
      </c>
      <c r="BF238" s="3">
        <v>603807</v>
      </c>
      <c r="BG238" s="3">
        <v>532373</v>
      </c>
      <c r="BH238" s="3"/>
      <c r="BI238" s="3">
        <f>SUM(67713+328382)</f>
        <v>396095</v>
      </c>
      <c r="BJ238" s="3">
        <v>1644102</v>
      </c>
      <c r="BQ238" s="3">
        <f t="shared" si="76"/>
        <v>1072</v>
      </c>
      <c r="BR238">
        <f t="shared" si="77"/>
        <v>672</v>
      </c>
      <c r="BS238">
        <f t="shared" si="78"/>
        <v>422</v>
      </c>
      <c r="BT238">
        <f t="shared" ref="BT238:BT248" si="79">SUM(AY240-AY239)</f>
        <v>223</v>
      </c>
      <c r="BU238">
        <f t="shared" si="73"/>
        <v>451</v>
      </c>
      <c r="BV238">
        <f t="shared" si="72"/>
        <v>2175</v>
      </c>
      <c r="CA238" s="1"/>
      <c r="CD238" s="1">
        <v>43972</v>
      </c>
      <c r="CE238" s="3">
        <f t="shared" si="74"/>
        <v>7896</v>
      </c>
      <c r="CF238" s="3">
        <f t="shared" si="75"/>
        <v>148247</v>
      </c>
      <c r="CH238" s="1"/>
      <c r="CK238" s="1"/>
      <c r="CP238" s="1"/>
      <c r="CU238" s="1"/>
      <c r="CZ238" s="1"/>
      <c r="DH238" s="1">
        <v>43978</v>
      </c>
      <c r="DI238" s="3">
        <f>SUM(D58+E58+F58+G58+H58)</f>
        <v>642</v>
      </c>
      <c r="DJ238" s="3">
        <f>SUM(N58+O58+P58+Q58+R58)</f>
        <v>257</v>
      </c>
      <c r="DK238" s="3">
        <f>SUM(X58+Y58+Z58+AA58+AB58)</f>
        <v>383</v>
      </c>
      <c r="DL238" s="3">
        <f>SUM(AH58+AI58+AJ58+AK58+AL58)</f>
        <v>134</v>
      </c>
      <c r="DM238" s="3">
        <f>SUM(AR58+AS58+AT58+AU58+AV58)</f>
        <v>484</v>
      </c>
      <c r="DN238" s="3">
        <f>SUM(BB58+BC58+BD58+BE58+BF58)</f>
        <v>1510</v>
      </c>
    </row>
    <row r="239" spans="48:118" x14ac:dyDescent="0.2">
      <c r="AV239" s="5">
        <v>362764</v>
      </c>
      <c r="AW239" s="5">
        <v>155092</v>
      </c>
      <c r="AX239" s="5">
        <v>93271</v>
      </c>
      <c r="AY239" s="5">
        <v>54881</v>
      </c>
      <c r="AZ239" s="5">
        <v>68186</v>
      </c>
      <c r="BA239" s="5">
        <v>94558</v>
      </c>
      <c r="BE239" s="3">
        <v>1739449</v>
      </c>
      <c r="BF239" s="3">
        <v>623797</v>
      </c>
      <c r="BG239" s="3">
        <v>540561</v>
      </c>
      <c r="BH239" s="3">
        <f>SUM(54881+417979)</f>
        <v>472860</v>
      </c>
      <c r="BI239" s="3">
        <f>SUM(68186+334928)</f>
        <v>403114</v>
      </c>
      <c r="BJ239" s="3">
        <v>1696396</v>
      </c>
      <c r="BQ239" s="3">
        <f t="shared" si="76"/>
        <v>1129</v>
      </c>
      <c r="BR239">
        <f t="shared" si="77"/>
        <v>864</v>
      </c>
      <c r="BS239">
        <f t="shared" si="78"/>
        <v>527</v>
      </c>
      <c r="BT239">
        <f t="shared" si="79"/>
        <v>504</v>
      </c>
      <c r="BU239">
        <f t="shared" si="73"/>
        <v>780</v>
      </c>
      <c r="BV239">
        <f t="shared" si="72"/>
        <v>2247</v>
      </c>
      <c r="CA239" s="1"/>
      <c r="CD239" s="1">
        <v>43973</v>
      </c>
      <c r="CE239" s="3">
        <f t="shared" si="74"/>
        <v>7264</v>
      </c>
      <c r="CF239" s="3">
        <f t="shared" si="75"/>
        <v>142608</v>
      </c>
      <c r="CH239" s="1"/>
      <c r="CK239" s="1"/>
      <c r="CP239" s="1"/>
      <c r="CU239" s="1"/>
      <c r="CZ239" s="1"/>
      <c r="DH239" s="1">
        <v>43979</v>
      </c>
      <c r="DI239" s="3">
        <f>SUM(D59+E59+F59+G59+H59)</f>
        <v>1100</v>
      </c>
      <c r="DJ239" s="3">
        <f>SUM(N59+O59+P59+Q59+R59)</f>
        <v>578</v>
      </c>
      <c r="DK239" s="3">
        <f>SUM(X59+Y59+Z59+AA59+AB59)</f>
        <v>479</v>
      </c>
      <c r="DL239" s="3">
        <f>SUM(AH59+AI59+AJ59+AK59+AL59)</f>
        <v>129</v>
      </c>
      <c r="DM239" s="3">
        <f>SUM(AR59+AS59+AT59+AU59+AV59)</f>
        <v>295</v>
      </c>
      <c r="DN239" s="3">
        <f>SUM(BB59+BC59+BD59+BE59+BF59)</f>
        <v>1565</v>
      </c>
    </row>
    <row r="240" spans="48:118" x14ac:dyDescent="0.2">
      <c r="AV240" s="5">
        <v>363836</v>
      </c>
      <c r="AW240" s="5">
        <v>155764</v>
      </c>
      <c r="AX240" s="5">
        <v>93693</v>
      </c>
      <c r="AY240" s="5">
        <v>55104</v>
      </c>
      <c r="AZ240" s="5">
        <v>68637</v>
      </c>
      <c r="BA240" s="5">
        <v>96733</v>
      </c>
      <c r="BE240" s="3">
        <v>1774128</v>
      </c>
      <c r="BF240" s="3">
        <v>635892</v>
      </c>
      <c r="BG240" s="3">
        <v>545481</v>
      </c>
      <c r="BH240" s="3">
        <v>484279</v>
      </c>
      <c r="BI240" s="3">
        <f>SUM(68637+339835)</f>
        <v>408472</v>
      </c>
      <c r="BJ240" s="3">
        <v>1736894</v>
      </c>
      <c r="BQ240" s="3">
        <f t="shared" si="76"/>
        <v>1768</v>
      </c>
      <c r="BR240">
        <f t="shared" si="77"/>
        <v>1187</v>
      </c>
      <c r="BS240">
        <f t="shared" si="78"/>
        <v>674</v>
      </c>
      <c r="BT240">
        <f t="shared" si="79"/>
        <v>406</v>
      </c>
      <c r="BU240">
        <f t="shared" si="73"/>
        <v>625</v>
      </c>
      <c r="BV240">
        <f t="shared" si="72"/>
        <v>2717</v>
      </c>
      <c r="CA240" s="1"/>
      <c r="CD240" s="1">
        <v>43974</v>
      </c>
      <c r="CE240" s="3">
        <f t="shared" si="74"/>
        <v>5802</v>
      </c>
      <c r="CF240" s="3"/>
      <c r="CH240" s="1"/>
      <c r="CK240" s="1"/>
      <c r="CP240" s="1"/>
      <c r="CU240" s="1"/>
      <c r="CZ240" s="1"/>
      <c r="DH240" s="1">
        <v>43980</v>
      </c>
      <c r="DI240" s="3">
        <f>SUM(D60+E60+F60+G60+H60)</f>
        <v>936</v>
      </c>
      <c r="DJ240" s="3">
        <f>SUM(N60+O60+P60+Q60+R60)</f>
        <v>443</v>
      </c>
      <c r="DK240" s="3">
        <f>SUM(X60+Y60+Z60+AA60+AB60)</f>
        <v>441</v>
      </c>
      <c r="DL240" s="3">
        <f>SUM(AH60+AI60+AJ60+AK60+AL60)</f>
        <v>248</v>
      </c>
      <c r="DM240" s="3">
        <f>SUM(AR60+AS60+AT60+AU60+AV60)</f>
        <v>355</v>
      </c>
      <c r="DN240" s="3">
        <f>SUM(BB60+BC60+BD60+BE60+BF60)</f>
        <v>2133</v>
      </c>
    </row>
    <row r="241" spans="39:118" x14ac:dyDescent="0.2">
      <c r="AV241" s="5">
        <v>364965</v>
      </c>
      <c r="AW241" s="5">
        <v>156628</v>
      </c>
      <c r="AX241" s="5">
        <v>94220</v>
      </c>
      <c r="AY241" s="5">
        <v>55608</v>
      </c>
      <c r="AZ241" s="5">
        <v>69417</v>
      </c>
      <c r="BA241" s="5">
        <v>98980</v>
      </c>
      <c r="BE241" s="3">
        <v>1811544</v>
      </c>
      <c r="BF241" s="3">
        <v>660325</v>
      </c>
      <c r="BG241" s="3">
        <v>552144</v>
      </c>
      <c r="BH241" s="3">
        <f>SUM(55608+438644)</f>
        <v>494252</v>
      </c>
      <c r="BI241" s="3">
        <f>SUM(69417+349990)</f>
        <v>419407</v>
      </c>
      <c r="BJ241" s="3">
        <v>1790559</v>
      </c>
      <c r="BQ241" s="3">
        <f t="shared" si="76"/>
        <v>1551</v>
      </c>
      <c r="BR241">
        <f t="shared" si="77"/>
        <v>1029</v>
      </c>
      <c r="BS241">
        <f t="shared" si="78"/>
        <v>618</v>
      </c>
      <c r="BT241">
        <f t="shared" si="79"/>
        <v>607</v>
      </c>
      <c r="BU241">
        <f t="shared" si="73"/>
        <v>693</v>
      </c>
      <c r="BV241">
        <f t="shared" si="72"/>
        <v>2189</v>
      </c>
      <c r="CA241" s="1"/>
      <c r="CD241" s="1">
        <v>43975</v>
      </c>
      <c r="CE241" s="3">
        <f t="shared" si="74"/>
        <v>6501</v>
      </c>
      <c r="CF241" s="3"/>
      <c r="CH241" s="1"/>
      <c r="CK241" s="1"/>
      <c r="CP241" s="1"/>
      <c r="CU241" s="1"/>
      <c r="CZ241" s="1"/>
      <c r="DH241" s="1">
        <v>43981</v>
      </c>
      <c r="DI241" s="3">
        <f>SUM(D61+E61+F61+G61+H61)</f>
        <v>774</v>
      </c>
      <c r="DJ241" s="3"/>
      <c r="DK241" s="3">
        <f>SUM(X61+Y61+Z61+AA61+AB61)</f>
        <v>455</v>
      </c>
      <c r="DL241" s="3">
        <f>SUM(AH61+AI61+AJ61+AK61+AL61)</f>
        <v>62</v>
      </c>
      <c r="DM241" s="3">
        <f>SUM(AR61+AS61+AT61+AU61+AV61)</f>
        <v>355</v>
      </c>
    </row>
    <row r="242" spans="39:118" x14ac:dyDescent="0.2">
      <c r="AV242" s="5">
        <v>366733</v>
      </c>
      <c r="AW242" s="5">
        <v>157815</v>
      </c>
      <c r="AX242" s="5">
        <v>94894</v>
      </c>
      <c r="AY242" s="5">
        <v>56014</v>
      </c>
      <c r="AZ242" s="5">
        <v>70042</v>
      </c>
      <c r="BA242" s="5">
        <v>101697</v>
      </c>
      <c r="BE242" s="3">
        <v>1876789</v>
      </c>
      <c r="BF242" s="3">
        <v>685857</v>
      </c>
      <c r="BG242" s="3">
        <v>562323</v>
      </c>
      <c r="BH242" s="3">
        <f>SUM(55014+448444)</f>
        <v>503458</v>
      </c>
      <c r="BI242" s="3">
        <f>SUM(70042+357804)</f>
        <v>427846</v>
      </c>
      <c r="BJ242" s="3">
        <v>1835478</v>
      </c>
      <c r="BQ242" s="3">
        <f t="shared" si="76"/>
        <v>1376</v>
      </c>
      <c r="BR242">
        <f t="shared" si="77"/>
        <v>764</v>
      </c>
      <c r="BS242">
        <f t="shared" si="78"/>
        <v>789</v>
      </c>
      <c r="BT242">
        <f t="shared" si="79"/>
        <v>263</v>
      </c>
      <c r="BU242">
        <f t="shared" si="73"/>
        <v>680</v>
      </c>
      <c r="BV242">
        <f t="shared" si="72"/>
        <v>2992</v>
      </c>
      <c r="CA242" s="1"/>
      <c r="CD242" s="1">
        <v>43976</v>
      </c>
      <c r="CE242" s="3">
        <f t="shared" si="74"/>
        <v>5104</v>
      </c>
      <c r="CF242" s="3"/>
      <c r="CH242" s="1"/>
      <c r="CK242" s="1"/>
      <c r="CP242" s="1"/>
      <c r="CU242" s="1"/>
      <c r="CZ242" s="1"/>
      <c r="DH242" s="1">
        <v>43982</v>
      </c>
      <c r="DI242" s="3">
        <f>SUM(D62+E62+F62+G62+H62)</f>
        <v>694</v>
      </c>
      <c r="DK242" s="3">
        <f>SUM(X62+Y62+Z62+AA62+AB62)</f>
        <v>532</v>
      </c>
      <c r="DL242">
        <f>SUM(AH62+AI62+AJ62+AK62+AL62)</f>
        <v>323</v>
      </c>
      <c r="DM242">
        <f>SUM(AR62+AS62+AT62+AU62+AV62)</f>
        <v>252</v>
      </c>
      <c r="DN242">
        <f>SUM(BB62+BC62+BD62+BE62+BF62)</f>
        <v>1828</v>
      </c>
    </row>
    <row r="243" spans="39:118" x14ac:dyDescent="0.2">
      <c r="AV243" s="5">
        <v>368284</v>
      </c>
      <c r="AW243" s="5">
        <v>158844</v>
      </c>
      <c r="AX243" s="5">
        <v>95512</v>
      </c>
      <c r="AY243" s="5">
        <v>56621</v>
      </c>
      <c r="AZ243" s="5">
        <v>70735</v>
      </c>
      <c r="BA243" s="5">
        <v>103886</v>
      </c>
      <c r="BE243" s="3">
        <v>1944130</v>
      </c>
      <c r="BF243" s="3">
        <v>716411</v>
      </c>
      <c r="BG243" s="3">
        <v>571745</v>
      </c>
      <c r="BH243" s="3">
        <v>521607</v>
      </c>
      <c r="BI243" s="3">
        <f>SUM(70735+366970)</f>
        <v>437705</v>
      </c>
      <c r="BJ243" s="3">
        <v>1888595</v>
      </c>
      <c r="BQ243" s="3">
        <f t="shared" si="76"/>
        <v>1110</v>
      </c>
      <c r="BR243">
        <f t="shared" si="77"/>
        <v>837</v>
      </c>
      <c r="BS243">
        <f t="shared" si="78"/>
        <v>664</v>
      </c>
      <c r="BT243">
        <f t="shared" si="79"/>
        <v>513</v>
      </c>
      <c r="BU243">
        <f t="shared" si="73"/>
        <v>511</v>
      </c>
      <c r="BV243">
        <f t="shared" si="72"/>
        <v>3705</v>
      </c>
      <c r="CA243" s="1"/>
      <c r="CD243" s="1">
        <v>43977</v>
      </c>
      <c r="CE243" s="3">
        <f t="shared" si="74"/>
        <v>5015</v>
      </c>
      <c r="CF243" s="3">
        <f>SUM(BP312+BQ312+BR312+BS312+BT312+BU312)</f>
        <v>108969</v>
      </c>
      <c r="CH243" s="1"/>
      <c r="CK243" s="1"/>
      <c r="CP243" s="1"/>
      <c r="CU243" s="1"/>
      <c r="CZ243" s="1"/>
      <c r="DH243" s="1">
        <v>43983</v>
      </c>
      <c r="DI243" s="3">
        <f>SUM(D63+E63+F63+G63+H63)</f>
        <v>523</v>
      </c>
      <c r="DJ243">
        <f>SUM(R63+Q63+P63+O63+N63)</f>
        <v>172</v>
      </c>
      <c r="DK243" s="3">
        <f>SUM(X63+Y63+Z63+AA63+AB63)</f>
        <v>2919</v>
      </c>
      <c r="DL243">
        <f>SUM(AH63+AI63+AJ63+AK63+AL63)</f>
        <v>57</v>
      </c>
      <c r="DM243">
        <f>SUM(AR63+AS63+AT63+AU63+AV63)</f>
        <v>161</v>
      </c>
      <c r="DN243">
        <f>SUM(BB63+BC63+BD63+BE63+BF63)</f>
        <v>1384</v>
      </c>
    </row>
    <row r="244" spans="39:118" x14ac:dyDescent="0.2">
      <c r="AV244" s="5">
        <v>369660</v>
      </c>
      <c r="AW244" s="5">
        <v>159608</v>
      </c>
      <c r="AX244" s="5">
        <v>96301</v>
      </c>
      <c r="AY244" s="5">
        <v>56884</v>
      </c>
      <c r="AZ244" s="5">
        <v>71415</v>
      </c>
      <c r="BA244" s="5">
        <v>106878</v>
      </c>
      <c r="BE244" s="3">
        <v>2005381</v>
      </c>
      <c r="BF244" s="3">
        <v>745308</v>
      </c>
      <c r="BG244" s="3">
        <v>582519</v>
      </c>
      <c r="BH244" s="3">
        <f>SUM(56884+481928)</f>
        <v>538812</v>
      </c>
      <c r="BI244" s="3">
        <f>SUM(71415+375731)</f>
        <v>447146</v>
      </c>
      <c r="BJ244" s="3">
        <v>1944848</v>
      </c>
      <c r="BQ244" s="3">
        <f t="shared" si="76"/>
        <v>941</v>
      </c>
      <c r="BR244">
        <f t="shared" si="77"/>
        <v>473</v>
      </c>
      <c r="BS244">
        <f t="shared" si="78"/>
        <v>3840</v>
      </c>
      <c r="BT244">
        <f t="shared" si="79"/>
        <v>135</v>
      </c>
      <c r="BU244">
        <f t="shared" si="73"/>
        <v>356</v>
      </c>
      <c r="BV244">
        <f t="shared" si="72"/>
        <v>2423</v>
      </c>
      <c r="CA244" s="1"/>
      <c r="CD244" s="1">
        <v>43978</v>
      </c>
      <c r="CE244" s="3">
        <f t="shared" si="74"/>
        <v>6051</v>
      </c>
      <c r="CF244" s="3">
        <f>SUM(BP313+BQ313+BR313+BS313+BT313+BU313)</f>
        <v>143085</v>
      </c>
      <c r="CH244" s="1"/>
      <c r="CK244" s="1"/>
      <c r="CP244" s="1"/>
      <c r="CU244" s="1"/>
      <c r="CZ244" s="1"/>
      <c r="DH244" s="1">
        <v>43984</v>
      </c>
      <c r="DI244" s="3">
        <f>SUM(D64+E64+F64+G64+H64)</f>
        <v>863</v>
      </c>
      <c r="DJ244">
        <f>SUM(R64+Q64+P64+O64+N64)</f>
        <v>159</v>
      </c>
      <c r="DK244" s="3">
        <f>SUM(X64+Y64+Z64+AA64+AB64)</f>
        <v>301</v>
      </c>
      <c r="DL244">
        <f>SUM(AH64+AI64+AJ64+AK64+AL64)</f>
        <v>49</v>
      </c>
      <c r="DM244">
        <f>SUM(AR64+AS64+AT64+AU64+AV64)</f>
        <v>323</v>
      </c>
      <c r="DN244">
        <f>SUM(BB64+BC64+BD64+BE64+BF64)</f>
        <v>1707</v>
      </c>
    </row>
    <row r="245" spans="39:118" x14ac:dyDescent="0.2">
      <c r="AV245" s="3">
        <v>370770</v>
      </c>
      <c r="AW245" s="5">
        <v>160445</v>
      </c>
      <c r="AX245" s="5">
        <v>96965</v>
      </c>
      <c r="AY245" s="5">
        <v>57397</v>
      </c>
      <c r="AZ245" s="5">
        <v>71926</v>
      </c>
      <c r="BA245" s="5">
        <v>110583</v>
      </c>
      <c r="BE245" s="3">
        <v>2063825</v>
      </c>
      <c r="BF245" s="3">
        <v>746145</v>
      </c>
      <c r="BG245" s="3">
        <v>592853</v>
      </c>
      <c r="BH245" s="3">
        <v>554630</v>
      </c>
      <c r="BJ245" s="3">
        <v>2012583</v>
      </c>
      <c r="BQ245" s="3">
        <f t="shared" si="76"/>
        <v>1329</v>
      </c>
      <c r="BR245">
        <f t="shared" si="77"/>
        <v>627</v>
      </c>
      <c r="BS245">
        <f t="shared" si="78"/>
        <v>358</v>
      </c>
      <c r="BT245">
        <f t="shared" si="79"/>
        <v>199</v>
      </c>
      <c r="BU245">
        <f t="shared" si="73"/>
        <v>612</v>
      </c>
      <c r="BV245">
        <f t="shared" si="72"/>
        <v>2304</v>
      </c>
      <c r="CA245" s="1"/>
      <c r="CD245" s="1">
        <v>43979</v>
      </c>
      <c r="CE245" s="3">
        <f t="shared" si="74"/>
        <v>7377</v>
      </c>
      <c r="CF245" s="3">
        <f>SUM(BP314+BQ314+BR314+BS314+BT314+BU314)</f>
        <v>163520</v>
      </c>
      <c r="CG245" s="1"/>
      <c r="CH245" s="1"/>
      <c r="CK245" s="1"/>
      <c r="CP245" s="1"/>
      <c r="CU245" s="1"/>
      <c r="CZ245" s="1"/>
      <c r="DH245" s="1">
        <v>43985</v>
      </c>
      <c r="DI245" s="3">
        <f>SUM(D65+E65+F65+G65+H65)</f>
        <v>554</v>
      </c>
      <c r="DJ245">
        <f>SUM(R65+Q65+P65+O65+N65)</f>
        <v>193</v>
      </c>
      <c r="DK245" s="3">
        <f>SUM(X65+Y65+Z65+AA65+AB65)</f>
        <v>306</v>
      </c>
      <c r="DL245">
        <f>SUM(AH65+AI65+AJ65+AK65+AL65)</f>
        <v>164</v>
      </c>
      <c r="DM245">
        <f>SUM(AR65+AS65+AT65+AU65+AV65)</f>
        <v>271</v>
      </c>
      <c r="DN245">
        <f>SUM(BB65+BC65+BD65+BE65+BF65)</f>
        <v>1429</v>
      </c>
    </row>
    <row r="246" spans="39:118" x14ac:dyDescent="0.2">
      <c r="AV246" s="3">
        <v>371711</v>
      </c>
      <c r="AW246" s="5">
        <v>160918</v>
      </c>
      <c r="AX246" s="5">
        <v>100805</v>
      </c>
      <c r="AY246" s="5">
        <v>57532</v>
      </c>
      <c r="AZ246" s="5">
        <v>72282</v>
      </c>
      <c r="BA246" s="5">
        <v>113006</v>
      </c>
      <c r="BE246" s="3">
        <v>2113777</v>
      </c>
      <c r="BF246" s="3">
        <v>795600</v>
      </c>
      <c r="BG246" s="3">
        <v>599919</v>
      </c>
      <c r="BH246" s="3">
        <v>568023</v>
      </c>
      <c r="BI246" s="3">
        <v>461713</v>
      </c>
      <c r="BJ246" s="3">
        <v>2071591</v>
      </c>
      <c r="BQ246" s="3">
        <f t="shared" si="76"/>
        <v>1045</v>
      </c>
      <c r="BR246">
        <f t="shared" si="77"/>
        <v>523</v>
      </c>
      <c r="BS246">
        <f t="shared" si="78"/>
        <v>429</v>
      </c>
      <c r="BT246">
        <f t="shared" si="79"/>
        <v>304</v>
      </c>
      <c r="BU246">
        <f t="shared" si="73"/>
        <v>511</v>
      </c>
      <c r="BV246">
        <f t="shared" si="72"/>
        <v>2377</v>
      </c>
      <c r="CA246" s="1"/>
      <c r="CD246" s="1">
        <v>43980</v>
      </c>
      <c r="CE246" s="3">
        <f t="shared" si="74"/>
        <v>6687</v>
      </c>
      <c r="CF246" s="3">
        <f>SUM(BP315+BQ315+BR315+BS315+BT315+BU315)</f>
        <v>188442</v>
      </c>
      <c r="CG246" s="1"/>
      <c r="CH246" s="1"/>
      <c r="CK246" s="1"/>
      <c r="CP246" s="1"/>
      <c r="CU246" s="1"/>
      <c r="CW246" s="3"/>
      <c r="CZ246" s="1"/>
      <c r="DH246" s="1">
        <v>43986</v>
      </c>
      <c r="DI246" s="3">
        <f>SUM(D66+E66+F66+G66+H66)</f>
        <v>576</v>
      </c>
      <c r="DJ246">
        <f>SUM(R66+Q66+P66+O66+N66)</f>
        <v>214</v>
      </c>
      <c r="DK246" s="3">
        <f>SUM(X66+Y66+Z66+AA66+AB66)</f>
        <v>327</v>
      </c>
      <c r="DM246">
        <f>SUM(AR66+AS66+AT66+AU66+AV66)</f>
        <v>266</v>
      </c>
      <c r="DN246">
        <f>SUM(BB66+BC66+BD66+BE66+BF66)</f>
        <v>2125</v>
      </c>
    </row>
    <row r="247" spans="39:118" x14ac:dyDescent="0.2">
      <c r="AV247" s="5">
        <v>373040</v>
      </c>
      <c r="AW247" s="5">
        <v>161545</v>
      </c>
      <c r="AX247" s="5">
        <v>101163</v>
      </c>
      <c r="AY247" s="5">
        <v>57731</v>
      </c>
      <c r="AZ247" s="5">
        <v>72894</v>
      </c>
      <c r="BA247" s="5">
        <v>115310</v>
      </c>
      <c r="BE247" s="3">
        <v>2167831</v>
      </c>
      <c r="BF247" s="3">
        <v>817677</v>
      </c>
      <c r="BG247" s="3">
        <v>605771</v>
      </c>
      <c r="BH247" s="3">
        <v>577268</v>
      </c>
      <c r="BI247" s="3">
        <v>472255</v>
      </c>
      <c r="BJ247" s="3">
        <v>2131294</v>
      </c>
      <c r="BQ247" s="3">
        <f t="shared" si="76"/>
        <v>1048</v>
      </c>
      <c r="BR247">
        <f t="shared" si="77"/>
        <v>462</v>
      </c>
      <c r="BS247">
        <f t="shared" si="78"/>
        <v>471</v>
      </c>
      <c r="BT247">
        <f t="shared" si="79"/>
        <v>206</v>
      </c>
      <c r="BU247">
        <f t="shared" si="73"/>
        <v>537</v>
      </c>
      <c r="BV247">
        <f t="shared" si="72"/>
        <v>2120</v>
      </c>
      <c r="CA247" s="1"/>
      <c r="CD247" s="1">
        <v>43981</v>
      </c>
      <c r="CE247" s="3">
        <f t="shared" si="74"/>
        <v>6864</v>
      </c>
      <c r="CF247" s="3">
        <f>SUM(BP316+BQ316+BR316+BS316+BT316+BU316)</f>
        <v>183821</v>
      </c>
      <c r="CG247" s="1"/>
      <c r="CH247" s="1"/>
      <c r="CK247" s="1"/>
      <c r="CP247" s="1"/>
      <c r="CU247" s="1"/>
      <c r="CW247" s="3"/>
      <c r="CZ247" s="1"/>
      <c r="DB247" s="3"/>
      <c r="DH247" s="1">
        <v>43987</v>
      </c>
      <c r="DI247" s="3">
        <f>SUM(D67+E67+F67+G67+H67)</f>
        <v>593</v>
      </c>
      <c r="DJ247">
        <f>SUM(R67+Q67+P67+O67+N67)</f>
        <v>376</v>
      </c>
      <c r="DK247" s="3">
        <f>SUM(X67+Y67+Z67+AA67+AB67)</f>
        <v>353</v>
      </c>
      <c r="DM247">
        <f>SUM(AR67+AS67+AT67+AU67+AV67)</f>
        <v>202</v>
      </c>
    </row>
    <row r="248" spans="39:118" x14ac:dyDescent="0.2">
      <c r="AV248" s="5">
        <v>374085</v>
      </c>
      <c r="AW248" s="5">
        <v>162068</v>
      </c>
      <c r="AX248" s="5">
        <v>101592</v>
      </c>
      <c r="AY248" s="5">
        <v>58035</v>
      </c>
      <c r="AZ248" s="5">
        <v>73405</v>
      </c>
      <c r="BA248" s="5">
        <v>117687</v>
      </c>
      <c r="BE248" s="3">
        <v>2229473</v>
      </c>
      <c r="BF248" s="3">
        <v>837420</v>
      </c>
      <c r="BG248" s="3">
        <v>614133</v>
      </c>
      <c r="BH248" s="3">
        <v>593549</v>
      </c>
      <c r="BI248" s="3">
        <v>481674</v>
      </c>
      <c r="BJ248" s="3">
        <v>2182671</v>
      </c>
      <c r="BQ248">
        <v>1075</v>
      </c>
      <c r="BR248">
        <f>SUM(AW250-AW249)</f>
        <v>806</v>
      </c>
      <c r="BS248">
        <f>SUM(AX250-AX249)</f>
        <v>494</v>
      </c>
      <c r="BT248">
        <f t="shared" si="79"/>
        <v>284</v>
      </c>
      <c r="BU248">
        <f t="shared" si="73"/>
        <v>443</v>
      </c>
      <c r="BV248">
        <f t="shared" si="72"/>
        <v>3094</v>
      </c>
      <c r="CA248" s="1"/>
      <c r="CD248" s="1">
        <v>43982</v>
      </c>
      <c r="CE248" s="3">
        <f t="shared" si="74"/>
        <v>7340</v>
      </c>
      <c r="CF248" s="3"/>
      <c r="CG248" s="1"/>
      <c r="CH248" s="1"/>
      <c r="CK248" s="1"/>
      <c r="CP248" s="1"/>
      <c r="CU248" s="1"/>
      <c r="CZ248" s="1"/>
      <c r="DH248" s="1">
        <v>43988</v>
      </c>
      <c r="DI248" s="3">
        <f>SUM(D68+E68+F68+G68+H68)</f>
        <v>553</v>
      </c>
      <c r="DJ248">
        <f>SUM(R68+Q68+P68+O68+N68)</f>
        <v>233</v>
      </c>
      <c r="DK248" s="3">
        <f>SUM(AB68+AA68+Z68+Y68+X68)</f>
        <v>445</v>
      </c>
      <c r="DM248">
        <f>SUM(AV68+AU68+AT68+AS68+AR68)</f>
        <v>344</v>
      </c>
      <c r="DN248">
        <f>SUM(BB68+BC68+BD68+BE68+BF68)</f>
        <v>1931</v>
      </c>
    </row>
    <row r="249" spans="39:118" x14ac:dyDescent="0.2">
      <c r="AV249" s="3">
        <v>375133</v>
      </c>
      <c r="AW249" s="3">
        <v>162530</v>
      </c>
      <c r="AX249" s="3">
        <v>102063</v>
      </c>
      <c r="AY249" s="3">
        <v>58241</v>
      </c>
      <c r="AZ249" s="3">
        <v>73942</v>
      </c>
      <c r="BA249" s="3">
        <v>119807</v>
      </c>
      <c r="BB249" s="3">
        <f>SUM(BA249+AZ249+AY249+AX249+AW249+AV249)</f>
        <v>891716</v>
      </c>
      <c r="BE249" s="3">
        <v>2293032</v>
      </c>
      <c r="BF249" s="3">
        <v>857729</v>
      </c>
      <c r="BG249" s="3">
        <v>621248</v>
      </c>
      <c r="BH249" s="3">
        <v>608983</v>
      </c>
      <c r="BJ249" s="3">
        <v>2238463</v>
      </c>
      <c r="CA249" s="1"/>
      <c r="CD249" s="1">
        <v>43983</v>
      </c>
      <c r="CE249" s="3">
        <f t="shared" si="74"/>
        <v>8168</v>
      </c>
      <c r="CF249" s="3"/>
      <c r="CG249" s="1"/>
      <c r="CH249" s="1"/>
      <c r="CK249" s="1"/>
      <c r="CP249" s="1"/>
      <c r="CU249" s="1"/>
      <c r="CZ249" s="1"/>
      <c r="DH249" s="1">
        <v>43989</v>
      </c>
      <c r="DI249" s="3">
        <f>SUM(D69+E69+F69+G69+H69)</f>
        <v>478</v>
      </c>
      <c r="DJ249">
        <f>SUM(R69+Q69+P69+O69+N69)</f>
        <v>131</v>
      </c>
      <c r="DK249" s="3">
        <f>SUM(AB69+AA69+Z69+Y69+X69)</f>
        <v>221</v>
      </c>
      <c r="DM249">
        <f>SUM(AV69+AU69+AT69+AS69+AR69)</f>
        <v>201</v>
      </c>
      <c r="DN249">
        <f>SUM(BB69+BC69+BD69+BE69+BF69)</f>
        <v>1862</v>
      </c>
    </row>
    <row r="250" spans="39:118" x14ac:dyDescent="0.2">
      <c r="AM250" s="3"/>
      <c r="AU250" s="3"/>
      <c r="AV250" s="3">
        <v>376208</v>
      </c>
      <c r="AW250" s="5">
        <v>163336</v>
      </c>
      <c r="AX250" s="5">
        <v>102557</v>
      </c>
      <c r="AY250" s="5">
        <v>58525</v>
      </c>
      <c r="AZ250" s="5">
        <v>74385</v>
      </c>
      <c r="BA250" s="5">
        <v>122901</v>
      </c>
      <c r="BB250" s="3">
        <f>SUM(BA250+AZ250+AY250+AX250+AW250+AV250)</f>
        <v>897912</v>
      </c>
      <c r="BC250" s="3"/>
      <c r="BD250" s="3">
        <f>SUM(BE250+BF250+BG250+BH250+BI250+BJ250)</f>
        <v>7343844</v>
      </c>
      <c r="BE250" s="3">
        <v>2359512</v>
      </c>
      <c r="BF250" s="3">
        <v>918891</v>
      </c>
      <c r="BG250" s="3">
        <v>631008</v>
      </c>
      <c r="BH250" s="3">
        <v>627547</v>
      </c>
      <c r="BI250" s="3">
        <v>498586</v>
      </c>
      <c r="BJ250" s="3">
        <v>2308300</v>
      </c>
      <c r="CA250" s="1"/>
      <c r="CD250" s="1">
        <v>43984</v>
      </c>
      <c r="CE250" s="3">
        <f t="shared" si="74"/>
        <v>5429</v>
      </c>
      <c r="CF250" s="3">
        <f>SUM(BP319+BQ319+BR319+BS319+BT319+BU319)</f>
        <v>161473</v>
      </c>
      <c r="CG250" s="1"/>
      <c r="CH250" s="1"/>
      <c r="CK250" s="1"/>
      <c r="CP250" s="1"/>
      <c r="CU250" s="1"/>
      <c r="CZ250" s="1"/>
      <c r="DH250" s="1">
        <v>43990</v>
      </c>
      <c r="DI250" s="3">
        <f>SUM(D70+E70+F70+G70+H70)</f>
        <v>426</v>
      </c>
      <c r="DJ250">
        <f>SUM(R70+Q70+P70+O70+N70)</f>
        <v>152</v>
      </c>
      <c r="DK250" s="3">
        <f>SUM(AB70+AA70+Z70+Y70+X70)</f>
        <v>132</v>
      </c>
      <c r="DM250">
        <f>SUM(AV70+AU70+AT70+AS70+AR70)</f>
        <v>150</v>
      </c>
      <c r="DN250">
        <f>SUM(BB70+BC70+BD70+BE70+BF70)</f>
        <v>1335</v>
      </c>
    </row>
    <row r="251" spans="39:118" x14ac:dyDescent="0.2">
      <c r="AU251" s="5"/>
      <c r="AV251" s="3">
        <v>377316</v>
      </c>
      <c r="AW251" s="5">
        <v>163893</v>
      </c>
      <c r="AX251" s="5">
        <v>103132</v>
      </c>
      <c r="AY251" s="5">
        <v>58749</v>
      </c>
      <c r="AZ251" s="5">
        <v>75086</v>
      </c>
      <c r="BA251" s="5">
        <v>126016</v>
      </c>
      <c r="BB251" s="3">
        <f>SUM(AV251+AW251+AX251+AY251+AZ251+BA251)</f>
        <v>904192</v>
      </c>
      <c r="BD251" s="3">
        <f t="shared" ref="BD251:BD255" si="80">SUM(BE251+BF251+BG251+BH251+BI251+BJ251)</f>
        <v>7569938</v>
      </c>
      <c r="BE251" s="3">
        <v>2437407</v>
      </c>
      <c r="BF251" s="3">
        <v>919448</v>
      </c>
      <c r="BG251" s="3">
        <v>640808</v>
      </c>
      <c r="BH251" s="3">
        <v>699849</v>
      </c>
      <c r="BI251" s="3">
        <v>510208</v>
      </c>
      <c r="BJ251" s="3">
        <v>2362218</v>
      </c>
      <c r="CA251" s="1"/>
      <c r="CD251" s="1">
        <v>43985</v>
      </c>
      <c r="CE251" s="3">
        <f t="shared" si="74"/>
        <v>5189</v>
      </c>
      <c r="CF251" s="3">
        <f>SUM(BP320+BQ320+BR320+BS320+BT320+BU320)</f>
        <v>166824</v>
      </c>
      <c r="CG251" s="1"/>
      <c r="CH251" s="1"/>
      <c r="CK251" s="1"/>
      <c r="CP251" s="1"/>
      <c r="CU251" s="1"/>
      <c r="CZ251" s="1"/>
      <c r="DH251" s="1">
        <v>43991</v>
      </c>
      <c r="DI251" s="3">
        <f>SUM(D71+E71+F71+G71+H71)</f>
        <v>361</v>
      </c>
      <c r="DJ251">
        <f>SUM(R71+Q71+P71+O71+N71)</f>
        <v>184</v>
      </c>
      <c r="DK251" s="3">
        <f>SUM(AB71+AA71+Z71+Y71+X71)</f>
        <v>190</v>
      </c>
      <c r="DM251">
        <f>SUM(AV71+AU71+AT71+AS71+AR71)</f>
        <v>227</v>
      </c>
      <c r="DN251">
        <f>SUM(BB71+BC71+BD71+BE71+BF71)</f>
        <v>1808</v>
      </c>
    </row>
    <row r="252" spans="39:118" x14ac:dyDescent="0.2">
      <c r="AU252" s="5"/>
      <c r="AV252" s="3">
        <v>378097</v>
      </c>
      <c r="AW252" s="5">
        <v>164164</v>
      </c>
      <c r="AX252" s="5">
        <v>103436</v>
      </c>
      <c r="AY252" s="5">
        <v>58870</v>
      </c>
      <c r="AZ252" s="5">
        <v>75592</v>
      </c>
      <c r="BA252" s="5">
        <v>128812</v>
      </c>
      <c r="BB252" s="3">
        <f t="shared" ref="BB252:BB255" si="81">SUM(AV252+AW252+AX252+AY252+AZ252+BA252)</f>
        <v>908971</v>
      </c>
      <c r="BD252" s="3">
        <f t="shared" si="80"/>
        <v>7768556</v>
      </c>
      <c r="BE252" s="3">
        <v>2497842</v>
      </c>
      <c r="BF252" s="3">
        <v>960425</v>
      </c>
      <c r="BG252" s="3">
        <v>648616</v>
      </c>
      <c r="BH252" s="3">
        <v>710718</v>
      </c>
      <c r="BI252" s="3">
        <v>519765</v>
      </c>
      <c r="BJ252" s="3">
        <v>2431190</v>
      </c>
      <c r="BU252" s="3"/>
      <c r="CA252" s="1"/>
      <c r="CD252" s="1">
        <v>43986</v>
      </c>
      <c r="CE252" s="3">
        <f t="shared" si="74"/>
        <v>4844</v>
      </c>
      <c r="CF252" s="3"/>
      <c r="CG252" s="1"/>
      <c r="CH252" s="1"/>
      <c r="CK252" s="1"/>
      <c r="CP252" s="1"/>
      <c r="CU252" s="1"/>
      <c r="CZ252" s="1"/>
      <c r="DH252" s="1">
        <v>43992</v>
      </c>
      <c r="DI252" s="3">
        <f>SUM(D72+E72+F72+G72+H72)</f>
        <v>418</v>
      </c>
      <c r="DJ252">
        <f>SUM(R72+Q72+P72+O72+N72)</f>
        <v>236</v>
      </c>
      <c r="DK252" s="3">
        <f>SUM(AB72+AA72+Z72+Y72+X72)</f>
        <v>208</v>
      </c>
      <c r="DL252">
        <f>SUM(AH72+AI72+AJ72+AK72+AL72)</f>
        <v>58</v>
      </c>
      <c r="DM252">
        <f>SUM(AV72+AU72+AT72+AS72+AR72)</f>
        <v>171</v>
      </c>
      <c r="DN252">
        <f>SUM(BB72+BC72+BD72+BE72+BF72)</f>
        <v>1902</v>
      </c>
    </row>
    <row r="253" spans="39:118" x14ac:dyDescent="0.2">
      <c r="AU253" s="3"/>
      <c r="AV253" s="3">
        <v>378799</v>
      </c>
      <c r="AW253" s="5">
        <v>164497</v>
      </c>
      <c r="AX253" s="5">
        <v>103626</v>
      </c>
      <c r="AY253" s="5">
        <v>58999</v>
      </c>
      <c r="AZ253" s="5">
        <v>75943</v>
      </c>
      <c r="BA253" s="5">
        <v>131319</v>
      </c>
      <c r="BB253" s="3">
        <f t="shared" si="81"/>
        <v>913183</v>
      </c>
      <c r="BD253" s="3">
        <f t="shared" si="80"/>
        <v>7918993</v>
      </c>
      <c r="BE253" s="3">
        <v>2555896</v>
      </c>
      <c r="BF253" s="3">
        <v>975089</v>
      </c>
      <c r="BG253" s="3">
        <v>653398</v>
      </c>
      <c r="BH253" s="3">
        <v>721035</v>
      </c>
      <c r="BI253" s="3">
        <v>527330</v>
      </c>
      <c r="BJ253" s="3">
        <v>2486245</v>
      </c>
      <c r="BU253" s="3"/>
      <c r="CD253" s="1">
        <v>43987</v>
      </c>
      <c r="CE253" s="3">
        <f t="shared" ref="CE253" si="82">SUM(BQ248+BR248+BS248+BT248+BU248+BV248)</f>
        <v>6196</v>
      </c>
      <c r="CG253" s="1"/>
      <c r="CH253" s="1"/>
      <c r="DH253" s="1">
        <v>43993</v>
      </c>
      <c r="DI253" s="3">
        <f>SUM(D73+E73+F73+G73+H73)</f>
        <v>413</v>
      </c>
      <c r="DJ253">
        <f>SUM(N73+O73+P73+Q73+R73)</f>
        <v>159</v>
      </c>
      <c r="DK253" s="3">
        <f>SUM(AB73+AA73+Z73+Y73+X73)</f>
        <v>403</v>
      </c>
      <c r="DL253">
        <f>SUM(AH73+AI73+AJ73+AK73+AL73)</f>
        <v>82</v>
      </c>
      <c r="DM253">
        <f>SUM(AR73+AS73+AT73+AU73+AV73)</f>
        <v>210</v>
      </c>
      <c r="DN253">
        <f>SUM(BB73+BC73+BD73+BE73+BF73)</f>
        <v>2206</v>
      </c>
    </row>
    <row r="254" spans="39:118" x14ac:dyDescent="0.2">
      <c r="AU254" s="3">
        <f>SUM(AV254+AW254+AX254+AY254+AZ254+BA254)</f>
        <v>915061</v>
      </c>
      <c r="AV254" s="3">
        <v>379482</v>
      </c>
      <c r="AW254" s="3">
        <v>164796</v>
      </c>
      <c r="AX254" s="3">
        <v>103889</v>
      </c>
      <c r="AY254" s="3">
        <v>59107</v>
      </c>
      <c r="AZ254" s="3">
        <v>74298</v>
      </c>
      <c r="BA254" s="3">
        <v>133489</v>
      </c>
      <c r="BB254" s="3">
        <f t="shared" si="81"/>
        <v>915061</v>
      </c>
      <c r="BD254" s="3">
        <f t="shared" si="80"/>
        <v>8064919</v>
      </c>
      <c r="BE254" s="3">
        <v>2605869</v>
      </c>
      <c r="BF254" s="3">
        <v>989497</v>
      </c>
      <c r="BG254" s="3">
        <v>658058</v>
      </c>
      <c r="BH254" s="3">
        <v>737151</v>
      </c>
      <c r="BI254" s="3">
        <v>533546</v>
      </c>
      <c r="BJ254" s="3">
        <v>2540798</v>
      </c>
      <c r="BU254" s="3"/>
      <c r="CD254" s="1">
        <v>43988</v>
      </c>
      <c r="CE254" s="3">
        <f>SUM(BB251-BB250)</f>
        <v>6280</v>
      </c>
      <c r="CF254" s="3">
        <f>SUM(BD251-BD250)</f>
        <v>226094</v>
      </c>
      <c r="CG254" s="1"/>
      <c r="CH254" s="1"/>
      <c r="DH254" s="1">
        <v>43994</v>
      </c>
      <c r="DI254" s="3">
        <f>SUM(D74+E74+F74+G74+H74)</f>
        <v>450</v>
      </c>
      <c r="DJ254">
        <f>SUM(N74+O74+P74+Q74+R74)</f>
        <v>143</v>
      </c>
      <c r="DK254" s="3">
        <f>SUM(AB74+AA74+Z74+Y74+X74)</f>
        <v>271</v>
      </c>
      <c r="DL254">
        <f>SUM(AH74+AI74+AJ74+AK74+AL74)</f>
        <v>59</v>
      </c>
      <c r="DM254">
        <f>SUM(AR74+AS74+AT74+AU74+AV74)</f>
        <v>324</v>
      </c>
      <c r="DN254">
        <f>SUM(BB74+BC74+BD74+BE74+BF74)</f>
        <v>2498</v>
      </c>
    </row>
    <row r="255" spans="39:118" x14ac:dyDescent="0.2">
      <c r="AQ255" t="s">
        <v>46</v>
      </c>
      <c r="AU255" s="3">
        <f>SUM(AV255+AW255+AX255+AY255+AZ255+BA255)</f>
        <v>921973</v>
      </c>
      <c r="AV255" s="3">
        <v>380156</v>
      </c>
      <c r="AW255" s="5">
        <v>165346</v>
      </c>
      <c r="AX255" s="5">
        <v>104156</v>
      </c>
      <c r="AY255" s="5">
        <v>59278</v>
      </c>
      <c r="AZ255" s="5">
        <v>76846</v>
      </c>
      <c r="BA255" s="5">
        <v>136191</v>
      </c>
      <c r="BB255" s="3">
        <f t="shared" si="81"/>
        <v>921973</v>
      </c>
      <c r="BD255" s="3">
        <f t="shared" si="80"/>
        <v>8223984</v>
      </c>
      <c r="BE255" s="3">
        <v>2668166</v>
      </c>
      <c r="BF255" s="3">
        <v>1008934</v>
      </c>
      <c r="BG255" s="3">
        <v>668092</v>
      </c>
      <c r="BH255" s="3">
        <v>737335</v>
      </c>
      <c r="BI255" s="3">
        <v>543810</v>
      </c>
      <c r="BJ255" s="3">
        <v>2597647</v>
      </c>
      <c r="BU255" s="3"/>
      <c r="CD255" s="1">
        <v>43989</v>
      </c>
      <c r="CE255" s="3">
        <f>SUM(BB252-BB251)</f>
        <v>4779</v>
      </c>
      <c r="CF255" s="3">
        <f>SUM(BD252-BD251)</f>
        <v>198618</v>
      </c>
      <c r="CG255" s="1"/>
      <c r="CH255" s="1"/>
      <c r="DH255" s="1">
        <v>43995</v>
      </c>
      <c r="DI255" s="3">
        <f>SUM(D75+E75+F75+G75+H75)</f>
        <v>559</v>
      </c>
      <c r="DK255" s="3">
        <f>SUM(AB75+AA75+Z75+Y75+X75)</f>
        <v>228</v>
      </c>
      <c r="DL255">
        <f>SUM(AH75+AI75+AJ75+AK75+AL75)</f>
        <v>100</v>
      </c>
      <c r="DM255">
        <f>SUM(AR75+AS75+AT75+AU75+AV75)</f>
        <v>207</v>
      </c>
      <c r="DN255">
        <f>SUM(BB75+BC75+BD75+BE75+BF75)</f>
        <v>2235</v>
      </c>
    </row>
    <row r="256" spans="39:118" x14ac:dyDescent="0.2">
      <c r="AU256" s="3">
        <f>SUM(AV256+AW256+AX256+AY256+AZ256+BA256)</f>
        <v>927465</v>
      </c>
      <c r="AV256" s="3">
        <v>380892</v>
      </c>
      <c r="AW256" s="5">
        <v>165816</v>
      </c>
      <c r="AX256" s="5">
        <v>104667</v>
      </c>
      <c r="AY256" s="5">
        <v>59496</v>
      </c>
      <c r="AZ256" s="5">
        <v>77313</v>
      </c>
      <c r="BA256" s="5">
        <v>139281</v>
      </c>
      <c r="BU256" s="3"/>
      <c r="CD256" s="1">
        <v>43990</v>
      </c>
      <c r="CE256" s="3">
        <f>SUM(BB253-BB252)</f>
        <v>4212</v>
      </c>
      <c r="CF256" s="3">
        <f>SUM(BD253-BD252)</f>
        <v>150437</v>
      </c>
      <c r="CG256" s="1"/>
      <c r="CH256" s="1"/>
      <c r="DH256" s="1">
        <v>43996</v>
      </c>
      <c r="DI256" s="3">
        <f>SUM(D76+E76+F76+G76+H76)</f>
        <v>377</v>
      </c>
      <c r="DK256" s="3">
        <f>SUM(AB76+AA76+Z76+Y76+X76)</f>
        <v>126</v>
      </c>
      <c r="DL256">
        <f>SUM(AH76+AI76+AJ76+AK76+AL76)</f>
        <v>42</v>
      </c>
      <c r="DM256">
        <f>SUM(AR76+AS76+AT76+AU76+AV76)</f>
        <v>160</v>
      </c>
      <c r="DN256">
        <f>SUM(BB76+BC76+BD76+BE76+BF76)</f>
        <v>1607</v>
      </c>
    </row>
    <row r="257" spans="47:118" x14ac:dyDescent="0.2">
      <c r="AU257" s="3">
        <f>SUM(AV257+AW257+AX257+AY257+AZ257+BA257)</f>
        <v>932540</v>
      </c>
      <c r="AV257" s="3">
        <v>381714</v>
      </c>
      <c r="AW257" s="5">
        <v>166164</v>
      </c>
      <c r="AX257" s="5">
        <v>105059</v>
      </c>
      <c r="AY257" s="5">
        <v>59621</v>
      </c>
      <c r="AZ257" s="5">
        <v>77999</v>
      </c>
      <c r="BA257" s="5">
        <v>141983</v>
      </c>
      <c r="BU257" s="3"/>
      <c r="CD257" s="1">
        <v>43991</v>
      </c>
      <c r="CE257" s="3">
        <f>SUM(BB254-BB253)</f>
        <v>1878</v>
      </c>
      <c r="CF257" s="3">
        <f>SUM(BD254-BD253)</f>
        <v>145926</v>
      </c>
      <c r="CG257" s="1"/>
      <c r="CH257" s="1"/>
      <c r="DH257" s="1">
        <v>43997</v>
      </c>
      <c r="DI257" s="3">
        <f>SUM(D77+E77+F77+G77+H77)</f>
        <v>375</v>
      </c>
      <c r="DK257" s="3">
        <f>SUM(AB77+AA77+Z77+Y77+X77)</f>
        <v>77</v>
      </c>
      <c r="DL257">
        <f>SUM(AH77+AI77+AJ77+AK77+AL77)</f>
        <v>56</v>
      </c>
      <c r="DM257">
        <f>SUM(AR77+AS77+AT77+AU77+AV77)</f>
        <v>148</v>
      </c>
      <c r="DN257">
        <f>SUM(BB77+BC77+BD77+BE77+BF77)</f>
        <v>1327</v>
      </c>
    </row>
    <row r="258" spans="47:118" x14ac:dyDescent="0.2">
      <c r="AU258" s="3">
        <f t="shared" ref="AU258:AU262" si="83">SUM(AV258+AW258+AX258+AY258+AZ258+BA258)</f>
        <v>938536</v>
      </c>
      <c r="AV258" s="5">
        <v>382630</v>
      </c>
      <c r="AW258" s="5">
        <v>166605</v>
      </c>
      <c r="AX258" s="5">
        <v>105395</v>
      </c>
      <c r="AY258" s="5">
        <v>59801</v>
      </c>
      <c r="AZ258" s="5">
        <v>78462</v>
      </c>
      <c r="BA258" s="5">
        <v>145643</v>
      </c>
      <c r="BP258" s="3">
        <f t="shared" ref="BP258:BP290" si="84">SUM(BE186-BE185)</f>
        <v>18085</v>
      </c>
      <c r="BQ258" s="3">
        <f t="shared" ref="BQ258:BQ290" si="85">SUM(BF186-BF185)</f>
        <v>6468</v>
      </c>
      <c r="BR258" s="3">
        <f t="shared" ref="BR258:BR290" si="86">SUM(BG186-BG185)</f>
        <v>4870</v>
      </c>
      <c r="BS258" s="3">
        <f t="shared" ref="BS258:BS290" si="87">SUM(BH186-BH185)</f>
        <v>4360</v>
      </c>
      <c r="BT258" s="3">
        <f t="shared" ref="BT258:BT290" si="88">SUM(BI186-BI185)</f>
        <v>6482</v>
      </c>
      <c r="BU258" s="3">
        <f t="shared" ref="BU258:BU290" si="89">SUM(BJ186-BJ185)</f>
        <v>3073</v>
      </c>
      <c r="CD258" s="1">
        <v>43992</v>
      </c>
      <c r="CE258" s="3">
        <f>SUM(AU255-AU254)</f>
        <v>6912</v>
      </c>
      <c r="CF258" s="3">
        <f>SUM(BD255-BD254)</f>
        <v>159065</v>
      </c>
      <c r="CG258" s="1"/>
      <c r="CH258" s="1"/>
      <c r="DH258" s="1">
        <v>43998</v>
      </c>
      <c r="DI258" s="3">
        <f>SUM(D78+E78+F78+G78+H78)</f>
        <v>368</v>
      </c>
      <c r="DJ258">
        <f>SUM(N78+O78+P78+Q78+R78)</f>
        <v>93</v>
      </c>
      <c r="DK258" s="3">
        <f>SUM(AB78+AA78+Z78+Y78+X78)</f>
        <v>158</v>
      </c>
      <c r="DL258">
        <f>SUM(AH78+AI78+AJ78+AK78+AL78)</f>
        <v>74</v>
      </c>
      <c r="DM258">
        <f>SUM(AR78+AS78+AT78+AU78+AV78)</f>
        <v>157</v>
      </c>
      <c r="DN258">
        <f>SUM(BB78+BC78+BD78+BE78+BF78)</f>
        <v>1971</v>
      </c>
    </row>
    <row r="259" spans="47:118" x14ac:dyDescent="0.2">
      <c r="AU259" s="3">
        <f t="shared" si="83"/>
        <v>943451</v>
      </c>
      <c r="AV259" s="4">
        <v>383324</v>
      </c>
      <c r="AW259" s="4">
        <v>166881</v>
      </c>
      <c r="AX259" s="4">
        <v>105603</v>
      </c>
      <c r="AY259" s="4">
        <v>59990</v>
      </c>
      <c r="AZ259" s="4">
        <v>78798</v>
      </c>
      <c r="BA259" s="4">
        <v>148855</v>
      </c>
      <c r="BP259" s="3">
        <f t="shared" si="84"/>
        <v>21555</v>
      </c>
      <c r="BQ259" s="3">
        <f t="shared" si="85"/>
        <v>8393</v>
      </c>
      <c r="BR259" s="3">
        <f t="shared" si="86"/>
        <v>6354</v>
      </c>
      <c r="BS259" s="3">
        <f t="shared" si="87"/>
        <v>4437</v>
      </c>
      <c r="BT259" s="3">
        <f t="shared" si="88"/>
        <v>7401</v>
      </c>
      <c r="BU259" s="3">
        <f t="shared" si="89"/>
        <v>2300</v>
      </c>
      <c r="CD259" s="1">
        <v>43993</v>
      </c>
      <c r="CE259" s="3">
        <f>SUM(AU256-AU255)</f>
        <v>5492</v>
      </c>
      <c r="CF259" s="3">
        <f>SUM(60839+21859+10833+33185+9942)</f>
        <v>136658</v>
      </c>
      <c r="CG259" s="1"/>
      <c r="CH259" s="1"/>
      <c r="DH259" s="1">
        <v>43999</v>
      </c>
      <c r="DI259" s="3">
        <f>SUM(D79+E79+F79+G79+H79)</f>
        <v>376</v>
      </c>
      <c r="DK259" s="3">
        <f>SUM(AB79+AA79+Z79+Y79+X79)</f>
        <v>214</v>
      </c>
      <c r="DL259">
        <f>SUM(AH79+AI79+AJ79+AK79+AL79)</f>
        <v>199</v>
      </c>
      <c r="DM259">
        <f>SUM(AR79+AS79+AT79+AU79+AV79)</f>
        <v>173</v>
      </c>
      <c r="DN259">
        <f>SUM(BB79+BC79+BD79+BE79+BF79)</f>
        <v>2611</v>
      </c>
    </row>
    <row r="260" spans="47:118" x14ac:dyDescent="0.2">
      <c r="AU260" s="3">
        <f t="shared" si="83"/>
        <v>947374</v>
      </c>
      <c r="AV260" s="5">
        <v>383944</v>
      </c>
      <c r="AW260" s="5">
        <v>167103</v>
      </c>
      <c r="AX260" s="5">
        <v>105690</v>
      </c>
      <c r="AY260" s="5">
        <v>60064</v>
      </c>
      <c r="AZ260" s="5">
        <v>79121</v>
      </c>
      <c r="BA260" s="5">
        <v>151452</v>
      </c>
      <c r="BP260" s="3">
        <f t="shared" si="84"/>
        <v>23101</v>
      </c>
      <c r="BQ260" s="3">
        <f t="shared" si="85"/>
        <v>7853</v>
      </c>
      <c r="BR260" s="3">
        <f t="shared" si="86"/>
        <v>5838</v>
      </c>
      <c r="BS260" s="3">
        <f t="shared" si="87"/>
        <v>4878</v>
      </c>
      <c r="BT260" s="3">
        <f t="shared" si="88"/>
        <v>7915</v>
      </c>
      <c r="BU260" s="3">
        <f t="shared" si="89"/>
        <v>78400</v>
      </c>
      <c r="CD260" s="1">
        <v>43994</v>
      </c>
      <c r="CE260" s="3">
        <f>SUM(AU257-AU256)</f>
        <v>5075</v>
      </c>
      <c r="CF260" s="3">
        <f>SUM(72395+24603+10186+15767+12632+62135)</f>
        <v>197718</v>
      </c>
    </row>
    <row r="261" spans="47:118" x14ac:dyDescent="0.2">
      <c r="AU261" s="3">
        <f t="shared" si="83"/>
        <v>951118</v>
      </c>
      <c r="AV261" s="5">
        <v>384575</v>
      </c>
      <c r="AW261" s="5">
        <v>167426</v>
      </c>
      <c r="AX261" s="5">
        <v>105885</v>
      </c>
      <c r="AY261" s="5">
        <v>60189</v>
      </c>
      <c r="AZ261" s="5">
        <v>79483</v>
      </c>
      <c r="BA261" s="5">
        <v>153560</v>
      </c>
      <c r="BP261" s="3">
        <f t="shared" si="84"/>
        <v>18659</v>
      </c>
      <c r="BQ261" s="3">
        <f t="shared" si="85"/>
        <v>6810</v>
      </c>
      <c r="BR261" s="3">
        <f t="shared" si="86"/>
        <v>3137</v>
      </c>
      <c r="BS261" s="3">
        <f t="shared" si="87"/>
        <v>4098</v>
      </c>
      <c r="BT261" s="3">
        <f t="shared" si="88"/>
        <v>7741</v>
      </c>
      <c r="BU261" s="3">
        <f t="shared" si="89"/>
        <v>2833</v>
      </c>
      <c r="CD261" s="1">
        <v>43995</v>
      </c>
      <c r="CE261" s="3">
        <f>SUM(AU258-AU257)</f>
        <v>5996</v>
      </c>
    </row>
    <row r="262" spans="47:118" x14ac:dyDescent="0.2">
      <c r="AU262" s="3">
        <f t="shared" si="83"/>
        <v>956222</v>
      </c>
      <c r="AV262" s="5">
        <v>385142</v>
      </c>
      <c r="AW262" s="5">
        <v>167703</v>
      </c>
      <c r="AX262" s="5">
        <v>106151</v>
      </c>
      <c r="AY262" s="5">
        <v>60393</v>
      </c>
      <c r="AZ262" s="5">
        <v>79818</v>
      </c>
      <c r="BA262" s="5">
        <v>157015</v>
      </c>
      <c r="BP262" s="3">
        <f t="shared" si="84"/>
        <v>18531</v>
      </c>
      <c r="BQ262" s="3">
        <f t="shared" si="85"/>
        <v>6866</v>
      </c>
      <c r="BR262" s="3">
        <f t="shared" si="86"/>
        <v>4492</v>
      </c>
      <c r="BS262" s="3">
        <f t="shared" si="87"/>
        <v>4072</v>
      </c>
      <c r="BT262" s="3">
        <f t="shared" si="88"/>
        <v>6083</v>
      </c>
      <c r="BU262" s="3">
        <f t="shared" si="89"/>
        <v>898</v>
      </c>
      <c r="CD262" s="1">
        <v>43996</v>
      </c>
      <c r="CE262" s="3">
        <f>SUM(AU259-AU258)</f>
        <v>4915</v>
      </c>
      <c r="CF262">
        <f>SUM(62359+42220+9112+14015+8182+66186)</f>
        <v>202074</v>
      </c>
    </row>
    <row r="263" spans="47:118" x14ac:dyDescent="0.2">
      <c r="BP263" s="3">
        <f t="shared" si="84"/>
        <v>19247</v>
      </c>
      <c r="BQ263" s="3">
        <f t="shared" si="85"/>
        <v>5942</v>
      </c>
      <c r="BR263" s="3">
        <f t="shared" si="86"/>
        <v>4915</v>
      </c>
      <c r="BS263" s="3">
        <f t="shared" si="87"/>
        <v>3403</v>
      </c>
      <c r="BT263" s="3">
        <f t="shared" si="88"/>
        <v>7424</v>
      </c>
      <c r="BU263" s="3">
        <f t="shared" si="89"/>
        <v>13798</v>
      </c>
      <c r="CD263" s="1">
        <v>43997</v>
      </c>
      <c r="CE263" s="3">
        <f>SUM(AU260-AU259)</f>
        <v>3923</v>
      </c>
      <c r="CF263">
        <f>SUM(56611+18467+4492+10539+9797+69573)</f>
        <v>169479</v>
      </c>
    </row>
    <row r="264" spans="47:118" x14ac:dyDescent="0.2">
      <c r="BP264" s="3">
        <f t="shared" si="84"/>
        <v>25095</v>
      </c>
      <c r="BQ264" s="3">
        <f t="shared" si="85"/>
        <v>5442</v>
      </c>
      <c r="BR264" s="3">
        <f t="shared" si="86"/>
        <v>6167</v>
      </c>
      <c r="BS264" s="3">
        <f t="shared" si="87"/>
        <v>766</v>
      </c>
      <c r="BT264" s="3">
        <f t="shared" si="88"/>
        <v>7260</v>
      </c>
      <c r="BU264" s="3">
        <f t="shared" si="89"/>
        <v>13035</v>
      </c>
      <c r="CD264" s="1">
        <v>43998</v>
      </c>
      <c r="CE264" s="3">
        <f>SUM(AU261-AU260)</f>
        <v>3744</v>
      </c>
      <c r="CF264">
        <f>SUM(60568+15699+6361+11497+10062+60233)</f>
        <v>164420</v>
      </c>
    </row>
    <row r="265" spans="47:118" x14ac:dyDescent="0.2">
      <c r="BP265" s="3">
        <f t="shared" si="84"/>
        <v>26396</v>
      </c>
      <c r="BQ265" s="3">
        <f t="shared" si="85"/>
        <v>6776</v>
      </c>
      <c r="BR265" s="3">
        <f t="shared" si="86"/>
        <v>7447</v>
      </c>
      <c r="BS265" s="3">
        <f t="shared" si="87"/>
        <v>915</v>
      </c>
      <c r="BT265" s="3">
        <f t="shared" si="88"/>
        <v>7064</v>
      </c>
      <c r="BU265" s="3">
        <f t="shared" si="89"/>
        <v>19236</v>
      </c>
      <c r="CD265" s="1">
        <v>43999</v>
      </c>
      <c r="CE265" s="3">
        <f>SUM(AU262-AU261)</f>
        <v>5104</v>
      </c>
      <c r="CF265">
        <f>SUM(59341+16059+8313+14351+9739+76542)</f>
        <v>184345</v>
      </c>
    </row>
    <row r="266" spans="47:118" x14ac:dyDescent="0.2">
      <c r="BP266" s="3">
        <f t="shared" si="84"/>
        <v>26336</v>
      </c>
      <c r="BQ266" s="3">
        <f t="shared" si="85"/>
        <v>6331</v>
      </c>
      <c r="BR266" s="3">
        <f t="shared" si="86"/>
        <v>7414</v>
      </c>
      <c r="BS266" s="3">
        <f t="shared" si="87"/>
        <v>4990</v>
      </c>
      <c r="BT266" s="3">
        <f t="shared" si="88"/>
        <v>7417</v>
      </c>
      <c r="BU266" s="3">
        <f t="shared" si="89"/>
        <v>1363</v>
      </c>
    </row>
    <row r="267" spans="47:118" x14ac:dyDescent="0.2">
      <c r="BP267" s="3">
        <f t="shared" si="84"/>
        <v>23095</v>
      </c>
      <c r="BQ267" s="3">
        <f t="shared" si="85"/>
        <v>6670</v>
      </c>
      <c r="BR267" s="3">
        <f t="shared" si="86"/>
        <v>6404</v>
      </c>
      <c r="BS267" s="3">
        <f t="shared" si="87"/>
        <v>3970</v>
      </c>
      <c r="BT267" s="3">
        <f t="shared" si="88"/>
        <v>7134</v>
      </c>
      <c r="BU267" s="3">
        <f t="shared" si="89"/>
        <v>8356</v>
      </c>
    </row>
    <row r="268" spans="47:118" x14ac:dyDescent="0.2">
      <c r="BP268" s="3">
        <f t="shared" si="84"/>
        <v>20621</v>
      </c>
      <c r="BQ268" s="3">
        <f t="shared" si="85"/>
        <v>6542</v>
      </c>
      <c r="BR268" s="3">
        <f t="shared" si="86"/>
        <v>7954</v>
      </c>
      <c r="BS268" s="3">
        <f t="shared" si="87"/>
        <v>3423</v>
      </c>
      <c r="BT268" s="3">
        <f t="shared" si="88"/>
        <v>4737</v>
      </c>
      <c r="BU268" s="3">
        <f t="shared" si="89"/>
        <v>17109</v>
      </c>
    </row>
    <row r="269" spans="47:118" x14ac:dyDescent="0.2">
      <c r="BP269" s="3">
        <f t="shared" si="84"/>
        <v>16756</v>
      </c>
      <c r="BQ269" s="3">
        <f t="shared" si="85"/>
        <v>2734</v>
      </c>
      <c r="BR269" s="3">
        <f t="shared" si="86"/>
        <v>5319</v>
      </c>
      <c r="BS269" s="3">
        <f t="shared" si="87"/>
        <v>3207</v>
      </c>
      <c r="BT269" s="3">
        <f t="shared" si="88"/>
        <v>4902</v>
      </c>
      <c r="BU269" s="3">
        <f t="shared" si="89"/>
        <v>554</v>
      </c>
    </row>
    <row r="270" spans="47:118" x14ac:dyDescent="0.2">
      <c r="BP270" s="3">
        <f t="shared" si="84"/>
        <v>20786</v>
      </c>
      <c r="BQ270" s="3">
        <f t="shared" si="85"/>
        <v>10305</v>
      </c>
      <c r="BR270" s="3">
        <f t="shared" si="86"/>
        <v>4502</v>
      </c>
      <c r="BS270" s="3">
        <f t="shared" si="87"/>
        <v>3582</v>
      </c>
      <c r="BT270" s="3">
        <f t="shared" si="88"/>
        <v>3839</v>
      </c>
      <c r="BU270" s="3">
        <f t="shared" si="89"/>
        <v>11326</v>
      </c>
    </row>
    <row r="271" spans="47:118" x14ac:dyDescent="0.2">
      <c r="BP271" s="3">
        <f t="shared" si="84"/>
        <v>26869</v>
      </c>
      <c r="BQ271" s="3">
        <f t="shared" si="85"/>
        <v>4247</v>
      </c>
      <c r="BR271" s="3">
        <f t="shared" si="86"/>
        <v>5472</v>
      </c>
      <c r="BS271" s="3">
        <f t="shared" si="87"/>
        <v>3471</v>
      </c>
      <c r="BT271" s="3">
        <f t="shared" si="88"/>
        <v>3953</v>
      </c>
      <c r="BU271" s="3">
        <f t="shared" si="89"/>
        <v>14278</v>
      </c>
    </row>
    <row r="272" spans="47:118" x14ac:dyDescent="0.2">
      <c r="BP272" s="3">
        <f t="shared" si="84"/>
        <v>24567</v>
      </c>
      <c r="BQ272" s="3">
        <f t="shared" si="85"/>
        <v>7809</v>
      </c>
      <c r="BR272" s="3">
        <f t="shared" si="86"/>
        <v>8750</v>
      </c>
      <c r="BS272" s="3">
        <f t="shared" si="87"/>
        <v>4589</v>
      </c>
      <c r="BT272" s="3">
        <f t="shared" si="88"/>
        <v>3886</v>
      </c>
      <c r="BU272" s="3">
        <f t="shared" si="89"/>
        <v>29914</v>
      </c>
    </row>
    <row r="273" spans="68:73" x14ac:dyDescent="0.2">
      <c r="BP273" s="3">
        <f t="shared" si="84"/>
        <v>22644</v>
      </c>
      <c r="BQ273" s="3">
        <f t="shared" si="85"/>
        <v>5619</v>
      </c>
      <c r="BR273" s="3">
        <f t="shared" si="86"/>
        <v>7971</v>
      </c>
      <c r="BS273" s="3">
        <f t="shared" si="87"/>
        <v>4673</v>
      </c>
      <c r="BT273" s="3">
        <f t="shared" si="88"/>
        <v>5903</v>
      </c>
      <c r="BU273" s="3">
        <f t="shared" si="89"/>
        <v>5214</v>
      </c>
    </row>
    <row r="274" spans="68:73" x14ac:dyDescent="0.2">
      <c r="BP274" s="3">
        <f t="shared" si="84"/>
        <v>23309</v>
      </c>
      <c r="BQ274" s="3">
        <f t="shared" si="85"/>
        <v>5087</v>
      </c>
      <c r="BR274" s="3">
        <f t="shared" si="86"/>
        <v>8062</v>
      </c>
      <c r="BS274" s="3">
        <f t="shared" si="87"/>
        <v>768</v>
      </c>
      <c r="BT274" s="3">
        <f t="shared" si="88"/>
        <v>6592</v>
      </c>
      <c r="BU274" s="3">
        <f t="shared" si="89"/>
        <v>8052</v>
      </c>
    </row>
    <row r="275" spans="68:73" x14ac:dyDescent="0.2">
      <c r="BP275" s="3">
        <f t="shared" si="84"/>
        <v>21023</v>
      </c>
      <c r="BQ275" s="3">
        <f t="shared" si="85"/>
        <v>7882</v>
      </c>
      <c r="BR275" s="3">
        <f t="shared" si="86"/>
        <v>5435</v>
      </c>
      <c r="BS275" s="3">
        <f t="shared" si="87"/>
        <v>9934</v>
      </c>
      <c r="BT275" s="3">
        <f t="shared" si="88"/>
        <v>4889</v>
      </c>
      <c r="BU275" s="3">
        <f t="shared" si="89"/>
        <v>21234</v>
      </c>
    </row>
    <row r="276" spans="68:73" x14ac:dyDescent="0.2">
      <c r="BP276" s="3">
        <f t="shared" si="84"/>
        <v>16306</v>
      </c>
      <c r="BQ276" s="3">
        <f t="shared" si="85"/>
        <v>7639</v>
      </c>
      <c r="BR276" s="3">
        <f t="shared" si="86"/>
        <v>7157</v>
      </c>
      <c r="BS276" s="3">
        <f t="shared" si="87"/>
        <v>4137</v>
      </c>
      <c r="BT276" s="3">
        <f t="shared" si="88"/>
        <v>4098</v>
      </c>
      <c r="BU276" s="3">
        <f t="shared" si="89"/>
        <v>9600</v>
      </c>
    </row>
    <row r="277" spans="68:73" x14ac:dyDescent="0.2">
      <c r="BP277" s="3">
        <f t="shared" si="84"/>
        <v>15464</v>
      </c>
      <c r="BQ277" s="3">
        <f t="shared" si="85"/>
        <v>6769</v>
      </c>
      <c r="BR277" s="3">
        <f t="shared" si="86"/>
        <v>5974</v>
      </c>
      <c r="BS277" s="3">
        <f t="shared" si="87"/>
        <v>3428</v>
      </c>
      <c r="BT277" s="3">
        <f t="shared" si="88"/>
        <v>3899</v>
      </c>
      <c r="BU277" s="3">
        <f t="shared" si="89"/>
        <v>18200</v>
      </c>
    </row>
    <row r="278" spans="68:73" x14ac:dyDescent="0.2">
      <c r="BP278" s="3">
        <f t="shared" si="84"/>
        <v>20657</v>
      </c>
      <c r="BQ278" s="3">
        <f t="shared" si="85"/>
        <v>6833</v>
      </c>
      <c r="BR278" s="3">
        <f t="shared" si="86"/>
        <v>5090</v>
      </c>
      <c r="BS278" s="3">
        <f t="shared" si="87"/>
        <v>999</v>
      </c>
      <c r="BT278" s="3">
        <f t="shared" si="88"/>
        <v>5105</v>
      </c>
      <c r="BU278" s="3">
        <f t="shared" si="89"/>
        <v>173397</v>
      </c>
    </row>
    <row r="279" spans="68:73" x14ac:dyDescent="0.2">
      <c r="BP279" s="3">
        <f t="shared" si="84"/>
        <v>25938</v>
      </c>
      <c r="BQ279" s="3">
        <f t="shared" si="85"/>
        <v>8489</v>
      </c>
      <c r="BR279" s="3">
        <f t="shared" si="86"/>
        <v>14614</v>
      </c>
      <c r="BS279" s="3">
        <f t="shared" si="87"/>
        <v>10096</v>
      </c>
      <c r="BT279" s="3">
        <f t="shared" si="88"/>
        <v>7158</v>
      </c>
      <c r="BU279" s="3">
        <f t="shared" si="89"/>
        <v>12076</v>
      </c>
    </row>
    <row r="280" spans="68:73" x14ac:dyDescent="0.2">
      <c r="BP280" s="3">
        <f t="shared" si="84"/>
        <v>34736</v>
      </c>
      <c r="BQ280" s="3">
        <f t="shared" si="85"/>
        <v>5814</v>
      </c>
      <c r="BR280" s="3">
        <f t="shared" si="86"/>
        <v>20137</v>
      </c>
      <c r="BS280" s="3">
        <f t="shared" si="87"/>
        <v>7975</v>
      </c>
      <c r="BT280" s="3">
        <f t="shared" si="88"/>
        <v>7029</v>
      </c>
      <c r="BU280" s="3">
        <f t="shared" si="89"/>
        <v>11862</v>
      </c>
    </row>
    <row r="281" spans="68:73" x14ac:dyDescent="0.2">
      <c r="BP281" s="3">
        <f t="shared" si="84"/>
        <v>46912</v>
      </c>
      <c r="BQ281" s="3">
        <f t="shared" si="85"/>
        <v>7724</v>
      </c>
      <c r="BR281" s="3">
        <f t="shared" si="86"/>
        <v>11632</v>
      </c>
      <c r="BS281" s="3">
        <f t="shared" si="87"/>
        <v>7748</v>
      </c>
      <c r="BT281" s="3">
        <f t="shared" si="88"/>
        <v>6792</v>
      </c>
      <c r="BU281" s="3">
        <f t="shared" si="89"/>
        <v>20049</v>
      </c>
    </row>
    <row r="282" spans="68:73" x14ac:dyDescent="0.2">
      <c r="BP282" s="3">
        <f t="shared" si="84"/>
        <v>27782</v>
      </c>
      <c r="BQ282" s="3">
        <f t="shared" si="85"/>
        <v>9458</v>
      </c>
      <c r="BR282" s="3">
        <f t="shared" si="86"/>
        <v>9255</v>
      </c>
      <c r="BS282" s="3">
        <f t="shared" si="87"/>
        <v>6962</v>
      </c>
      <c r="BT282" s="3">
        <f t="shared" si="88"/>
        <v>5658</v>
      </c>
      <c r="BU282" s="3">
        <f t="shared" si="89"/>
        <v>27425</v>
      </c>
    </row>
    <row r="283" spans="68:73" x14ac:dyDescent="0.2">
      <c r="BP283" s="3">
        <f t="shared" si="84"/>
        <v>20745</v>
      </c>
      <c r="BQ283" s="3">
        <f t="shared" si="85"/>
        <v>4631</v>
      </c>
      <c r="BR283" s="3">
        <f t="shared" si="86"/>
        <v>8787</v>
      </c>
      <c r="BS283" s="3">
        <f t="shared" si="87"/>
        <v>6754</v>
      </c>
      <c r="BT283" s="3">
        <f t="shared" si="88"/>
        <v>4829</v>
      </c>
      <c r="BU283" s="3">
        <f t="shared" si="89"/>
        <v>24099</v>
      </c>
    </row>
    <row r="284" spans="68:73" x14ac:dyDescent="0.2">
      <c r="BP284" s="3">
        <f t="shared" si="84"/>
        <v>18899</v>
      </c>
      <c r="BQ284" s="3">
        <f t="shared" si="85"/>
        <v>6584</v>
      </c>
      <c r="BR284" s="3">
        <f t="shared" si="86"/>
        <v>9613</v>
      </c>
      <c r="BS284" s="3">
        <f t="shared" si="87"/>
        <v>7045</v>
      </c>
      <c r="BT284" s="3">
        <f t="shared" si="88"/>
        <v>5666</v>
      </c>
      <c r="BU284" s="3">
        <f t="shared" si="89"/>
        <v>25531</v>
      </c>
    </row>
    <row r="285" spans="68:73" x14ac:dyDescent="0.2">
      <c r="BP285" s="3">
        <f t="shared" si="84"/>
        <v>27487</v>
      </c>
      <c r="BQ285" s="3">
        <f t="shared" si="85"/>
        <v>6959</v>
      </c>
      <c r="BR285" s="3">
        <f t="shared" si="86"/>
        <v>11118</v>
      </c>
      <c r="BS285" s="3">
        <f t="shared" si="87"/>
        <v>7547</v>
      </c>
      <c r="BT285" s="3">
        <f t="shared" si="88"/>
        <v>5795</v>
      </c>
      <c r="BU285" s="3">
        <f t="shared" si="89"/>
        <v>22198</v>
      </c>
    </row>
    <row r="286" spans="68:73" x14ac:dyDescent="0.2">
      <c r="BP286" s="3">
        <f t="shared" si="84"/>
        <v>28155</v>
      </c>
      <c r="BQ286" s="3">
        <f t="shared" si="85"/>
        <v>6600</v>
      </c>
      <c r="BR286" s="3">
        <f t="shared" si="86"/>
        <v>10029</v>
      </c>
      <c r="BS286" s="3">
        <f t="shared" si="87"/>
        <v>7915</v>
      </c>
      <c r="BT286" s="3">
        <f t="shared" si="88"/>
        <v>6482</v>
      </c>
      <c r="BU286" s="3">
        <f t="shared" si="89"/>
        <v>29648</v>
      </c>
    </row>
    <row r="287" spans="68:73" x14ac:dyDescent="0.2">
      <c r="BP287" s="3">
        <f t="shared" si="84"/>
        <v>26802</v>
      </c>
      <c r="BQ287" s="3">
        <f t="shared" si="85"/>
        <v>8627</v>
      </c>
      <c r="BR287" s="3">
        <f t="shared" si="86"/>
        <v>13989</v>
      </c>
      <c r="BS287" s="3">
        <f t="shared" si="87"/>
        <v>10238</v>
      </c>
      <c r="BT287" s="3">
        <f t="shared" si="88"/>
        <v>6083</v>
      </c>
      <c r="BU287" s="3">
        <f t="shared" si="89"/>
        <v>30063</v>
      </c>
    </row>
    <row r="288" spans="68:73" x14ac:dyDescent="0.2">
      <c r="BP288" s="3">
        <f t="shared" si="84"/>
        <v>31579</v>
      </c>
      <c r="BQ288" s="3">
        <f t="shared" si="85"/>
        <v>5767</v>
      </c>
      <c r="BR288" s="3">
        <f t="shared" si="86"/>
        <v>9358</v>
      </c>
      <c r="BS288" s="3">
        <f t="shared" si="87"/>
        <v>11204</v>
      </c>
      <c r="BT288" s="3">
        <f t="shared" si="88"/>
        <v>7928</v>
      </c>
      <c r="BU288" s="3">
        <f t="shared" si="89"/>
        <v>30703</v>
      </c>
    </row>
    <row r="289" spans="68:73" x14ac:dyDescent="0.2">
      <c r="BP289" s="3">
        <f t="shared" si="84"/>
        <v>26894</v>
      </c>
      <c r="BQ289" s="3">
        <f t="shared" si="85"/>
        <v>12754</v>
      </c>
      <c r="BR289" s="3">
        <f t="shared" si="86"/>
        <v>15652</v>
      </c>
      <c r="BS289" s="3">
        <f t="shared" si="87"/>
        <v>10823</v>
      </c>
      <c r="BT289" s="3">
        <f t="shared" si="88"/>
        <v>5265</v>
      </c>
      <c r="BU289" s="3">
        <f t="shared" si="89"/>
        <v>32123</v>
      </c>
    </row>
    <row r="290" spans="68:73" x14ac:dyDescent="0.2">
      <c r="BP290" s="3">
        <f t="shared" si="84"/>
        <v>21399</v>
      </c>
      <c r="BQ290" s="3">
        <f t="shared" si="85"/>
        <v>2154</v>
      </c>
      <c r="BR290" s="3">
        <f t="shared" si="86"/>
        <v>9622</v>
      </c>
      <c r="BS290" s="3">
        <f t="shared" si="87"/>
        <v>9857</v>
      </c>
      <c r="BT290" s="3">
        <f t="shared" si="88"/>
        <v>4949</v>
      </c>
      <c r="BU290" s="3">
        <f t="shared" si="89"/>
        <v>32028</v>
      </c>
    </row>
    <row r="291" spans="68:73" x14ac:dyDescent="0.2">
      <c r="BP291" s="3">
        <f t="shared" ref="BP291:BP308" si="90">SUM(BE219-BE218)</f>
        <v>21589</v>
      </c>
      <c r="BQ291" s="3">
        <f t="shared" ref="BQ291:BQ308" si="91">SUM(BF219-BF218)</f>
        <v>10403</v>
      </c>
      <c r="BR291" s="3">
        <f t="shared" ref="BR291:BR308" si="92">SUM(BG219-BG218)</f>
        <v>9081</v>
      </c>
      <c r="BS291" s="3">
        <f t="shared" ref="BS291:BS308" si="93">SUM(BH219-BH218)</f>
        <v>447</v>
      </c>
      <c r="BT291" s="3"/>
      <c r="BU291" s="3">
        <f t="shared" ref="BU291:BU321" si="94">SUM(BJ219-BJ218)</f>
        <v>29134</v>
      </c>
    </row>
    <row r="292" spans="68:73" x14ac:dyDescent="0.2">
      <c r="BP292" s="3">
        <f t="shared" si="90"/>
        <v>27022</v>
      </c>
      <c r="BQ292" s="3">
        <f t="shared" si="91"/>
        <v>1297</v>
      </c>
      <c r="BR292" s="3">
        <f t="shared" si="92"/>
        <v>6290</v>
      </c>
      <c r="BS292" s="3">
        <f t="shared" si="93"/>
        <v>10395</v>
      </c>
      <c r="BT292" s="3"/>
      <c r="BU292" s="3">
        <f t="shared" si="94"/>
        <v>33838</v>
      </c>
    </row>
    <row r="293" spans="68:73" x14ac:dyDescent="0.2">
      <c r="BP293" s="3">
        <f t="shared" si="90"/>
        <v>33995</v>
      </c>
      <c r="BQ293" s="3">
        <f t="shared" si="91"/>
        <v>3738</v>
      </c>
      <c r="BR293" s="3">
        <f t="shared" si="92"/>
        <v>11993</v>
      </c>
      <c r="BS293" s="3">
        <f t="shared" si="93"/>
        <v>13831</v>
      </c>
      <c r="BT293" s="3">
        <f t="shared" ref="BT293:BT316" si="95">SUM(BI221-BI220)</f>
        <v>6448</v>
      </c>
      <c r="BU293" s="3">
        <f t="shared" si="94"/>
        <v>32398</v>
      </c>
    </row>
    <row r="294" spans="68:73" x14ac:dyDescent="0.2">
      <c r="BP294" s="3">
        <f t="shared" si="90"/>
        <v>31627</v>
      </c>
      <c r="BQ294" s="3">
        <f t="shared" si="91"/>
        <v>6101</v>
      </c>
      <c r="BR294" s="3">
        <f t="shared" si="92"/>
        <v>14400</v>
      </c>
      <c r="BS294" s="3">
        <f t="shared" si="93"/>
        <v>13191</v>
      </c>
      <c r="BT294" s="3">
        <f t="shared" si="95"/>
        <v>7771</v>
      </c>
      <c r="BU294" s="3">
        <f t="shared" si="94"/>
        <v>37298</v>
      </c>
    </row>
    <row r="295" spans="68:73" x14ac:dyDescent="0.2">
      <c r="BP295" s="3">
        <f t="shared" si="90"/>
        <v>32225</v>
      </c>
      <c r="BQ295" s="3">
        <f t="shared" si="91"/>
        <v>6447</v>
      </c>
      <c r="BR295" s="3">
        <f t="shared" si="92"/>
        <v>10505</v>
      </c>
      <c r="BS295" s="3">
        <f t="shared" si="93"/>
        <v>13233</v>
      </c>
      <c r="BT295" s="3">
        <f t="shared" si="95"/>
        <v>6548</v>
      </c>
      <c r="BU295" s="3">
        <f t="shared" si="94"/>
        <v>43094</v>
      </c>
    </row>
    <row r="296" spans="68:73" x14ac:dyDescent="0.2">
      <c r="BP296" s="3">
        <f t="shared" si="90"/>
        <v>29230</v>
      </c>
      <c r="BQ296" s="3">
        <f t="shared" si="91"/>
        <v>7241</v>
      </c>
      <c r="BR296" s="3">
        <f t="shared" si="92"/>
        <v>11852</v>
      </c>
      <c r="BS296" s="3">
        <f t="shared" si="93"/>
        <v>12192</v>
      </c>
      <c r="BT296" s="3">
        <f t="shared" si="95"/>
        <v>7276</v>
      </c>
      <c r="BU296" s="3">
        <f t="shared" si="94"/>
        <v>36233</v>
      </c>
    </row>
    <row r="297" spans="68:73" x14ac:dyDescent="0.2">
      <c r="BP297" s="3">
        <f t="shared" si="90"/>
        <v>21652</v>
      </c>
      <c r="BQ297" s="3">
        <f t="shared" si="91"/>
        <v>113486</v>
      </c>
      <c r="BR297" s="3">
        <f t="shared" si="92"/>
        <v>6339</v>
      </c>
      <c r="BS297" s="3">
        <f t="shared" si="93"/>
        <v>13270</v>
      </c>
      <c r="BT297" s="3">
        <f t="shared" si="95"/>
        <v>4475</v>
      </c>
      <c r="BU297" s="3">
        <f t="shared" si="94"/>
        <v>41473</v>
      </c>
    </row>
    <row r="298" spans="68:73" x14ac:dyDescent="0.2">
      <c r="BP298" s="3">
        <f t="shared" si="90"/>
        <v>20463</v>
      </c>
      <c r="BQ298" s="3">
        <f t="shared" si="91"/>
        <v>7127</v>
      </c>
      <c r="BR298" s="3">
        <f t="shared" si="92"/>
        <v>6768</v>
      </c>
      <c r="BS298" s="3">
        <f t="shared" si="93"/>
        <v>8942</v>
      </c>
      <c r="BT298" s="3">
        <f t="shared" si="95"/>
        <v>7122</v>
      </c>
      <c r="BU298" s="3">
        <f t="shared" si="94"/>
        <v>32222</v>
      </c>
    </row>
    <row r="299" spans="68:73" x14ac:dyDescent="0.2">
      <c r="BP299" s="3">
        <f t="shared" si="90"/>
        <v>33794</v>
      </c>
      <c r="BQ299" s="3">
        <f t="shared" si="91"/>
        <v>8390</v>
      </c>
      <c r="BR299" s="3">
        <f t="shared" si="92"/>
        <v>8536</v>
      </c>
      <c r="BS299" s="3">
        <f t="shared" si="93"/>
        <v>370</v>
      </c>
      <c r="BT299" s="3">
        <f t="shared" si="95"/>
        <v>6889</v>
      </c>
      <c r="BU299" s="3">
        <f t="shared" si="94"/>
        <v>39059</v>
      </c>
    </row>
    <row r="300" spans="68:73" x14ac:dyDescent="0.2">
      <c r="BP300" s="3">
        <f t="shared" si="90"/>
        <v>39850</v>
      </c>
      <c r="BQ300" s="3">
        <f t="shared" si="91"/>
        <v>10246</v>
      </c>
      <c r="BR300" s="3">
        <f t="shared" si="92"/>
        <v>14329</v>
      </c>
      <c r="BS300" s="3">
        <f t="shared" si="93"/>
        <v>27623</v>
      </c>
      <c r="BT300" s="3">
        <f t="shared" si="95"/>
        <v>8326</v>
      </c>
      <c r="BU300" s="3">
        <f t="shared" si="94"/>
        <v>29255</v>
      </c>
    </row>
    <row r="301" spans="68:73" x14ac:dyDescent="0.2">
      <c r="BP301" s="3">
        <f t="shared" si="90"/>
        <v>39291</v>
      </c>
      <c r="BQ301" s="3">
        <f t="shared" si="91"/>
        <v>11276</v>
      </c>
      <c r="BR301" s="3">
        <f t="shared" si="92"/>
        <v>11318</v>
      </c>
      <c r="BS301" s="3">
        <f t="shared" si="93"/>
        <v>21613</v>
      </c>
      <c r="BT301" s="3">
        <f t="shared" si="95"/>
        <v>8637</v>
      </c>
      <c r="BU301" s="3">
        <f t="shared" si="94"/>
        <v>45220</v>
      </c>
    </row>
    <row r="302" spans="68:73" x14ac:dyDescent="0.2">
      <c r="BP302" s="3">
        <f t="shared" si="90"/>
        <v>40669</v>
      </c>
      <c r="BQ302" s="3">
        <f t="shared" si="91"/>
        <v>12252</v>
      </c>
      <c r="BR302" s="3">
        <f t="shared" si="92"/>
        <v>12410</v>
      </c>
      <c r="BS302" s="3">
        <f t="shared" si="93"/>
        <v>425</v>
      </c>
      <c r="BT302" s="3">
        <f t="shared" si="95"/>
        <v>8004</v>
      </c>
      <c r="BU302" s="3">
        <f t="shared" si="94"/>
        <v>56117</v>
      </c>
    </row>
    <row r="303" spans="68:73" x14ac:dyDescent="0.2">
      <c r="BP303" s="3">
        <f t="shared" si="90"/>
        <v>34679</v>
      </c>
      <c r="BQ303" s="3">
        <f t="shared" si="91"/>
        <v>12341</v>
      </c>
      <c r="BR303" s="3">
        <f t="shared" si="92"/>
        <v>12737</v>
      </c>
      <c r="BS303" s="3">
        <f t="shared" si="93"/>
        <v>39037</v>
      </c>
      <c r="BT303" s="3">
        <f t="shared" si="95"/>
        <v>5068</v>
      </c>
      <c r="BU303" s="3">
        <f t="shared" si="94"/>
        <v>57429</v>
      </c>
    </row>
    <row r="304" spans="68:73" x14ac:dyDescent="0.2">
      <c r="BP304" s="3">
        <f t="shared" si="90"/>
        <v>26161</v>
      </c>
      <c r="BQ304" s="3">
        <f t="shared" si="91"/>
        <v>18004</v>
      </c>
      <c r="BR304" s="3">
        <f t="shared" si="92"/>
        <v>8373</v>
      </c>
      <c r="BS304" s="3">
        <f t="shared" si="93"/>
        <v>13220</v>
      </c>
      <c r="BT304" s="3">
        <f t="shared" si="95"/>
        <v>7705</v>
      </c>
      <c r="BU304" s="3">
        <f t="shared" si="94"/>
        <v>46644</v>
      </c>
    </row>
    <row r="305" spans="68:74" x14ac:dyDescent="0.2">
      <c r="BP305" s="3">
        <f t="shared" si="90"/>
        <v>28182</v>
      </c>
      <c r="BQ305" s="3">
        <f t="shared" si="91"/>
        <v>14613</v>
      </c>
      <c r="BR305" s="3">
        <f t="shared" si="92"/>
        <v>7741</v>
      </c>
      <c r="BS305" s="3">
        <f t="shared" si="93"/>
        <v>12726</v>
      </c>
      <c r="BT305" s="3">
        <f t="shared" si="95"/>
        <v>9091</v>
      </c>
      <c r="BU305" s="3">
        <f t="shared" si="94"/>
        <v>40804</v>
      </c>
    </row>
    <row r="306" spans="68:74" x14ac:dyDescent="0.2">
      <c r="BP306" s="3">
        <f t="shared" si="90"/>
        <v>38097</v>
      </c>
      <c r="BQ306" s="3">
        <f t="shared" si="91"/>
        <v>11161</v>
      </c>
      <c r="BR306" s="3">
        <f t="shared" si="92"/>
        <v>13013</v>
      </c>
      <c r="BS306" s="3">
        <f t="shared" si="93"/>
        <v>14168</v>
      </c>
      <c r="BT306" s="3">
        <f t="shared" si="95"/>
        <v>7956</v>
      </c>
      <c r="BU306" s="3">
        <f t="shared" si="94"/>
        <v>41007</v>
      </c>
    </row>
    <row r="307" spans="68:74" x14ac:dyDescent="0.2">
      <c r="BP307" s="3">
        <f t="shared" si="90"/>
        <v>49219</v>
      </c>
      <c r="BQ307" s="3">
        <f t="shared" si="91"/>
        <v>12931</v>
      </c>
      <c r="BR307" s="3">
        <f t="shared" si="92"/>
        <v>11533</v>
      </c>
      <c r="BS307" s="3">
        <f t="shared" si="93"/>
        <v>17668</v>
      </c>
      <c r="BT307" s="3">
        <f t="shared" si="95"/>
        <v>11250</v>
      </c>
      <c r="BU307" s="3">
        <f t="shared" si="94"/>
        <v>45646</v>
      </c>
    </row>
    <row r="308" spans="68:74" x14ac:dyDescent="0.2">
      <c r="BP308" s="3">
        <f t="shared" si="90"/>
        <v>45738</v>
      </c>
      <c r="BQ308" s="3">
        <f t="shared" si="91"/>
        <v>11040</v>
      </c>
      <c r="BR308" s="3">
        <f t="shared" si="92"/>
        <v>10158</v>
      </c>
      <c r="BS308" s="3">
        <f t="shared" si="93"/>
        <v>17044</v>
      </c>
      <c r="BT308" s="3">
        <f t="shared" si="95"/>
        <v>10095</v>
      </c>
      <c r="BU308" s="3">
        <f t="shared" si="94"/>
        <v>48533</v>
      </c>
    </row>
    <row r="309" spans="68:74" x14ac:dyDescent="0.2">
      <c r="BP309" s="3">
        <f t="shared" ref="BP309:BP322" si="96">SUM(BE237-BE236)</f>
        <v>51268</v>
      </c>
      <c r="BQ309" s="3">
        <f t="shared" ref="BQ309:BQ322" si="97">SUM(BF237-BF236)</f>
        <v>23421</v>
      </c>
      <c r="BR309" s="3">
        <f t="shared" ref="BR309:BR322" si="98">SUM(BG237-BG236)</f>
        <v>9342</v>
      </c>
      <c r="BS309" s="3"/>
      <c r="BT309" s="3">
        <f t="shared" si="95"/>
        <v>9451</v>
      </c>
      <c r="BU309" s="3">
        <f t="shared" si="94"/>
        <v>67439</v>
      </c>
    </row>
    <row r="310" spans="68:74" x14ac:dyDescent="0.2">
      <c r="BP310" s="3">
        <f t="shared" si="96"/>
        <v>47765</v>
      </c>
      <c r="BQ310" s="3">
        <f t="shared" si="97"/>
        <v>25072</v>
      </c>
      <c r="BR310" s="3">
        <f t="shared" si="98"/>
        <v>11387</v>
      </c>
      <c r="BS310" s="3"/>
      <c r="BT310" s="3">
        <f t="shared" si="95"/>
        <v>7643</v>
      </c>
      <c r="BU310" s="3">
        <f t="shared" si="94"/>
        <v>61357</v>
      </c>
    </row>
    <row r="311" spans="68:74" x14ac:dyDescent="0.2">
      <c r="BP311" s="3">
        <f t="shared" si="96"/>
        <v>39623</v>
      </c>
      <c r="BQ311" s="3">
        <f t="shared" si="97"/>
        <v>19990</v>
      </c>
      <c r="BR311" s="3">
        <f t="shared" si="98"/>
        <v>8188</v>
      </c>
      <c r="BS311" s="3"/>
      <c r="BT311" s="3">
        <f t="shared" si="95"/>
        <v>7019</v>
      </c>
      <c r="BU311" s="3">
        <f t="shared" si="94"/>
        <v>52294</v>
      </c>
    </row>
    <row r="312" spans="68:74" x14ac:dyDescent="0.2">
      <c r="BP312" s="3">
        <f t="shared" si="96"/>
        <v>34679</v>
      </c>
      <c r="BQ312" s="3">
        <f t="shared" si="97"/>
        <v>12095</v>
      </c>
      <c r="BR312" s="3">
        <f t="shared" si="98"/>
        <v>4920</v>
      </c>
      <c r="BS312" s="3">
        <f t="shared" ref="BS312:BS322" si="99">SUM(BH240-BH239)</f>
        <v>11419</v>
      </c>
      <c r="BT312" s="3">
        <f t="shared" si="95"/>
        <v>5358</v>
      </c>
      <c r="BU312" s="3">
        <f t="shared" si="94"/>
        <v>40498</v>
      </c>
    </row>
    <row r="313" spans="68:74" x14ac:dyDescent="0.2">
      <c r="BP313" s="3">
        <f t="shared" si="96"/>
        <v>37416</v>
      </c>
      <c r="BQ313" s="3">
        <f t="shared" si="97"/>
        <v>24433</v>
      </c>
      <c r="BR313" s="3">
        <f t="shared" si="98"/>
        <v>6663</v>
      </c>
      <c r="BS313" s="3">
        <f t="shared" si="99"/>
        <v>9973</v>
      </c>
      <c r="BT313" s="3">
        <f t="shared" si="95"/>
        <v>10935</v>
      </c>
      <c r="BU313" s="3">
        <f t="shared" si="94"/>
        <v>53665</v>
      </c>
    </row>
    <row r="314" spans="68:74" x14ac:dyDescent="0.2">
      <c r="BP314" s="3">
        <f t="shared" si="96"/>
        <v>65245</v>
      </c>
      <c r="BQ314" s="3">
        <f t="shared" si="97"/>
        <v>25532</v>
      </c>
      <c r="BR314" s="3">
        <f t="shared" si="98"/>
        <v>10179</v>
      </c>
      <c r="BS314" s="3">
        <f t="shared" si="99"/>
        <v>9206</v>
      </c>
      <c r="BT314" s="3">
        <f t="shared" si="95"/>
        <v>8439</v>
      </c>
      <c r="BU314" s="3">
        <f t="shared" si="94"/>
        <v>44919</v>
      </c>
    </row>
    <row r="315" spans="68:74" x14ac:dyDescent="0.2">
      <c r="BP315" s="3">
        <f t="shared" si="96"/>
        <v>67341</v>
      </c>
      <c r="BQ315" s="3">
        <f t="shared" si="97"/>
        <v>30554</v>
      </c>
      <c r="BR315" s="3">
        <f t="shared" si="98"/>
        <v>9422</v>
      </c>
      <c r="BS315" s="3">
        <f t="shared" si="99"/>
        <v>18149</v>
      </c>
      <c r="BT315" s="3">
        <f t="shared" si="95"/>
        <v>9859</v>
      </c>
      <c r="BU315" s="3">
        <f t="shared" si="94"/>
        <v>53117</v>
      </c>
    </row>
    <row r="316" spans="68:74" x14ac:dyDescent="0.2">
      <c r="BP316" s="3">
        <f t="shared" si="96"/>
        <v>61251</v>
      </c>
      <c r="BQ316" s="3">
        <f t="shared" si="97"/>
        <v>28897</v>
      </c>
      <c r="BR316" s="3">
        <f t="shared" si="98"/>
        <v>10774</v>
      </c>
      <c r="BS316" s="3">
        <f t="shared" si="99"/>
        <v>17205</v>
      </c>
      <c r="BT316" s="3">
        <f t="shared" si="95"/>
        <v>9441</v>
      </c>
      <c r="BU316" s="3">
        <f t="shared" si="94"/>
        <v>56253</v>
      </c>
    </row>
    <row r="317" spans="68:74" x14ac:dyDescent="0.2">
      <c r="BP317" s="3">
        <f t="shared" si="96"/>
        <v>58444</v>
      </c>
      <c r="BQ317" s="3">
        <f t="shared" si="97"/>
        <v>837</v>
      </c>
      <c r="BR317" s="3">
        <f t="shared" si="98"/>
        <v>10334</v>
      </c>
      <c r="BS317" s="3">
        <f t="shared" si="99"/>
        <v>15818</v>
      </c>
      <c r="BT317" s="3"/>
      <c r="BU317" s="3">
        <f t="shared" si="94"/>
        <v>67735</v>
      </c>
    </row>
    <row r="318" spans="68:74" x14ac:dyDescent="0.2">
      <c r="BP318" s="3">
        <f t="shared" si="96"/>
        <v>49952</v>
      </c>
      <c r="BQ318" s="3">
        <f t="shared" si="97"/>
        <v>49455</v>
      </c>
      <c r="BR318" s="3">
        <f t="shared" si="98"/>
        <v>7066</v>
      </c>
      <c r="BS318" s="3">
        <f t="shared" si="99"/>
        <v>13393</v>
      </c>
      <c r="BT318" s="3"/>
      <c r="BU318" s="3">
        <f t="shared" si="94"/>
        <v>59008</v>
      </c>
    </row>
    <row r="319" spans="68:74" x14ac:dyDescent="0.2">
      <c r="BP319" s="3">
        <f t="shared" si="96"/>
        <v>54054</v>
      </c>
      <c r="BQ319" s="3">
        <f t="shared" si="97"/>
        <v>22077</v>
      </c>
      <c r="BR319" s="3">
        <f t="shared" si="98"/>
        <v>5852</v>
      </c>
      <c r="BS319" s="3">
        <f t="shared" si="99"/>
        <v>9245</v>
      </c>
      <c r="BT319" s="3">
        <f>SUM(BI247-BI246)</f>
        <v>10542</v>
      </c>
      <c r="BU319" s="3">
        <f t="shared" si="94"/>
        <v>59703</v>
      </c>
    </row>
    <row r="320" spans="68:74" x14ac:dyDescent="0.2">
      <c r="BP320" s="3">
        <f t="shared" si="96"/>
        <v>61642</v>
      </c>
      <c r="BQ320" s="3">
        <f t="shared" si="97"/>
        <v>19743</v>
      </c>
      <c r="BR320" s="3">
        <f t="shared" si="98"/>
        <v>8362</v>
      </c>
      <c r="BS320" s="3">
        <f t="shared" si="99"/>
        <v>16281</v>
      </c>
      <c r="BT320" s="3">
        <f>SUM(BI248-BI247)</f>
        <v>9419</v>
      </c>
      <c r="BU320" s="3">
        <f t="shared" si="94"/>
        <v>51377</v>
      </c>
      <c r="BV320" s="3"/>
    </row>
    <row r="321" spans="68:82" x14ac:dyDescent="0.2">
      <c r="BP321" s="3">
        <f t="shared" si="96"/>
        <v>63559</v>
      </c>
      <c r="BQ321" s="3">
        <f t="shared" si="97"/>
        <v>20309</v>
      </c>
      <c r="BR321" s="3">
        <f t="shared" si="98"/>
        <v>7115</v>
      </c>
      <c r="BS321" s="3">
        <f t="shared" si="99"/>
        <v>15434</v>
      </c>
      <c r="BU321" s="3">
        <f t="shared" si="94"/>
        <v>55792</v>
      </c>
    </row>
    <row r="322" spans="68:82" x14ac:dyDescent="0.2">
      <c r="BP322" s="3">
        <f t="shared" si="96"/>
        <v>66480</v>
      </c>
      <c r="BQ322" s="3">
        <f t="shared" si="97"/>
        <v>61162</v>
      </c>
      <c r="BR322" s="3">
        <f t="shared" si="98"/>
        <v>9760</v>
      </c>
      <c r="BS322" s="3">
        <f t="shared" si="99"/>
        <v>18564</v>
      </c>
    </row>
    <row r="332" spans="68:82" x14ac:dyDescent="0.2">
      <c r="CC332" s="1"/>
      <c r="CD332" s="1"/>
    </row>
    <row r="333" spans="68:82" x14ac:dyDescent="0.2">
      <c r="CC333" s="1"/>
      <c r="CD3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2020-06-20T07:45:14Z</dcterms:modified>
</cp:coreProperties>
</file>