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78E18EFC-87ED-E84D-8FAB-2E21CB5F7511}" xr6:coauthVersionLast="45" xr6:coauthVersionMax="45" xr10:uidLastSave="{00000000-0000-0000-0000-000000000000}"/>
  <bookViews>
    <workbookView xWindow="800" yWindow="460" windowWidth="269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286" i="1" l="1"/>
  <c r="EM287" i="1"/>
  <c r="EM288" i="1"/>
  <c r="EM289" i="1"/>
  <c r="EM290" i="1"/>
  <c r="EM291" i="1"/>
  <c r="EM292" i="1"/>
  <c r="EM285" i="1"/>
  <c r="EL286" i="1"/>
  <c r="EL287" i="1"/>
  <c r="EL288" i="1"/>
  <c r="EL289" i="1"/>
  <c r="EL290" i="1"/>
  <c r="EL291" i="1"/>
  <c r="EL292" i="1"/>
  <c r="EL285" i="1"/>
  <c r="EK286" i="1"/>
  <c r="EK287" i="1"/>
  <c r="EK290" i="1"/>
  <c r="EK291" i="1"/>
  <c r="EK292" i="1"/>
  <c r="EK285" i="1"/>
  <c r="EJ286" i="1"/>
  <c r="EJ287" i="1"/>
  <c r="EJ289" i="1"/>
  <c r="EJ290" i="1"/>
  <c r="EJ291" i="1"/>
  <c r="EJ285" i="1"/>
  <c r="EI286" i="1"/>
  <c r="EI287" i="1"/>
  <c r="EI289" i="1"/>
  <c r="EI290" i="1"/>
  <c r="EI291" i="1"/>
  <c r="EI292" i="1"/>
  <c r="EI285" i="1"/>
  <c r="EH286" i="1"/>
  <c r="EH287" i="1"/>
  <c r="EH288" i="1"/>
  <c r="EH289" i="1"/>
  <c r="EH290" i="1"/>
  <c r="EH291" i="1"/>
  <c r="EH292" i="1"/>
  <c r="EH285" i="1"/>
  <c r="DN286" i="1"/>
  <c r="DN287" i="1"/>
  <c r="DN288" i="1"/>
  <c r="DN289" i="1"/>
  <c r="DN290" i="1"/>
  <c r="DN285" i="1"/>
  <c r="DM288" i="1"/>
  <c r="DM289" i="1"/>
  <c r="DM290" i="1"/>
  <c r="DM291" i="1"/>
  <c r="DM292" i="1"/>
  <c r="DL286" i="1"/>
  <c r="DL287" i="1"/>
  <c r="DL288" i="1"/>
  <c r="DL289" i="1"/>
  <c r="DL290" i="1"/>
  <c r="DL291" i="1"/>
  <c r="DL292" i="1"/>
  <c r="DL285" i="1"/>
  <c r="DK286" i="1"/>
  <c r="DK287" i="1"/>
  <c r="DK288" i="1"/>
  <c r="DK289" i="1"/>
  <c r="DK290" i="1"/>
  <c r="DK291" i="1"/>
  <c r="DK292" i="1"/>
  <c r="DK285" i="1"/>
  <c r="DJ287" i="1"/>
  <c r="DJ288" i="1"/>
  <c r="DJ290" i="1"/>
  <c r="DJ291" i="1"/>
  <c r="DJ292" i="1"/>
  <c r="DI286" i="1"/>
  <c r="DI287" i="1"/>
  <c r="DI288" i="1"/>
  <c r="DI289" i="1"/>
  <c r="DI290" i="1"/>
  <c r="DI291" i="1"/>
  <c r="DI292" i="1"/>
  <c r="DI285" i="1"/>
  <c r="AS538" i="1" l="1"/>
  <c r="AS539" i="1"/>
  <c r="DN277" i="1" l="1"/>
  <c r="DN278" i="1"/>
  <c r="DN279" i="1"/>
  <c r="DN280" i="1"/>
  <c r="DN281" i="1"/>
  <c r="DN282" i="1"/>
  <c r="DN283" i="1"/>
  <c r="DN284" i="1"/>
  <c r="DN276" i="1"/>
  <c r="DM277" i="1"/>
  <c r="DM278" i="1"/>
  <c r="DM279" i="1"/>
  <c r="DM280" i="1"/>
  <c r="DM281" i="1"/>
  <c r="DM282" i="1"/>
  <c r="DM283" i="1"/>
  <c r="DM284" i="1"/>
  <c r="DM276" i="1"/>
  <c r="DL277" i="1"/>
  <c r="DL278" i="1"/>
  <c r="DL279" i="1"/>
  <c r="DL280" i="1"/>
  <c r="DL281" i="1"/>
  <c r="DL282" i="1"/>
  <c r="DL283" i="1"/>
  <c r="DL284" i="1"/>
  <c r="DK277" i="1"/>
  <c r="DK278" i="1"/>
  <c r="DK279" i="1"/>
  <c r="DK280" i="1"/>
  <c r="DK281" i="1"/>
  <c r="DK282" i="1"/>
  <c r="DK283" i="1"/>
  <c r="DK284" i="1"/>
  <c r="DK276" i="1"/>
  <c r="DJ280" i="1"/>
  <c r="DJ282" i="1"/>
  <c r="DJ283" i="1"/>
  <c r="DJ284" i="1"/>
  <c r="DI277" i="1"/>
  <c r="DI278" i="1"/>
  <c r="DI279" i="1"/>
  <c r="DI280" i="1"/>
  <c r="DI281" i="1"/>
  <c r="DI282" i="1"/>
  <c r="DI283" i="1"/>
  <c r="DI284" i="1"/>
  <c r="DI276" i="1"/>
  <c r="EM277" i="1"/>
  <c r="EM278" i="1"/>
  <c r="EM279" i="1"/>
  <c r="EM280" i="1"/>
  <c r="EM281" i="1"/>
  <c r="EM282" i="1"/>
  <c r="EM283" i="1"/>
  <c r="EM284" i="1"/>
  <c r="EM276" i="1"/>
  <c r="EL277" i="1"/>
  <c r="EL278" i="1"/>
  <c r="EL279" i="1"/>
  <c r="EL280" i="1"/>
  <c r="EL281" i="1"/>
  <c r="EL282" i="1"/>
  <c r="EL283" i="1"/>
  <c r="EL284" i="1"/>
  <c r="EL276" i="1"/>
  <c r="EK278" i="1"/>
  <c r="EK279" i="1"/>
  <c r="EK280" i="1"/>
  <c r="EK281" i="1"/>
  <c r="EK282" i="1"/>
  <c r="EK283" i="1"/>
  <c r="EK276" i="1"/>
  <c r="EJ277" i="1"/>
  <c r="EJ278" i="1"/>
  <c r="EJ279" i="1"/>
  <c r="EJ280" i="1"/>
  <c r="EJ282" i="1"/>
  <c r="EJ283" i="1"/>
  <c r="EJ284" i="1"/>
  <c r="EJ276" i="1"/>
  <c r="EI278" i="1"/>
  <c r="EI279" i="1"/>
  <c r="EI280" i="1"/>
  <c r="EI281" i="1"/>
  <c r="EI283" i="1"/>
  <c r="EI284" i="1"/>
  <c r="EH277" i="1"/>
  <c r="EH278" i="1"/>
  <c r="EH279" i="1"/>
  <c r="EH280" i="1"/>
  <c r="EH281" i="1"/>
  <c r="EH282" i="1"/>
  <c r="EH283" i="1"/>
  <c r="EH284" i="1"/>
  <c r="EH276" i="1"/>
  <c r="EG376" i="1" s="1"/>
  <c r="EG381" i="1" l="1"/>
  <c r="EG377" i="1"/>
  <c r="EG384" i="1"/>
  <c r="EG383" i="1"/>
  <c r="EG380" i="1"/>
  <c r="EG382" i="1"/>
  <c r="EG379" i="1"/>
  <c r="EG378" i="1"/>
  <c r="DG375" i="1"/>
  <c r="DG376" i="1"/>
  <c r="DG383" i="1"/>
  <c r="DG382" i="1"/>
  <c r="DG378" i="1"/>
  <c r="DG379" i="1"/>
  <c r="DG381" i="1"/>
  <c r="DG377" i="1"/>
  <c r="BF55" i="1"/>
  <c r="BF240" i="1" l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L366" i="1"/>
  <c r="BL367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6" i="1"/>
  <c r="BL387" i="1"/>
  <c r="BL388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I365" i="1"/>
  <c r="BI366" i="1"/>
  <c r="BI367" i="1"/>
  <c r="BI368" i="1"/>
  <c r="BI369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F305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9" i="1"/>
  <c r="BC380" i="1"/>
  <c r="BC381" i="1"/>
  <c r="BC382" i="1"/>
  <c r="BC383" i="1"/>
  <c r="BC384" i="1"/>
  <c r="BC385" i="1"/>
  <c r="BC386" i="1"/>
  <c r="BC387" i="1"/>
  <c r="BC388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BE209" i="1"/>
  <c r="BE205" i="1"/>
  <c r="AS534" i="1" l="1"/>
  <c r="AS530" i="1"/>
  <c r="AS526" i="1"/>
  <c r="AS522" i="1"/>
  <c r="AS518" i="1"/>
  <c r="AS514" i="1"/>
  <c r="AS537" i="1"/>
  <c r="AS533" i="1"/>
  <c r="AS529" i="1"/>
  <c r="AS525" i="1"/>
  <c r="AS521" i="1"/>
  <c r="AS517" i="1"/>
  <c r="AS536" i="1"/>
  <c r="AS532" i="1"/>
  <c r="AS528" i="1"/>
  <c r="AS524" i="1"/>
  <c r="AS520" i="1"/>
  <c r="AS516" i="1"/>
  <c r="AS535" i="1"/>
  <c r="AS531" i="1"/>
  <c r="AS527" i="1"/>
  <c r="AS523" i="1"/>
  <c r="AS519" i="1"/>
  <c r="AS515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EM214" i="1" s="1"/>
  <c r="FM19" i="1"/>
  <c r="FM20" i="1"/>
  <c r="FM21" i="1"/>
  <c r="FM22" i="1"/>
  <c r="EM218" i="1" s="1"/>
  <c r="FM23" i="1"/>
  <c r="FM24" i="1"/>
  <c r="FM25" i="1"/>
  <c r="FM26" i="1"/>
  <c r="EM222" i="1" s="1"/>
  <c r="FM27" i="1"/>
  <c r="FM28" i="1"/>
  <c r="FM29" i="1"/>
  <c r="FM30" i="1"/>
  <c r="EM226" i="1" s="1"/>
  <c r="FM31" i="1"/>
  <c r="FM32" i="1"/>
  <c r="FM33" i="1"/>
  <c r="FM34" i="1"/>
  <c r="EM230" i="1" s="1"/>
  <c r="FM35" i="1"/>
  <c r="FM36" i="1"/>
  <c r="FM37" i="1"/>
  <c r="FM38" i="1"/>
  <c r="EM234" i="1" s="1"/>
  <c r="FM39" i="1"/>
  <c r="FM40" i="1"/>
  <c r="FM41" i="1"/>
  <c r="FM42" i="1"/>
  <c r="EM238" i="1" s="1"/>
  <c r="FM43" i="1"/>
  <c r="FM44" i="1"/>
  <c r="FM45" i="1"/>
  <c r="FM46" i="1"/>
  <c r="EM242" i="1" s="1"/>
  <c r="FM47" i="1"/>
  <c r="FM48" i="1"/>
  <c r="FM49" i="1"/>
  <c r="FM50" i="1"/>
  <c r="EM246" i="1" s="1"/>
  <c r="FM51" i="1"/>
  <c r="FM52" i="1"/>
  <c r="FM53" i="1"/>
  <c r="FM54" i="1"/>
  <c r="EM250" i="1" s="1"/>
  <c r="FM55" i="1"/>
  <c r="FM56" i="1"/>
  <c r="FM57" i="1"/>
  <c r="FM58" i="1"/>
  <c r="EM254" i="1" s="1"/>
  <c r="FM59" i="1"/>
  <c r="FM60" i="1"/>
  <c r="FM61" i="1"/>
  <c r="FM62" i="1"/>
  <c r="EM258" i="1" s="1"/>
  <c r="FM63" i="1"/>
  <c r="FM64" i="1"/>
  <c r="FM65" i="1"/>
  <c r="FM66" i="1"/>
  <c r="EM262" i="1" s="1"/>
  <c r="FM67" i="1"/>
  <c r="FM68" i="1"/>
  <c r="FM69" i="1"/>
  <c r="FM70" i="1"/>
  <c r="EM266" i="1" s="1"/>
  <c r="FM71" i="1"/>
  <c r="FM72" i="1"/>
  <c r="FM73" i="1"/>
  <c r="FM74" i="1"/>
  <c r="EM270" i="1" s="1"/>
  <c r="FM75" i="1"/>
  <c r="FM76" i="1"/>
  <c r="FM77" i="1"/>
  <c r="FM78" i="1"/>
  <c r="EM274" i="1" s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EL224" i="1" s="1"/>
  <c r="FE29" i="1"/>
  <c r="FE30" i="1"/>
  <c r="FE31" i="1"/>
  <c r="FE32" i="1"/>
  <c r="EL228" i="1" s="1"/>
  <c r="FE33" i="1"/>
  <c r="FE34" i="1"/>
  <c r="FE35" i="1"/>
  <c r="FE36" i="1"/>
  <c r="EL232" i="1" s="1"/>
  <c r="FE37" i="1"/>
  <c r="FE38" i="1"/>
  <c r="FE39" i="1"/>
  <c r="FE40" i="1"/>
  <c r="EL236" i="1" s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EL254" i="1" s="1"/>
  <c r="FE59" i="1"/>
  <c r="FE60" i="1"/>
  <c r="FE61" i="1"/>
  <c r="FE62" i="1"/>
  <c r="EL258" i="1" s="1"/>
  <c r="FE63" i="1"/>
  <c r="FE64" i="1"/>
  <c r="FE65" i="1"/>
  <c r="FE66" i="1"/>
  <c r="EL262" i="1" s="1"/>
  <c r="FE67" i="1"/>
  <c r="FE68" i="1"/>
  <c r="FE69" i="1"/>
  <c r="FE70" i="1"/>
  <c r="EL266" i="1" s="1"/>
  <c r="FE71" i="1"/>
  <c r="FE72" i="1"/>
  <c r="FE73" i="1"/>
  <c r="FE74" i="1"/>
  <c r="EL270" i="1" s="1"/>
  <c r="FE75" i="1"/>
  <c r="FE76" i="1"/>
  <c r="FE77" i="1"/>
  <c r="FE78" i="1"/>
  <c r="EL274" i="1" s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17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J203" i="1" s="1"/>
  <c r="EO8" i="1"/>
  <c r="EO9" i="1"/>
  <c r="EO10" i="1"/>
  <c r="EO11" i="1"/>
  <c r="EJ207" i="1" s="1"/>
  <c r="EO12" i="1"/>
  <c r="EO13" i="1"/>
  <c r="EO14" i="1"/>
  <c r="EO15" i="1"/>
  <c r="EJ211" i="1" s="1"/>
  <c r="EO16" i="1"/>
  <c r="EJ212" i="1" s="1"/>
  <c r="EO17" i="1"/>
  <c r="EO22" i="1"/>
  <c r="EO23" i="1"/>
  <c r="EJ219" i="1" s="1"/>
  <c r="EO24" i="1"/>
  <c r="EO25" i="1"/>
  <c r="EO26" i="1"/>
  <c r="EJ222" i="1" s="1"/>
  <c r="EO27" i="1"/>
  <c r="EJ223" i="1" s="1"/>
  <c r="EO28" i="1"/>
  <c r="EO29" i="1"/>
  <c r="EO30" i="1"/>
  <c r="EJ226" i="1" s="1"/>
  <c r="EO31" i="1"/>
  <c r="EJ227" i="1" s="1"/>
  <c r="EO32" i="1"/>
  <c r="EO33" i="1"/>
  <c r="EO34" i="1"/>
  <c r="EJ230" i="1" s="1"/>
  <c r="EO35" i="1"/>
  <c r="EJ231" i="1" s="1"/>
  <c r="EO36" i="1"/>
  <c r="EO37" i="1"/>
  <c r="EO38" i="1"/>
  <c r="EJ234" i="1" s="1"/>
  <c r="EO39" i="1"/>
  <c r="EJ235" i="1" s="1"/>
  <c r="EO40" i="1"/>
  <c r="EO41" i="1"/>
  <c r="EO42" i="1"/>
  <c r="EJ238" i="1" s="1"/>
  <c r="EO43" i="1"/>
  <c r="EJ239" i="1" s="1"/>
  <c r="EO44" i="1"/>
  <c r="EO45" i="1"/>
  <c r="EO46" i="1"/>
  <c r="EJ242" i="1" s="1"/>
  <c r="EO47" i="1"/>
  <c r="EJ243" i="1" s="1"/>
  <c r="EO48" i="1"/>
  <c r="EO49" i="1"/>
  <c r="EO50" i="1"/>
  <c r="EJ246" i="1" s="1"/>
  <c r="EO51" i="1"/>
  <c r="EJ247" i="1" s="1"/>
  <c r="EO52" i="1"/>
  <c r="EO53" i="1"/>
  <c r="EO54" i="1"/>
  <c r="EJ250" i="1" s="1"/>
  <c r="EO55" i="1"/>
  <c r="EJ251" i="1" s="1"/>
  <c r="EO56" i="1"/>
  <c r="EO57" i="1"/>
  <c r="EO58" i="1"/>
  <c r="EJ254" i="1" s="1"/>
  <c r="EO59" i="1"/>
  <c r="EJ255" i="1" s="1"/>
  <c r="EO60" i="1"/>
  <c r="EO61" i="1"/>
  <c r="EO62" i="1"/>
  <c r="EJ258" i="1" s="1"/>
  <c r="EO63" i="1"/>
  <c r="EJ259" i="1" s="1"/>
  <c r="EO64" i="1"/>
  <c r="EO65" i="1"/>
  <c r="EO66" i="1"/>
  <c r="EJ262" i="1" s="1"/>
  <c r="EO67" i="1"/>
  <c r="EJ263" i="1" s="1"/>
  <c r="EO68" i="1"/>
  <c r="EO69" i="1"/>
  <c r="EO70" i="1"/>
  <c r="EJ266" i="1" s="1"/>
  <c r="EO71" i="1"/>
  <c r="EJ267" i="1" s="1"/>
  <c r="EO72" i="1"/>
  <c r="EO73" i="1"/>
  <c r="EO74" i="1"/>
  <c r="EJ270" i="1" s="1"/>
  <c r="EO75" i="1"/>
  <c r="EJ271" i="1" s="1"/>
  <c r="EO76" i="1"/>
  <c r="EO77" i="1"/>
  <c r="EO78" i="1"/>
  <c r="EJ274" i="1" s="1"/>
  <c r="EO79" i="1"/>
  <c r="EJ275" i="1" s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43" i="1"/>
  <c r="EW66" i="1" s="1"/>
  <c r="V339" i="1"/>
  <c r="V338" i="1"/>
  <c r="EW61" i="1" s="1"/>
  <c r="V324" i="1"/>
  <c r="D33" i="1"/>
  <c r="E31" i="1"/>
  <c r="N49" i="1"/>
  <c r="EJ210" i="1" l="1"/>
  <c r="EJ206" i="1"/>
  <c r="EJ202" i="1"/>
  <c r="EL210" i="1"/>
  <c r="EJ213" i="1"/>
  <c r="EJ209" i="1"/>
  <c r="EJ205" i="1"/>
  <c r="EJ201" i="1"/>
  <c r="EL244" i="1"/>
  <c r="EL240" i="1"/>
  <c r="EL214" i="1"/>
  <c r="EM272" i="1"/>
  <c r="EM268" i="1"/>
  <c r="EM264" i="1"/>
  <c r="EM260" i="1"/>
  <c r="EM256" i="1"/>
  <c r="EM252" i="1"/>
  <c r="EM248" i="1"/>
  <c r="EM244" i="1"/>
  <c r="EM240" i="1"/>
  <c r="EM236" i="1"/>
  <c r="EM232" i="1"/>
  <c r="EM228" i="1"/>
  <c r="EM224" i="1"/>
  <c r="EM220" i="1"/>
  <c r="EM212" i="1"/>
  <c r="EM208" i="1"/>
  <c r="EM204" i="1"/>
  <c r="EM200" i="1"/>
  <c r="EJ272" i="1"/>
  <c r="EJ268" i="1"/>
  <c r="EJ264" i="1"/>
  <c r="EJ260" i="1"/>
  <c r="EJ256" i="1"/>
  <c r="EJ252" i="1"/>
  <c r="EJ248" i="1"/>
  <c r="EJ244" i="1"/>
  <c r="EJ240" i="1"/>
  <c r="EL275" i="1"/>
  <c r="EL271" i="1"/>
  <c r="EL267" i="1"/>
  <c r="EL263" i="1"/>
  <c r="EL259" i="1"/>
  <c r="EL255" i="1"/>
  <c r="EL251" i="1"/>
  <c r="EL247" i="1"/>
  <c r="EL243" i="1"/>
  <c r="EL237" i="1"/>
  <c r="EL233" i="1"/>
  <c r="EL229" i="1"/>
  <c r="EL225" i="1"/>
  <c r="EL219" i="1"/>
  <c r="EL213" i="1"/>
  <c r="EL207" i="1"/>
  <c r="EL203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M227" i="1"/>
  <c r="EM223" i="1"/>
  <c r="EM219" i="1"/>
  <c r="EM215" i="1"/>
  <c r="EL209" i="1"/>
  <c r="EM199" i="1"/>
  <c r="EJ208" i="1"/>
  <c r="EJ204" i="1"/>
  <c r="EJ200" i="1"/>
  <c r="EM211" i="1"/>
  <c r="EM207" i="1"/>
  <c r="EM203" i="1"/>
  <c r="EL206" i="1"/>
  <c r="EL202" i="1"/>
  <c r="EM210" i="1"/>
  <c r="EM206" i="1"/>
  <c r="EM202" i="1"/>
  <c r="EL245" i="1"/>
  <c r="EL199" i="1"/>
  <c r="EL272" i="1"/>
  <c r="EL268" i="1"/>
  <c r="EL264" i="1"/>
  <c r="EL260" i="1"/>
  <c r="EL256" i="1"/>
  <c r="EL252" i="1"/>
  <c r="EL248" i="1"/>
  <c r="EL234" i="1"/>
  <c r="EL230" i="1"/>
  <c r="EL226" i="1"/>
  <c r="EL208" i="1"/>
  <c r="EL204" i="1"/>
  <c r="EL200" i="1"/>
  <c r="EH272" i="1"/>
  <c r="EH268" i="1"/>
  <c r="EJ236" i="1"/>
  <c r="EJ232" i="1"/>
  <c r="EJ228" i="1"/>
  <c r="EJ224" i="1"/>
  <c r="EJ220" i="1"/>
  <c r="EH260" i="1"/>
  <c r="EH244" i="1"/>
  <c r="EH216" i="1"/>
  <c r="EH263" i="1"/>
  <c r="EH255" i="1"/>
  <c r="EH247" i="1"/>
  <c r="EH239" i="1"/>
  <c r="EH227" i="1"/>
  <c r="EH219" i="1"/>
  <c r="EH211" i="1"/>
  <c r="EH203" i="1"/>
  <c r="EH271" i="1"/>
  <c r="EH267" i="1"/>
  <c r="EI273" i="1"/>
  <c r="EI269" i="1"/>
  <c r="EI261" i="1"/>
  <c r="EI249" i="1"/>
  <c r="EI245" i="1"/>
  <c r="EI241" i="1"/>
  <c r="EI237" i="1"/>
  <c r="EW48" i="1"/>
  <c r="EK244" i="1" s="1"/>
  <c r="EW47" i="1"/>
  <c r="EK243" i="1" s="1"/>
  <c r="EH264" i="1"/>
  <c r="EH248" i="1"/>
  <c r="EH228" i="1"/>
  <c r="EH208" i="1"/>
  <c r="EH259" i="1"/>
  <c r="EH251" i="1"/>
  <c r="EH243" i="1"/>
  <c r="EH235" i="1"/>
  <c r="EH231" i="1"/>
  <c r="EH223" i="1"/>
  <c r="EH215" i="1"/>
  <c r="EH207" i="1"/>
  <c r="EH275" i="1"/>
  <c r="EW62" i="1"/>
  <c r="EH199" i="1"/>
  <c r="EH262" i="1"/>
  <c r="EH258" i="1"/>
  <c r="EH254" i="1"/>
  <c r="EH250" i="1"/>
  <c r="EH246" i="1"/>
  <c r="EH242" i="1"/>
  <c r="EH238" i="1"/>
  <c r="EH234" i="1"/>
  <c r="EH230" i="1"/>
  <c r="EH226" i="1"/>
  <c r="EH222" i="1"/>
  <c r="EH214" i="1"/>
  <c r="EH210" i="1"/>
  <c r="EH206" i="1"/>
  <c r="EH202" i="1"/>
  <c r="EH274" i="1"/>
  <c r="EH270" i="1"/>
  <c r="EH266" i="1"/>
  <c r="EI199" i="1"/>
  <c r="EI272" i="1"/>
  <c r="EI268" i="1"/>
  <c r="EH256" i="1"/>
  <c r="EH240" i="1"/>
  <c r="EH232" i="1"/>
  <c r="EH204" i="1"/>
  <c r="EH265" i="1"/>
  <c r="EH261" i="1"/>
  <c r="EH257" i="1"/>
  <c r="EH253" i="1"/>
  <c r="EH249" i="1"/>
  <c r="EH245" i="1"/>
  <c r="EH241" i="1"/>
  <c r="EH237" i="1"/>
  <c r="EH233" i="1"/>
  <c r="EH229" i="1"/>
  <c r="EH225" i="1"/>
  <c r="EH221" i="1"/>
  <c r="EH213" i="1"/>
  <c r="EH209" i="1"/>
  <c r="EH205" i="1"/>
  <c r="EH201" i="1"/>
  <c r="EH273" i="1"/>
  <c r="EH269" i="1"/>
  <c r="EI271" i="1"/>
  <c r="EI267" i="1"/>
  <c r="EI263" i="1"/>
  <c r="EI255" i="1"/>
  <c r="EI251" i="1"/>
  <c r="EI247" i="1"/>
  <c r="EI243" i="1"/>
  <c r="EI239" i="1"/>
  <c r="EI235" i="1"/>
  <c r="EI227" i="1"/>
  <c r="EI223" i="1"/>
  <c r="EI219" i="1"/>
  <c r="EI215" i="1"/>
  <c r="EI211" i="1"/>
  <c r="EI207" i="1"/>
  <c r="EI203" i="1"/>
  <c r="EJ199" i="1"/>
  <c r="EH252" i="1"/>
  <c r="EG352" i="1" s="1"/>
  <c r="EH236" i="1"/>
  <c r="EH224" i="1"/>
  <c r="EH220" i="1"/>
  <c r="EH212" i="1"/>
  <c r="EH200" i="1"/>
  <c r="EI274" i="1"/>
  <c r="EI270" i="1"/>
  <c r="EI266" i="1"/>
  <c r="EI262" i="1"/>
  <c r="EI254" i="1"/>
  <c r="EI250" i="1"/>
  <c r="EI246" i="1"/>
  <c r="EI242" i="1"/>
  <c r="EI238" i="1"/>
  <c r="EI234" i="1"/>
  <c r="EI230" i="1"/>
  <c r="EI226" i="1"/>
  <c r="EI222" i="1"/>
  <c r="EI218" i="1"/>
  <c r="EG318" i="1" s="1"/>
  <c r="EI214" i="1"/>
  <c r="EI210" i="1"/>
  <c r="EI206" i="1"/>
  <c r="EI202" i="1"/>
  <c r="EI256" i="1"/>
  <c r="EI248" i="1"/>
  <c r="EI244" i="1"/>
  <c r="EI240" i="1"/>
  <c r="EI236" i="1"/>
  <c r="EI232" i="1"/>
  <c r="EI228" i="1"/>
  <c r="EI224" i="1"/>
  <c r="EI220" i="1"/>
  <c r="EI216" i="1"/>
  <c r="EI212" i="1"/>
  <c r="EI208" i="1"/>
  <c r="EI204" i="1"/>
  <c r="EI200" i="1"/>
  <c r="EJ273" i="1"/>
  <c r="EJ269" i="1"/>
  <c r="EJ265" i="1"/>
  <c r="EJ261" i="1"/>
  <c r="EJ257" i="1"/>
  <c r="EJ253" i="1"/>
  <c r="EJ249" i="1"/>
  <c r="EJ245" i="1"/>
  <c r="EJ241" i="1"/>
  <c r="EJ237" i="1"/>
  <c r="EJ233" i="1"/>
  <c r="EJ229" i="1"/>
  <c r="EJ225" i="1"/>
  <c r="EJ221" i="1"/>
  <c r="EK273" i="1"/>
  <c r="EK269" i="1"/>
  <c r="EK265" i="1"/>
  <c r="EK261" i="1"/>
  <c r="EK256" i="1"/>
  <c r="EK248" i="1"/>
  <c r="EK240" i="1"/>
  <c r="EK236" i="1"/>
  <c r="EK232" i="1"/>
  <c r="EK228" i="1"/>
  <c r="EK224" i="1"/>
  <c r="EK220" i="1"/>
  <c r="EK216" i="1"/>
  <c r="EK212" i="1"/>
  <c r="EK208" i="1"/>
  <c r="EK204" i="1"/>
  <c r="EK200" i="1"/>
  <c r="EL273" i="1"/>
  <c r="EL269" i="1"/>
  <c r="EL265" i="1"/>
  <c r="EL261" i="1"/>
  <c r="EL257" i="1"/>
  <c r="EL253" i="1"/>
  <c r="EL249" i="1"/>
  <c r="EL241" i="1"/>
  <c r="EL235" i="1"/>
  <c r="EL231" i="1"/>
  <c r="EL227" i="1"/>
  <c r="EL223" i="1"/>
  <c r="EL215" i="1"/>
  <c r="EL205" i="1"/>
  <c r="EL201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M217" i="1"/>
  <c r="EM213" i="1"/>
  <c r="EM209" i="1"/>
  <c r="EM205" i="1"/>
  <c r="EM201" i="1"/>
  <c r="EK199" i="1"/>
  <c r="EK272" i="1"/>
  <c r="EK268" i="1"/>
  <c r="EK264" i="1"/>
  <c r="EK260" i="1"/>
  <c r="EK255" i="1"/>
  <c r="EK247" i="1"/>
  <c r="EK239" i="1"/>
  <c r="EK235" i="1"/>
  <c r="EK231" i="1"/>
  <c r="EK227" i="1"/>
  <c r="EK223" i="1"/>
  <c r="EK219" i="1"/>
  <c r="EK215" i="1"/>
  <c r="EK211" i="1"/>
  <c r="EK207" i="1"/>
  <c r="EK203" i="1"/>
  <c r="EK275" i="1"/>
  <c r="EK271" i="1"/>
  <c r="EK267" i="1"/>
  <c r="EK254" i="1"/>
  <c r="EK246" i="1"/>
  <c r="EK242" i="1"/>
  <c r="EK238" i="1"/>
  <c r="EK234" i="1"/>
  <c r="EK230" i="1"/>
  <c r="EK226" i="1"/>
  <c r="EK214" i="1"/>
  <c r="EK210" i="1"/>
  <c r="EK206" i="1"/>
  <c r="EK202" i="1"/>
  <c r="EI233" i="1"/>
  <c r="EI229" i="1"/>
  <c r="EI225" i="1"/>
  <c r="EI221" i="1"/>
  <c r="EI217" i="1"/>
  <c r="EI213" i="1"/>
  <c r="EI209" i="1"/>
  <c r="EI205" i="1"/>
  <c r="EI201" i="1"/>
  <c r="EK257" i="1"/>
  <c r="EK274" i="1"/>
  <c r="EK270" i="1"/>
  <c r="EK266" i="1"/>
  <c r="EK262" i="1"/>
  <c r="EK258" i="1"/>
  <c r="EK253" i="1"/>
  <c r="EK245" i="1"/>
  <c r="EK241" i="1"/>
  <c r="EK237" i="1"/>
  <c r="EK233" i="1"/>
  <c r="EK229" i="1"/>
  <c r="EK225" i="1"/>
  <c r="EK221" i="1"/>
  <c r="EK217" i="1"/>
  <c r="EK213" i="1"/>
  <c r="EK209" i="1"/>
  <c r="EK205" i="1"/>
  <c r="EK201" i="1"/>
  <c r="EL250" i="1"/>
  <c r="EL242" i="1"/>
  <c r="EL216" i="1"/>
  <c r="EL212" i="1"/>
  <c r="EL211" i="1"/>
  <c r="EW67" i="1"/>
  <c r="EK263" i="1" s="1"/>
  <c r="EW63" i="1"/>
  <c r="EK259" i="1" s="1"/>
  <c r="DN270" i="1"/>
  <c r="DN271" i="1"/>
  <c r="DN272" i="1"/>
  <c r="DN273" i="1"/>
  <c r="DN274" i="1"/>
  <c r="DN275" i="1"/>
  <c r="DN269" i="1"/>
  <c r="DM270" i="1"/>
  <c r="DM271" i="1"/>
  <c r="DM272" i="1"/>
  <c r="DM273" i="1"/>
  <c r="DM274" i="1"/>
  <c r="DM275" i="1"/>
  <c r="DM269" i="1"/>
  <c r="DL270" i="1"/>
  <c r="DL271" i="1"/>
  <c r="DL272" i="1"/>
  <c r="DL273" i="1"/>
  <c r="DL274" i="1"/>
  <c r="DL275" i="1"/>
  <c r="DL269" i="1"/>
  <c r="DK270" i="1"/>
  <c r="DK271" i="1"/>
  <c r="DK272" i="1"/>
  <c r="DK273" i="1"/>
  <c r="DK274" i="1"/>
  <c r="DK275" i="1"/>
  <c r="DK269" i="1"/>
  <c r="DJ270" i="1"/>
  <c r="DJ274" i="1"/>
  <c r="DJ269" i="1"/>
  <c r="DI270" i="1"/>
  <c r="DI271" i="1"/>
  <c r="DI272" i="1"/>
  <c r="DI273" i="1"/>
  <c r="DI274" i="1"/>
  <c r="DI275" i="1"/>
  <c r="DI269" i="1"/>
  <c r="EG312" i="1" l="1"/>
  <c r="EG307" i="1"/>
  <c r="EG301" i="1"/>
  <c r="EG353" i="1"/>
  <c r="EG370" i="1"/>
  <c r="EG310" i="1"/>
  <c r="EG362" i="1"/>
  <c r="EG335" i="1"/>
  <c r="EG308" i="1"/>
  <c r="EG344" i="1"/>
  <c r="EG317" i="1"/>
  <c r="EG321" i="1"/>
  <c r="EG346" i="1"/>
  <c r="EG311" i="1"/>
  <c r="EG347" i="1"/>
  <c r="EG372" i="1"/>
  <c r="EG320" i="1"/>
  <c r="EG305" i="1"/>
  <c r="EG325" i="1"/>
  <c r="EG341" i="1"/>
  <c r="EG357" i="1"/>
  <c r="EG332" i="1"/>
  <c r="EG374" i="1"/>
  <c r="EG314" i="1"/>
  <c r="EG334" i="1"/>
  <c r="EG350" i="1"/>
  <c r="EG299" i="1"/>
  <c r="EG315" i="1"/>
  <c r="EG343" i="1"/>
  <c r="EG328" i="1"/>
  <c r="EG367" i="1"/>
  <c r="EG319" i="1"/>
  <c r="EG355" i="1"/>
  <c r="EG360" i="1"/>
  <c r="EG337" i="1"/>
  <c r="EG324" i="1"/>
  <c r="EG369" i="1"/>
  <c r="EG309" i="1"/>
  <c r="EG329" i="1"/>
  <c r="EG345" i="1"/>
  <c r="EG361" i="1"/>
  <c r="EG340" i="1"/>
  <c r="EG302" i="1"/>
  <c r="EG322" i="1"/>
  <c r="EG338" i="1"/>
  <c r="EG354" i="1"/>
  <c r="EG323" i="1"/>
  <c r="EG351" i="1"/>
  <c r="EG348" i="1"/>
  <c r="EG371" i="1"/>
  <c r="EG327" i="1"/>
  <c r="EG363" i="1"/>
  <c r="EG304" i="1"/>
  <c r="EG330" i="1"/>
  <c r="EG300" i="1"/>
  <c r="EG336" i="1"/>
  <c r="EG373" i="1"/>
  <c r="EG313" i="1"/>
  <c r="EG333" i="1"/>
  <c r="EG349" i="1"/>
  <c r="EG365" i="1"/>
  <c r="EG356" i="1"/>
  <c r="EG366" i="1"/>
  <c r="EG306" i="1"/>
  <c r="EG326" i="1"/>
  <c r="EG342" i="1"/>
  <c r="EG358" i="1"/>
  <c r="EG375" i="1"/>
  <c r="EG331" i="1"/>
  <c r="EG359" i="1"/>
  <c r="EG364" i="1"/>
  <c r="EG303" i="1"/>
  <c r="EG339" i="1"/>
  <c r="EG316" i="1"/>
  <c r="EG368" i="1"/>
  <c r="DG374" i="1"/>
  <c r="DG370" i="1"/>
  <c r="DG373" i="1"/>
  <c r="DG372" i="1"/>
  <c r="DG369" i="1"/>
  <c r="DG368" i="1"/>
  <c r="DG371" i="1"/>
  <c r="DN265" i="1"/>
  <c r="DN266" i="1"/>
  <c r="DN267" i="1"/>
  <c r="DN268" i="1"/>
  <c r="DN264" i="1"/>
  <c r="DM265" i="1"/>
  <c r="DM266" i="1"/>
  <c r="DM267" i="1"/>
  <c r="DM268" i="1"/>
  <c r="DM264" i="1"/>
  <c r="DL268" i="1"/>
  <c r="DK265" i="1"/>
  <c r="DK266" i="1"/>
  <c r="DK267" i="1"/>
  <c r="DK268" i="1"/>
  <c r="DK264" i="1"/>
  <c r="DJ265" i="1"/>
  <c r="DJ266" i="1"/>
  <c r="DJ267" i="1"/>
  <c r="DJ268" i="1"/>
  <c r="DJ264" i="1"/>
  <c r="DI265" i="1"/>
  <c r="DI266" i="1"/>
  <c r="DI267" i="1"/>
  <c r="DI268" i="1"/>
  <c r="DI264" i="1"/>
  <c r="DG367" i="1" l="1"/>
  <c r="DG366" i="1"/>
  <c r="DG365" i="1"/>
  <c r="DG363" i="1"/>
  <c r="DG364" i="1"/>
  <c r="DN262" i="1"/>
  <c r="DN259" i="1"/>
  <c r="DN260" i="1"/>
  <c r="DN261" i="1"/>
  <c r="DN258" i="1"/>
  <c r="DM259" i="1"/>
  <c r="DM260" i="1"/>
  <c r="DM261" i="1"/>
  <c r="DM262" i="1"/>
  <c r="DM263" i="1"/>
  <c r="DM258" i="1"/>
  <c r="DL259" i="1"/>
  <c r="DL260" i="1"/>
  <c r="DL261" i="1"/>
  <c r="DL258" i="1"/>
  <c r="DK259" i="1"/>
  <c r="DK260" i="1"/>
  <c r="DK261" i="1"/>
  <c r="DK262" i="1"/>
  <c r="DK263" i="1"/>
  <c r="DK258" i="1"/>
  <c r="DJ260" i="1"/>
  <c r="DJ261" i="1"/>
  <c r="DJ262" i="1"/>
  <c r="DJ263" i="1"/>
  <c r="DJ259" i="1"/>
  <c r="DI259" i="1"/>
  <c r="DI260" i="1"/>
  <c r="DI261" i="1"/>
  <c r="DI262" i="1"/>
  <c r="DI263" i="1"/>
  <c r="DI258" i="1"/>
  <c r="DG361" i="1" l="1"/>
  <c r="DG360" i="1"/>
  <c r="DG357" i="1"/>
  <c r="DG359" i="1"/>
  <c r="DG362" i="1"/>
  <c r="DG358" i="1"/>
  <c r="DN253" i="1"/>
  <c r="DN254" i="1"/>
  <c r="DN255" i="1"/>
  <c r="DN256" i="1"/>
  <c r="DM253" i="1"/>
  <c r="DM254" i="1"/>
  <c r="DM255" i="1"/>
  <c r="DM256" i="1"/>
  <c r="DM257" i="1"/>
  <c r="DL253" i="1"/>
  <c r="DL254" i="1"/>
  <c r="DL255" i="1"/>
  <c r="DL256" i="1"/>
  <c r="DL257" i="1"/>
  <c r="DK253" i="1"/>
  <c r="DK254" i="1"/>
  <c r="DK255" i="1"/>
  <c r="DK256" i="1"/>
  <c r="DK257" i="1"/>
  <c r="DJ253" i="1"/>
  <c r="DJ254" i="1"/>
  <c r="DJ255" i="1"/>
  <c r="DJ256" i="1"/>
  <c r="DI253" i="1"/>
  <c r="DI254" i="1"/>
  <c r="DI255" i="1"/>
  <c r="DI256" i="1"/>
  <c r="DI257" i="1"/>
  <c r="DG354" i="1" l="1"/>
  <c r="DG353" i="1"/>
  <c r="DG356" i="1"/>
  <c r="DG355" i="1"/>
  <c r="DG352" i="1"/>
  <c r="BI260" i="1"/>
  <c r="BH260" i="1"/>
  <c r="BI259" i="1"/>
  <c r="BI258" i="1"/>
  <c r="BH258" i="1"/>
  <c r="BI257" i="1"/>
  <c r="BH257" i="1"/>
  <c r="BI360" i="1" s="1"/>
  <c r="BI256" i="1"/>
  <c r="BI255" i="1"/>
  <c r="BH255" i="1"/>
  <c r="BI359" i="1" s="1"/>
  <c r="BI254" i="1"/>
  <c r="BI253" i="1"/>
  <c r="BI252" i="1"/>
  <c r="BH252" i="1"/>
  <c r="BI251" i="1"/>
  <c r="BH251" i="1"/>
  <c r="BI250" i="1"/>
  <c r="BH250" i="1"/>
  <c r="BI249" i="1"/>
  <c r="BH249" i="1"/>
  <c r="BF249" i="1"/>
  <c r="BI248" i="1"/>
  <c r="BH248" i="1"/>
  <c r="BF248" i="1"/>
  <c r="BC351" i="1" s="1"/>
  <c r="BI247" i="1"/>
  <c r="BH247" i="1"/>
  <c r="BI246" i="1"/>
  <c r="BH246" i="1"/>
  <c r="BF246" i="1"/>
  <c r="BI245" i="1"/>
  <c r="BH245" i="1"/>
  <c r="BF245" i="1"/>
  <c r="BI244" i="1"/>
  <c r="BH244" i="1"/>
  <c r="BF244" i="1"/>
  <c r="BI243" i="1"/>
  <c r="BH243" i="1"/>
  <c r="BF243" i="1"/>
  <c r="BI242" i="1"/>
  <c r="BH242" i="1"/>
  <c r="BF242" i="1"/>
  <c r="BI241" i="1"/>
  <c r="BH241" i="1"/>
  <c r="BI240" i="1"/>
  <c r="BH240" i="1"/>
  <c r="BI239" i="1"/>
  <c r="BH239" i="1"/>
  <c r="BF239" i="1"/>
  <c r="BI238" i="1"/>
  <c r="BH238" i="1"/>
  <c r="BF238" i="1"/>
  <c r="BI237" i="1"/>
  <c r="BH237" i="1"/>
  <c r="BF237" i="1"/>
  <c r="BI236" i="1"/>
  <c r="BH236" i="1"/>
  <c r="BG236" i="1"/>
  <c r="BF236" i="1"/>
  <c r="BE236" i="1"/>
  <c r="BJ235" i="1"/>
  <c r="BI235" i="1"/>
  <c r="BH235" i="1"/>
  <c r="BF235" i="1"/>
  <c r="BI234" i="1"/>
  <c r="BH234" i="1"/>
  <c r="BF234" i="1"/>
  <c r="BI233" i="1"/>
  <c r="BH233" i="1"/>
  <c r="BF233" i="1"/>
  <c r="BI232" i="1"/>
  <c r="BH232" i="1"/>
  <c r="BF232" i="1"/>
  <c r="BI231" i="1"/>
  <c r="BH231" i="1"/>
  <c r="BF231" i="1"/>
  <c r="BI230" i="1"/>
  <c r="BH230" i="1"/>
  <c r="BF230" i="1"/>
  <c r="BI229" i="1"/>
  <c r="BH229" i="1"/>
  <c r="BF229" i="1"/>
  <c r="BI228" i="1"/>
  <c r="BH228" i="1"/>
  <c r="BF228" i="1"/>
  <c r="BI227" i="1"/>
  <c r="BH227" i="1"/>
  <c r="BF227" i="1"/>
  <c r="BI226" i="1"/>
  <c r="BH226" i="1"/>
  <c r="BF226" i="1"/>
  <c r="BI225" i="1"/>
  <c r="BH225" i="1"/>
  <c r="BF225" i="1"/>
  <c r="BI224" i="1"/>
  <c r="BH224" i="1"/>
  <c r="BF224" i="1"/>
  <c r="BI223" i="1"/>
  <c r="BH223" i="1"/>
  <c r="BF223" i="1"/>
  <c r="BI222" i="1"/>
  <c r="BL325" i="1" s="1"/>
  <c r="BH222" i="1"/>
  <c r="BF222" i="1"/>
  <c r="BH221" i="1"/>
  <c r="BF221" i="1"/>
  <c r="BJ220" i="1"/>
  <c r="BI220" i="1"/>
  <c r="BH220" i="1"/>
  <c r="BF220" i="1"/>
  <c r="BJ219" i="1"/>
  <c r="BI219" i="1"/>
  <c r="BH219" i="1"/>
  <c r="BF219" i="1"/>
  <c r="BE219" i="1"/>
  <c r="BJ218" i="1"/>
  <c r="BI218" i="1"/>
  <c r="BH218" i="1"/>
  <c r="BF218" i="1"/>
  <c r="BE218" i="1"/>
  <c r="BJ217" i="1"/>
  <c r="BI217" i="1"/>
  <c r="BH217" i="1"/>
  <c r="BF217" i="1"/>
  <c r="BE217" i="1"/>
  <c r="BJ216" i="1"/>
  <c r="BI216" i="1"/>
  <c r="BH216" i="1"/>
  <c r="BF216" i="1"/>
  <c r="BE216" i="1"/>
  <c r="BJ215" i="1"/>
  <c r="BI215" i="1"/>
  <c r="BH215" i="1"/>
  <c r="BF215" i="1"/>
  <c r="BE215" i="1"/>
  <c r="BJ214" i="1"/>
  <c r="BI214" i="1"/>
  <c r="BH214" i="1"/>
  <c r="BF214" i="1"/>
  <c r="BE214" i="1"/>
  <c r="BJ213" i="1"/>
  <c r="BI213" i="1"/>
  <c r="BH213" i="1"/>
  <c r="BF213" i="1"/>
  <c r="BE213" i="1"/>
  <c r="BJ212" i="1"/>
  <c r="BI212" i="1"/>
  <c r="BH212" i="1"/>
  <c r="BF212" i="1"/>
  <c r="BE212" i="1"/>
  <c r="BJ211" i="1"/>
  <c r="BI211" i="1"/>
  <c r="BH211" i="1"/>
  <c r="BF211" i="1"/>
  <c r="BE211" i="1"/>
  <c r="BJ210" i="1"/>
  <c r="BI210" i="1"/>
  <c r="BH210" i="1"/>
  <c r="BF210" i="1"/>
  <c r="BE210" i="1"/>
  <c r="AZ313" i="1" s="1"/>
  <c r="BJ209" i="1"/>
  <c r="BI209" i="1"/>
  <c r="BH209" i="1"/>
  <c r="BF209" i="1"/>
  <c r="BJ208" i="1"/>
  <c r="BI208" i="1"/>
  <c r="BH208" i="1"/>
  <c r="BF208" i="1"/>
  <c r="BE208" i="1"/>
  <c r="BJ207" i="1"/>
  <c r="BI207" i="1"/>
  <c r="BH207" i="1"/>
  <c r="BF207" i="1"/>
  <c r="BE207" i="1"/>
  <c r="BJ206" i="1"/>
  <c r="BI206" i="1"/>
  <c r="BH206" i="1"/>
  <c r="BF206" i="1"/>
  <c r="BE206" i="1"/>
  <c r="AZ309" i="1" s="1"/>
  <c r="BJ205" i="1"/>
  <c r="BI205" i="1"/>
  <c r="BH205" i="1"/>
  <c r="BF205" i="1"/>
  <c r="BJ204" i="1"/>
  <c r="BI204" i="1"/>
  <c r="BH204" i="1"/>
  <c r="BF204" i="1"/>
  <c r="BE204" i="1"/>
  <c r="BJ203" i="1"/>
  <c r="BI203" i="1"/>
  <c r="BH203" i="1"/>
  <c r="BF203" i="1"/>
  <c r="BE203" i="1"/>
  <c r="BJ202" i="1"/>
  <c r="BO305" i="1" s="1"/>
  <c r="BI202" i="1"/>
  <c r="BL305" i="1" s="1"/>
  <c r="BH202" i="1"/>
  <c r="BI305" i="1" s="1"/>
  <c r="BF202" i="1"/>
  <c r="BC305" i="1" s="1"/>
  <c r="BE202" i="1"/>
  <c r="AZ305" i="1" s="1"/>
  <c r="AS454" i="1" l="1"/>
  <c r="BC309" i="1"/>
  <c r="AZ315" i="1"/>
  <c r="BL306" i="1"/>
  <c r="BO310" i="1"/>
  <c r="BC314" i="1"/>
  <c r="BL316" i="1"/>
  <c r="BL339" i="1"/>
  <c r="BI344" i="1"/>
  <c r="BL354" i="1"/>
  <c r="BI307" i="1"/>
  <c r="AZ310" i="1"/>
  <c r="BL311" i="1"/>
  <c r="BI313" i="1"/>
  <c r="BO315" i="1"/>
  <c r="BI326" i="1"/>
  <c r="BL327" i="1"/>
  <c r="BC329" i="1"/>
  <c r="BI330" i="1"/>
  <c r="BL331" i="1"/>
  <c r="BC333" i="1"/>
  <c r="BI334" i="1"/>
  <c r="BL335" i="1"/>
  <c r="BC337" i="1"/>
  <c r="BI338" i="1"/>
  <c r="BI341" i="1"/>
  <c r="BL342" i="1"/>
  <c r="BC346" i="1"/>
  <c r="BI347" i="1"/>
  <c r="BL348" i="1"/>
  <c r="BL351" i="1"/>
  <c r="BI351" i="1"/>
  <c r="BL352" i="1"/>
  <c r="BO306" i="1"/>
  <c r="BC310" i="1"/>
  <c r="BI314" i="1"/>
  <c r="AZ316" i="1"/>
  <c r="BL317" i="1"/>
  <c r="BC319" i="1"/>
  <c r="BO320" i="1"/>
  <c r="BI322" i="1"/>
  <c r="BL357" i="1"/>
  <c r="AS506" i="1" s="1"/>
  <c r="BL362" i="1"/>
  <c r="AZ317" i="1"/>
  <c r="BL318" i="1"/>
  <c r="BC320" i="1"/>
  <c r="BO321" i="1"/>
  <c r="BL344" i="1"/>
  <c r="BI350" i="1"/>
  <c r="BI353" i="1"/>
  <c r="BI355" i="1"/>
  <c r="BL360" i="1"/>
  <c r="AS509" i="1" s="1"/>
  <c r="AZ306" i="1"/>
  <c r="BL307" i="1"/>
  <c r="BI309" i="1"/>
  <c r="BO311" i="1"/>
  <c r="BL313" i="1"/>
  <c r="BC315" i="1"/>
  <c r="BO316" i="1"/>
  <c r="BI318" i="1"/>
  <c r="AZ320" i="1"/>
  <c r="BL321" i="1"/>
  <c r="BC316" i="1"/>
  <c r="BO317" i="1"/>
  <c r="BI319" i="1"/>
  <c r="AZ321" i="1"/>
  <c r="BL322" i="1"/>
  <c r="BC325" i="1"/>
  <c r="BL308" i="1"/>
  <c r="AZ307" i="1"/>
  <c r="AZ308" i="1"/>
  <c r="BI308" i="1"/>
  <c r="BL312" i="1"/>
  <c r="BI317" i="1"/>
  <c r="BC318" i="1"/>
  <c r="AZ319" i="1"/>
  <c r="BO319" i="1"/>
  <c r="BL320" i="1"/>
  <c r="BI321" i="1"/>
  <c r="BC322" i="1"/>
  <c r="BC323" i="1"/>
  <c r="BC324" i="1"/>
  <c r="BC327" i="1"/>
  <c r="BI328" i="1"/>
  <c r="BL329" i="1"/>
  <c r="BC331" i="1"/>
  <c r="BI332" i="1"/>
  <c r="BL333" i="1"/>
  <c r="BC335" i="1"/>
  <c r="BI336" i="1"/>
  <c r="BL337" i="1"/>
  <c r="BO338" i="1"/>
  <c r="BO339" i="1"/>
  <c r="BI339" i="1"/>
  <c r="BL340" i="1"/>
  <c r="BC342" i="1"/>
  <c r="BC343" i="1"/>
  <c r="BL343" i="1"/>
  <c r="BI345" i="1"/>
  <c r="BL346" i="1"/>
  <c r="BC348" i="1"/>
  <c r="BI349" i="1"/>
  <c r="BI352" i="1"/>
  <c r="BI354" i="1"/>
  <c r="BL356" i="1"/>
  <c r="AS505" i="1" s="1"/>
  <c r="BL359" i="1"/>
  <c r="AS508" i="1" s="1"/>
  <c r="BL361" i="1"/>
  <c r="AZ312" i="1"/>
  <c r="AZ311" i="1"/>
  <c r="BO312" i="1"/>
  <c r="BI323" i="1"/>
  <c r="BI324" i="1"/>
  <c r="BC326" i="1"/>
  <c r="BI327" i="1"/>
  <c r="BL328" i="1"/>
  <c r="BC330" i="1"/>
  <c r="BI331" i="1"/>
  <c r="BL332" i="1"/>
  <c r="BC334" i="1"/>
  <c r="BI335" i="1"/>
  <c r="BL336" i="1"/>
  <c r="BC338" i="1"/>
  <c r="AZ340" i="1"/>
  <c r="AZ339" i="1"/>
  <c r="BC341" i="1"/>
  <c r="BI342" i="1"/>
  <c r="BL345" i="1"/>
  <c r="AS494" i="1" s="1"/>
  <c r="BC347" i="1"/>
  <c r="BI348" i="1"/>
  <c r="BL349" i="1"/>
  <c r="BC306" i="1"/>
  <c r="BO308" i="1"/>
  <c r="BC311" i="1"/>
  <c r="BC312" i="1"/>
  <c r="BO313" i="1"/>
  <c r="BL314" i="1"/>
  <c r="BI315" i="1"/>
  <c r="BL323" i="1"/>
  <c r="BL324" i="1"/>
  <c r="BC339" i="1"/>
  <c r="BC340" i="1"/>
  <c r="BI363" i="1"/>
  <c r="BI364" i="1"/>
  <c r="AS513" i="1" s="1"/>
  <c r="BO307" i="1"/>
  <c r="BL309" i="1"/>
  <c r="BI310" i="1"/>
  <c r="BI306" i="1"/>
  <c r="BC307" i="1"/>
  <c r="BC308" i="1"/>
  <c r="BO309" i="1"/>
  <c r="BL310" i="1"/>
  <c r="BI311" i="1"/>
  <c r="BI312" i="1"/>
  <c r="BC313" i="1"/>
  <c r="AZ314" i="1"/>
  <c r="BO314" i="1"/>
  <c r="BL315" i="1"/>
  <c r="BI316" i="1"/>
  <c r="BC317" i="1"/>
  <c r="AZ318" i="1"/>
  <c r="BO318" i="1"/>
  <c r="AS467" i="1" s="1"/>
  <c r="BL319" i="1"/>
  <c r="BI320" i="1"/>
  <c r="BC321" i="1"/>
  <c r="AZ322" i="1"/>
  <c r="AZ323" i="1"/>
  <c r="BO322" i="1"/>
  <c r="BO324" i="1"/>
  <c r="AS473" i="1" s="1"/>
  <c r="BO323" i="1"/>
  <c r="AS472" i="1" s="1"/>
  <c r="BI325" i="1"/>
  <c r="AS474" i="1" s="1"/>
  <c r="BL326" i="1"/>
  <c r="BC328" i="1"/>
  <c r="BI329" i="1"/>
  <c r="BL330" i="1"/>
  <c r="BC332" i="1"/>
  <c r="BI333" i="1"/>
  <c r="BL334" i="1"/>
  <c r="AS483" i="1" s="1"/>
  <c r="BC336" i="1"/>
  <c r="BI337" i="1"/>
  <c r="BL338" i="1"/>
  <c r="BF339" i="1"/>
  <c r="BF340" i="1"/>
  <c r="BI340" i="1"/>
  <c r="BL341" i="1"/>
  <c r="BI343" i="1"/>
  <c r="BI346" i="1"/>
  <c r="BL347" i="1"/>
  <c r="BC350" i="1"/>
  <c r="BC349" i="1"/>
  <c r="BL350" i="1"/>
  <c r="BC353" i="1"/>
  <c r="BC352" i="1"/>
  <c r="BL353" i="1"/>
  <c r="AS502" i="1" s="1"/>
  <c r="BL355" i="1"/>
  <c r="AS504" i="1" s="1"/>
  <c r="BL358" i="1"/>
  <c r="AS507" i="1" s="1"/>
  <c r="BI362" i="1"/>
  <c r="BI361" i="1"/>
  <c r="BL363" i="1"/>
  <c r="AS512" i="1" s="1"/>
  <c r="U172" i="1"/>
  <c r="AS490" i="1" l="1"/>
  <c r="AS493" i="1"/>
  <c r="AS496" i="1"/>
  <c r="AS475" i="1"/>
  <c r="AS500" i="1"/>
  <c r="AS499" i="1"/>
  <c r="AS479" i="1"/>
  <c r="AS458" i="1"/>
  <c r="AS471" i="1"/>
  <c r="AS462" i="1"/>
  <c r="AS477" i="1"/>
  <c r="AS510" i="1"/>
  <c r="AS489" i="1"/>
  <c r="AS486" i="1"/>
  <c r="AS465" i="1"/>
  <c r="AS470" i="1"/>
  <c r="AS511" i="1"/>
  <c r="AS491" i="1"/>
  <c r="AS484" i="1"/>
  <c r="AS464" i="1"/>
  <c r="AS498" i="1"/>
  <c r="AS481" i="1"/>
  <c r="AS461" i="1"/>
  <c r="AS492" i="1"/>
  <c r="AS455" i="1"/>
  <c r="AS497" i="1"/>
  <c r="AS503" i="1"/>
  <c r="AS485" i="1"/>
  <c r="AS488" i="1"/>
  <c r="AS478" i="1"/>
  <c r="AS468" i="1"/>
  <c r="AS501" i="1"/>
  <c r="AS476" i="1"/>
  <c r="AS459" i="1"/>
  <c r="AS463" i="1"/>
  <c r="AS456" i="1"/>
  <c r="AS457" i="1"/>
  <c r="AS495" i="1"/>
  <c r="AS487" i="1"/>
  <c r="AS482" i="1"/>
  <c r="AS466" i="1"/>
  <c r="AS460" i="1"/>
  <c r="AS469" i="1"/>
  <c r="AS480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52" i="1" l="1"/>
  <c r="DK199" i="1"/>
  <c r="DK248" i="1"/>
  <c r="DL217" i="1"/>
  <c r="DL213" i="1"/>
  <c r="DL209" i="1"/>
  <c r="DL221" i="1"/>
  <c r="DM227" i="1"/>
  <c r="DM223" i="1"/>
  <c r="DM219" i="1"/>
  <c r="DM211" i="1"/>
  <c r="DM207" i="1"/>
  <c r="DM203" i="1"/>
  <c r="DM233" i="1"/>
  <c r="DN199" i="1"/>
  <c r="DN249" i="1"/>
  <c r="DN245" i="1"/>
  <c r="DN241" i="1"/>
  <c r="DN237" i="1"/>
  <c r="DN233" i="1"/>
  <c r="DN229" i="1"/>
  <c r="DN221" i="1"/>
  <c r="DN217" i="1"/>
  <c r="DN213" i="1"/>
  <c r="DN209" i="1"/>
  <c r="DN205" i="1"/>
  <c r="DN201" i="1"/>
  <c r="DL216" i="1"/>
  <c r="DL212" i="1"/>
  <c r="DL208" i="1"/>
  <c r="DL220" i="1"/>
  <c r="DI247" i="1"/>
  <c r="DI243" i="1"/>
  <c r="DI252" i="1"/>
  <c r="DI251" i="1"/>
  <c r="DJ240" i="1"/>
  <c r="DJ232" i="1"/>
  <c r="DJ228" i="1"/>
  <c r="DJ224" i="1"/>
  <c r="DJ220" i="1"/>
  <c r="DJ216" i="1"/>
  <c r="DI199" i="1"/>
  <c r="DI235" i="1"/>
  <c r="DI229" i="1"/>
  <c r="DI225" i="1"/>
  <c r="DI221" i="1"/>
  <c r="DI215" i="1"/>
  <c r="DI211" i="1"/>
  <c r="DI207" i="1"/>
  <c r="DJ212" i="1"/>
  <c r="DJ208" i="1"/>
  <c r="DJ204" i="1"/>
  <c r="DJ200" i="1"/>
  <c r="DK249" i="1"/>
  <c r="DK245" i="1"/>
  <c r="DK241" i="1"/>
  <c r="DK237" i="1"/>
  <c r="DK233" i="1"/>
  <c r="DK229" i="1"/>
  <c r="DK225" i="1"/>
  <c r="DK221" i="1"/>
  <c r="DK217" i="1"/>
  <c r="DK213" i="1"/>
  <c r="DK209" i="1"/>
  <c r="DK205" i="1"/>
  <c r="DK201" i="1"/>
  <c r="DL251" i="1"/>
  <c r="DL247" i="1"/>
  <c r="DL241" i="1"/>
  <c r="DL237" i="1"/>
  <c r="DL233" i="1"/>
  <c r="DL229" i="1"/>
  <c r="DL218" i="1"/>
  <c r="DL214" i="1"/>
  <c r="DL210" i="1"/>
  <c r="DL206" i="1"/>
  <c r="DL200" i="1"/>
  <c r="DM199" i="1"/>
  <c r="DM249" i="1"/>
  <c r="DM245" i="1"/>
  <c r="DM237" i="1"/>
  <c r="DM228" i="1"/>
  <c r="DM224" i="1"/>
  <c r="DM220" i="1"/>
  <c r="DM212" i="1"/>
  <c r="DM208" i="1"/>
  <c r="DM204" i="1"/>
  <c r="DM200" i="1"/>
  <c r="DM234" i="1"/>
  <c r="DN250" i="1"/>
  <c r="DN246" i="1"/>
  <c r="DN242" i="1"/>
  <c r="DN238" i="1"/>
  <c r="DN234" i="1"/>
  <c r="DN230" i="1"/>
  <c r="DN226" i="1"/>
  <c r="DN222" i="1"/>
  <c r="DN218" i="1"/>
  <c r="DN214" i="1"/>
  <c r="DN210" i="1"/>
  <c r="DN206" i="1"/>
  <c r="DN202" i="1"/>
  <c r="DL205" i="1"/>
  <c r="DK251" i="1"/>
  <c r="DM251" i="1"/>
  <c r="DM247" i="1"/>
  <c r="DM243" i="1"/>
  <c r="DI246" i="1"/>
  <c r="DI224" i="1"/>
  <c r="DI210" i="1"/>
  <c r="DJ239" i="1"/>
  <c r="DJ223" i="1"/>
  <c r="DJ211" i="1"/>
  <c r="DK244" i="1"/>
  <c r="DK240" i="1"/>
  <c r="DK236" i="1"/>
  <c r="DK232" i="1"/>
  <c r="DK228" i="1"/>
  <c r="DK224" i="1"/>
  <c r="DK220" i="1"/>
  <c r="DK216" i="1"/>
  <c r="DK212" i="1"/>
  <c r="DK208" i="1"/>
  <c r="DK204" i="1"/>
  <c r="DK200" i="1"/>
  <c r="DL250" i="1"/>
  <c r="DL246" i="1"/>
  <c r="DL240" i="1"/>
  <c r="DL236" i="1"/>
  <c r="DL228" i="1"/>
  <c r="DL203" i="1"/>
  <c r="DM252" i="1"/>
  <c r="DM248" i="1"/>
  <c r="DM244" i="1"/>
  <c r="DM240" i="1"/>
  <c r="DM236" i="1"/>
  <c r="DI232" i="1"/>
  <c r="DI220" i="1"/>
  <c r="DI206" i="1"/>
  <c r="DJ235" i="1"/>
  <c r="DJ219" i="1"/>
  <c r="DJ207" i="1"/>
  <c r="DI241" i="1"/>
  <c r="DI231" i="1"/>
  <c r="DI219" i="1"/>
  <c r="DI205" i="1"/>
  <c r="DJ244" i="1"/>
  <c r="DJ230" i="1"/>
  <c r="DJ218" i="1"/>
  <c r="DJ202" i="1"/>
  <c r="DK243" i="1"/>
  <c r="DK231" i="1"/>
  <c r="DK219" i="1"/>
  <c r="DK207" i="1"/>
  <c r="DL249" i="1"/>
  <c r="DL239" i="1"/>
  <c r="DL202" i="1"/>
  <c r="DL244" i="1"/>
  <c r="DM230" i="1"/>
  <c r="DM226" i="1"/>
  <c r="DM222" i="1"/>
  <c r="DM214" i="1"/>
  <c r="DM210" i="1"/>
  <c r="DM206" i="1"/>
  <c r="DM202" i="1"/>
  <c r="DM232" i="1"/>
  <c r="DM216" i="1"/>
  <c r="DN252" i="1"/>
  <c r="DN248" i="1"/>
  <c r="DN244" i="1"/>
  <c r="DN240" i="1"/>
  <c r="DN236" i="1"/>
  <c r="DN232" i="1"/>
  <c r="DN228" i="1"/>
  <c r="DN220" i="1"/>
  <c r="DN212" i="1"/>
  <c r="DN208" i="1"/>
  <c r="DN204" i="1"/>
  <c r="DN200" i="1"/>
  <c r="DI250" i="1"/>
  <c r="DI242" i="1"/>
  <c r="DI228" i="1"/>
  <c r="DG327" i="1" s="1"/>
  <c r="DI214" i="1"/>
  <c r="DI202" i="1"/>
  <c r="DJ231" i="1"/>
  <c r="DJ227" i="1"/>
  <c r="DJ215" i="1"/>
  <c r="DJ203" i="1"/>
  <c r="DI249" i="1"/>
  <c r="DI245" i="1"/>
  <c r="DI237" i="1"/>
  <c r="DG336" i="1" s="1"/>
  <c r="DI227" i="1"/>
  <c r="DI223" i="1"/>
  <c r="DI213" i="1"/>
  <c r="DI209" i="1"/>
  <c r="DI201" i="1"/>
  <c r="DJ238" i="1"/>
  <c r="DJ234" i="1"/>
  <c r="DJ226" i="1"/>
  <c r="DJ222" i="1"/>
  <c r="DJ214" i="1"/>
  <c r="DJ210" i="1"/>
  <c r="DJ206" i="1"/>
  <c r="DK247" i="1"/>
  <c r="DK239" i="1"/>
  <c r="DK235" i="1"/>
  <c r="DK227" i="1"/>
  <c r="DK223" i="1"/>
  <c r="DK215" i="1"/>
  <c r="DK211" i="1"/>
  <c r="DK203" i="1"/>
  <c r="DL199" i="1"/>
  <c r="DL245" i="1"/>
  <c r="DL235" i="1"/>
  <c r="DL227" i="1"/>
  <c r="DI248" i="1"/>
  <c r="DI244" i="1"/>
  <c r="DI240" i="1"/>
  <c r="DI236" i="1"/>
  <c r="DI230" i="1"/>
  <c r="DI226" i="1"/>
  <c r="DI222" i="1"/>
  <c r="DI218" i="1"/>
  <c r="DI212" i="1"/>
  <c r="DG311" i="1" s="1"/>
  <c r="DI204" i="1"/>
  <c r="DI200" i="1"/>
  <c r="DJ199" i="1"/>
  <c r="DJ249" i="1"/>
  <c r="DJ243" i="1"/>
  <c r="DJ233" i="1"/>
  <c r="DJ229" i="1"/>
  <c r="DJ225" i="1"/>
  <c r="DJ221" i="1"/>
  <c r="DJ217" i="1"/>
  <c r="DJ213" i="1"/>
  <c r="DJ209" i="1"/>
  <c r="DJ205" i="1"/>
  <c r="DJ201" i="1"/>
  <c r="DK250" i="1"/>
  <c r="DK246" i="1"/>
  <c r="DK242" i="1"/>
  <c r="DK238" i="1"/>
  <c r="DK234" i="1"/>
  <c r="DK230" i="1"/>
  <c r="DK226" i="1"/>
  <c r="DK222" i="1"/>
  <c r="DK218" i="1"/>
  <c r="DK214" i="1"/>
  <c r="DK210" i="1"/>
  <c r="DK206" i="1"/>
  <c r="DK202" i="1"/>
  <c r="DL252" i="1"/>
  <c r="DL248" i="1"/>
  <c r="DL242" i="1"/>
  <c r="DL238" i="1"/>
  <c r="DL234" i="1"/>
  <c r="DL230" i="1"/>
  <c r="DL226" i="1"/>
  <c r="DL222" i="1"/>
  <c r="DL215" i="1"/>
  <c r="DL211" i="1"/>
  <c r="DL207" i="1"/>
  <c r="DL201" i="1"/>
  <c r="DL243" i="1"/>
  <c r="DL219" i="1"/>
  <c r="DM250" i="1"/>
  <c r="DM246" i="1"/>
  <c r="DM238" i="1"/>
  <c r="DM229" i="1"/>
  <c r="DM225" i="1"/>
  <c r="DM221" i="1"/>
  <c r="DM213" i="1"/>
  <c r="DM209" i="1"/>
  <c r="DM205" i="1"/>
  <c r="DM201" i="1"/>
  <c r="DM235" i="1"/>
  <c r="DM231" i="1"/>
  <c r="DN251" i="1"/>
  <c r="DN247" i="1"/>
  <c r="DN243" i="1"/>
  <c r="DN239" i="1"/>
  <c r="DN235" i="1"/>
  <c r="DN231" i="1"/>
  <c r="DN227" i="1"/>
  <c r="DN223" i="1"/>
  <c r="DN219" i="1"/>
  <c r="DN211" i="1"/>
  <c r="DN207" i="1"/>
  <c r="DN203" i="1"/>
  <c r="DK252" i="1"/>
  <c r="AH8" i="1"/>
  <c r="DL204" i="1" s="1"/>
  <c r="DG343" i="1" l="1"/>
  <c r="DG335" i="1"/>
  <c r="DG340" i="1"/>
  <c r="DG316" i="1"/>
  <c r="DG332" i="1"/>
  <c r="DG299" i="1"/>
  <c r="DG339" i="1"/>
  <c r="DG323" i="1"/>
  <c r="DG317" i="1"/>
  <c r="DG308" i="1"/>
  <c r="DG313" i="1"/>
  <c r="DG305" i="1"/>
  <c r="DG338" i="1"/>
  <c r="DG307" i="1"/>
  <c r="DG314" i="1"/>
  <c r="DG334" i="1"/>
  <c r="DG350" i="1"/>
  <c r="DG321" i="1"/>
  <c r="DG333" i="1"/>
  <c r="DG312" i="1"/>
  <c r="DG344" i="1"/>
  <c r="DG304" i="1"/>
  <c r="DG319" i="1"/>
  <c r="DG309" i="1"/>
  <c r="DG320" i="1"/>
  <c r="DG298" i="1"/>
  <c r="DG351" i="1"/>
  <c r="DG303" i="1"/>
  <c r="DG325" i="1"/>
  <c r="DG337" i="1"/>
  <c r="DG322" i="1"/>
  <c r="DG348" i="1"/>
  <c r="DG341" i="1"/>
  <c r="DG318" i="1"/>
  <c r="DG331" i="1"/>
  <c r="DG306" i="1"/>
  <c r="DG324" i="1"/>
  <c r="DG315" i="1"/>
  <c r="DG342" i="1"/>
  <c r="DG329" i="1"/>
  <c r="DG347" i="1"/>
  <c r="DG300" i="1"/>
  <c r="DG326" i="1"/>
  <c r="DG302" i="1"/>
  <c r="DG301" i="1"/>
  <c r="DG349" i="1"/>
  <c r="DG330" i="1"/>
  <c r="DG345" i="1"/>
  <c r="DG310" i="1"/>
  <c r="DG328" i="1"/>
  <c r="DG346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<sst xmlns="http://schemas.openxmlformats.org/spreadsheetml/2006/main" count="118" uniqueCount="49">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</sst>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Sheet1!$D$2:$D$96</c:f>
              <c:numCache>
                <c:formatCode>0</c:formatCode>
                <c:ptCount val="9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Sheet1!$E$2:$E$96</c:f>
              <c:numCache>
                <c:formatCode>0</c:formatCode>
                <c:ptCount val="95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Sheet1!$F$2:$F$96</c:f>
              <c:numCache>
                <c:formatCode>0</c:formatCode>
                <c:ptCount val="9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Sheet1!$G$2:$G$96</c:f>
              <c:numCache>
                <c:formatCode>0</c:formatCode>
                <c:ptCount val="9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Sheet1!$H$2:$H$96</c:f>
              <c:numCache>
                <c:formatCode>0</c:formatCode>
                <c:ptCount val="9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Sheet1!$EW$2:$EW$96</c:f>
              <c:numCache>
                <c:formatCode>0</c:formatCode>
                <c:ptCount val="95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Sheet1!$EX$2:$EX$96</c:f>
              <c:numCache>
                <c:formatCode>0</c:formatCode>
                <c:ptCount val="95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Sheet1!$EY$2:$EY$96</c:f>
              <c:numCache>
                <c:formatCode>0</c:formatCode>
                <c:ptCount val="95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Sheet1!$EZ$2:$EZ$96</c:f>
              <c:numCache>
                <c:formatCode>0</c:formatCode>
                <c:ptCount val="95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Sheet1!$FA$2:$FA$96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Sheet1!$FE$2:$FE$96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Sheet1!$FF$2:$FF$96</c:f>
              <c:numCache>
                <c:formatCode>0</c:formatCode>
                <c:ptCount val="95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Sheet1!$FG$2:$FG$96</c:f>
              <c:numCache>
                <c:formatCode>0</c:formatCode>
                <c:ptCount val="9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Sheet1!$FH$2:$FH$96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Sheet1!$FI$2:$FI$96</c:f>
              <c:numCache>
                <c:formatCode>0</c:formatCode>
                <c:ptCount val="95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Sheet1!$FM$2:$FM$96</c:f>
              <c:numCache>
                <c:formatCode>0</c:formatCode>
                <c:ptCount val="95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Sheet1!$FN$2:$FN$96</c:f>
              <c:numCache>
                <c:formatCode>0</c:formatCode>
                <c:ptCount val="95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Sheet1!$FO$2:$FO$96</c:f>
              <c:numCache>
                <c:formatCode>0</c:formatCode>
                <c:ptCount val="95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Sheet1!$FP$2:$FP$96</c:f>
              <c:numCache>
                <c:formatCode>0</c:formatCode>
                <c:ptCount val="95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Sheet1!$FQ$2:$FQ$96</c:f>
              <c:numCache>
                <c:formatCode>0</c:formatCode>
                <c:ptCount val="95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Sheet1!$EH$197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Sheet1!$EH$198:$EH$292</c:f>
              <c:numCache>
                <c:formatCode>0</c:formatCode>
                <c:ptCount val="95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Sheet1!$EI$197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Sheet1!$EI$198:$EI$292</c:f>
              <c:numCache>
                <c:formatCode>0</c:formatCode>
                <c:ptCount val="95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Sheet1!$EJ$197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Sheet1!$EJ$198:$EJ$292</c:f>
              <c:numCache>
                <c:formatCode>0</c:formatCode>
                <c:ptCount val="95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Sheet1!$EK$197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Sheet1!$EK$198:$EK$292</c:f>
              <c:numCache>
                <c:formatCode>0</c:formatCode>
                <c:ptCount val="95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Sheet1!$EL$197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Sheet1!$EL$198:$EL$292</c:f>
              <c:numCache>
                <c:formatCode>0</c:formatCode>
                <c:ptCount val="95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Sheet1!$EM$197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Sheet1!$EM$198:$EM$292</c:f>
              <c:numCache>
                <c:formatCode>0</c:formatCode>
                <c:ptCount val="95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Sheet1!$AZ$303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Sheet1!$AY$304:$AY$390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Sheet1!$AZ$304:$AZ$390</c:f>
              <c:numCache>
                <c:formatCode>0</c:formatCode>
                <c:ptCount val="87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Sheet1!$BC$303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Sheet1!$BB$304:$BB$390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Sheet1!$BC$304:$BC$390</c:f>
              <c:numCache>
                <c:formatCode>0</c:formatCode>
                <c:ptCount val="87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0">
                  <c:v>837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6">
                  <c:v>557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Sheet1!$BF$303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Sheet1!$BE$304:$BE$390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Sheet1!$BF$304:$BF$390</c:f>
              <c:numCache>
                <c:formatCode>0</c:formatCode>
                <c:ptCount val="87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Sheet1!$BI$303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Sheet1!$BH$304:$BH$390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Sheet1!$BI$304:$BI$390</c:f>
              <c:numCache>
                <c:formatCode>0</c:formatCode>
                <c:ptCount val="87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4">
                  <c:v>447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0">
                  <c:v>184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8">
                  <c:v>301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Sheet1!$BL$303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Sheet1!$BK$304:$BK$390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Sheet1!$BL$304:$BL$390</c:f>
              <c:numCache>
                <c:formatCode>0</c:formatCode>
                <c:ptCount val="87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0">
                  <c:v>509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Sheet1!$BO$303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Sheet1!$BN$304:$BN$390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Sheet1!$BO$304:$BO$390</c:f>
              <c:numCache>
                <c:formatCode>0</c:formatCode>
                <c:ptCount val="87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Sheet1!$N$2:$N$96</c:f>
              <c:numCache>
                <c:formatCode>0</c:formatCode>
                <c:ptCount val="9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Sheet1!$O$2:$O$96</c:f>
              <c:numCache>
                <c:formatCode>0</c:formatCode>
                <c:ptCount val="9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Sheet1!$P$2:$P$96</c:f>
              <c:numCache>
                <c:formatCode>0</c:formatCode>
                <c:ptCount val="9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Sheet1!$Q$2:$Q$96</c:f>
              <c:numCache>
                <c:formatCode>0</c:formatCode>
                <c:ptCount val="9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Sheet1!$R$2:$R$96</c:f>
              <c:numCache>
                <c:formatCode>0</c:formatCode>
                <c:ptCount val="9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Sheet1!$BB$2:$BB$96</c:f>
              <c:numCache>
                <c:formatCode>0</c:formatCode>
                <c:ptCount val="95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Sheet1!$BC$2:$BC$96</c:f>
              <c:numCache>
                <c:formatCode>0</c:formatCode>
                <c:ptCount val="95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Sheet1!$BD$2:$BD$96</c:f>
              <c:numCache>
                <c:formatCode>0</c:formatCode>
                <c:ptCount val="95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Sheet1!$BE$2:$BE$96</c:f>
              <c:numCache>
                <c:formatCode>0</c:formatCode>
                <c:ptCount val="95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Sheet1!$BF$2:$BF$96</c:f>
              <c:numCache>
                <c:formatCode>0</c:formatCode>
                <c:ptCount val="95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Sheet1!$AR$452:$AR$539</c:f>
              <c:strCache>
                <c:ptCount val="8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</c:strCache>
            </c:strRef>
          </c:cat>
          <c:val>
            <c:numRef>
              <c:f>Sheet1!$AS$452:$AS$539</c:f>
              <c:numCache>
                <c:formatCode>General</c:formatCode>
                <c:ptCount val="88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57765</c:v>
                </c:pt>
                <c:pt idx="9" formatCode="0">
                  <c:v>67834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51870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212081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75946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97038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129877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153168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153792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159065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194286</c:v>
                </c:pt>
                <c:pt idx="80" formatCode="0">
                  <c:v>232985</c:v>
                </c:pt>
                <c:pt idx="81" formatCode="0">
                  <c:v>207486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CASES OF</a:t>
            </a:r>
            <a:r>
              <a:rPr lang="en-US" baseline="0"/>
              <a:t> COVID-19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Sheet1!$DF$296:$DF$383</c:f>
              <c:strCache>
                <c:ptCount val="8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</c:strCache>
            </c:strRef>
          </c:cat>
          <c:val>
            <c:numRef>
              <c:f>Sheet1!$DG$296:$DG$383</c:f>
              <c:numCache>
                <c:formatCode>General</c:formatCode>
                <c:ptCount val="88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5A4C-8AA0-52807DFF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8906831"/>
        <c:axId val="1419233071"/>
      </c:barChart>
      <c:catAx>
        <c:axId val="13989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33071"/>
        <c:crosses val="autoZero"/>
        <c:auto val="1"/>
        <c:lblAlgn val="ctr"/>
        <c:lblOffset val="100"/>
        <c:noMultiLvlLbl val="0"/>
      </c:catAx>
      <c:valAx>
        <c:axId val="14192330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Sheet1!$EF$297:$EF$384</c:f>
              <c:strCache>
                <c:ptCount val="8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</c:strCache>
            </c:strRef>
          </c:cat>
          <c:val>
            <c:numRef>
              <c:f>Sheet1!$EG$297:$EG$384</c:f>
              <c:numCache>
                <c:formatCode>General</c:formatCode>
                <c:ptCount val="88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Sheet1!$X$2:$X$96</c:f>
              <c:numCache>
                <c:formatCode>0</c:formatCode>
                <c:ptCount val="9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Sheet1!$Y$2:$Y$96</c:f>
              <c:numCache>
                <c:formatCode>0</c:formatCode>
                <c:ptCount val="9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Sheet1!$Z$2:$Z$96</c:f>
              <c:numCache>
                <c:formatCode>0</c:formatCode>
                <c:ptCount val="9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Sheet1!$AA$2:$AA$96</c:f>
              <c:numCache>
                <c:formatCode>0</c:formatCode>
                <c:ptCount val="9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Sheet1!$AB$2:$AB$96</c:f>
              <c:numCache>
                <c:formatCode>0</c:formatCode>
                <c:ptCount val="9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Sheet1!$AH$2:$AH$96</c:f>
              <c:numCache>
                <c:formatCode>0</c:formatCode>
                <c:ptCount val="9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Sheet1!$AI$2:$AI$96</c:f>
              <c:numCache>
                <c:formatCode>0</c:formatCode>
                <c:ptCount val="9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Sheet1!$AJ$2:$AJ$96</c:f>
              <c:numCache>
                <c:formatCode>0</c:formatCode>
                <c:ptCount val="9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Sheet1!$AK$2:$AK$96</c:f>
              <c:numCache>
                <c:formatCode>0</c:formatCode>
                <c:ptCount val="9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Sheet1!$AL$2:$AL$96</c:f>
              <c:numCache>
                <c:formatCode>0</c:formatCode>
                <c:ptCount val="9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Sheet1!$AR$2:$AR$96</c:f>
              <c:numCache>
                <c:formatCode>0</c:formatCode>
                <c:ptCount val="9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Sheet1!$AS$2:$AS$96</c:f>
              <c:numCache>
                <c:formatCode>0</c:formatCode>
                <c:ptCount val="9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Sheet1!$AT$2:$AT$96</c:f>
              <c:numCache>
                <c:formatCode>0</c:formatCode>
                <c:ptCount val="9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Sheet1!$AU$2:$AU$96</c:f>
              <c:numCache>
                <c:formatCode>0</c:formatCode>
                <c:ptCount val="9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Sheet1!$AV$2:$AV$96</c:f>
              <c:numCache>
                <c:formatCode>0</c:formatCode>
                <c:ptCount val="9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Sheet1!$DI$197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Sheet1!$DI$198:$DI$292</c:f>
              <c:numCache>
                <c:formatCode>0</c:formatCode>
                <c:ptCount val="95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Sheet1!$DJ$197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Sheet1!$DJ$198:$DJ$292</c:f>
              <c:numCache>
                <c:formatCode>0</c:formatCode>
                <c:ptCount val="95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Sheet1!$DK$197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Sheet1!$DK$198:$DK$292</c:f>
              <c:numCache>
                <c:formatCode>0</c:formatCode>
                <c:ptCount val="95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Sheet1!$DL$197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Sheet1!$DL$198:$DL$292</c:f>
              <c:numCache>
                <c:formatCode>0</c:formatCode>
                <c:ptCount val="95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Sheet1!$DM$197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Sheet1!$DM$198:$DM$292</c:f>
              <c:numCache>
                <c:formatCode>0</c:formatCode>
                <c:ptCount val="95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Sheet1!$DN$197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Sheet1!$DN$198:$DN$292</c:f>
              <c:numCache>
                <c:formatCode>0</c:formatCode>
                <c:ptCount val="95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Sheet1!$DY$2:$DY$96</c:f>
              <c:numCache>
                <c:formatCode>0</c:formatCode>
                <c:ptCount val="95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Sheet1!$DZ$2:$DZ$96</c:f>
              <c:numCache>
                <c:formatCode>0</c:formatCode>
                <c:ptCount val="95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Sheet1!$EA$2:$EA$96</c:f>
              <c:numCache>
                <c:formatCode>0</c:formatCode>
                <c:ptCount val="95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Sheet1!$EB$2:$EB$96</c:f>
              <c:numCache>
                <c:formatCode>0</c:formatCode>
                <c:ptCount val="95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Sheet1!$EC$2:$EC$96</c:f>
              <c:numCache>
                <c:formatCode>0</c:formatCode>
                <c:ptCount val="95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Sheet1!$EG$2:$EG$96</c:f>
              <c:numCache>
                <c:formatCode>0</c:formatCode>
                <c:ptCount val="95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Sheet1!$EH$2:$EH$96</c:f>
              <c:numCache>
                <c:formatCode>0</c:formatCode>
                <c:ptCount val="95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Sheet1!$EI$2:$EI$96</c:f>
              <c:numCache>
                <c:formatCode>0</c:formatCode>
                <c:ptCount val="95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Sheet1!$EJ$2:$EJ$96</c:f>
              <c:numCache>
                <c:formatCode>0</c:formatCode>
                <c:ptCount val="95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Sheet1!$EK$2:$EK$96</c:f>
              <c:numCache>
                <c:formatCode>0</c:formatCode>
                <c:ptCount val="95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Sheet1!$EO$2:$EO$96</c:f>
              <c:numCache>
                <c:formatCode>0</c:formatCode>
                <c:ptCount val="95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Sheet1!$EP$2:$EP$96</c:f>
              <c:numCache>
                <c:formatCode>0</c:formatCode>
                <c:ptCount val="95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Sheet1!$EQ$2:$EQ$96</c:f>
              <c:numCache>
                <c:formatCode>0</c:formatCode>
                <c:ptCount val="95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Sheet1!$ER$2:$ER$96</c:f>
              <c:numCache>
                <c:formatCode>0</c:formatCode>
                <c:ptCount val="95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Sheet1!$ES$2:$ES$96</c:f>
              <c:numCache>
                <c:formatCode>0</c:formatCode>
                <c:ptCount val="95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99</xdr:row>
      <xdr:rowOff>85725</xdr:rowOff>
    </xdr:from>
    <xdr:to>
      <xdr:col>20</xdr:col>
      <xdr:colOff>602015</xdr:colOff>
      <xdr:row>138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100</xdr:row>
      <xdr:rowOff>60842</xdr:rowOff>
    </xdr:from>
    <xdr:to>
      <xdr:col>41</xdr:col>
      <xdr:colOff>361112</xdr:colOff>
      <xdr:row>138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100</xdr:row>
      <xdr:rowOff>38100</xdr:rowOff>
    </xdr:from>
    <xdr:to>
      <xdr:col>60</xdr:col>
      <xdr:colOff>76200</xdr:colOff>
      <xdr:row>139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100</xdr:row>
      <xdr:rowOff>63500</xdr:rowOff>
    </xdr:from>
    <xdr:to>
      <xdr:col>76</xdr:col>
      <xdr:colOff>431800</xdr:colOff>
      <xdr:row>139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100</xdr:row>
      <xdr:rowOff>139700</xdr:rowOff>
    </xdr:from>
    <xdr:to>
      <xdr:col>93</xdr:col>
      <xdr:colOff>135466</xdr:colOff>
      <xdr:row>139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800099</xdr:colOff>
      <xdr:row>216</xdr:row>
      <xdr:rowOff>88900</xdr:rowOff>
    </xdr:from>
    <xdr:to>
      <xdr:col>135</xdr:col>
      <xdr:colOff>3062</xdr:colOff>
      <xdr:row>256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203200</xdr:colOff>
      <xdr:row>102</xdr:row>
      <xdr:rowOff>50800</xdr:rowOff>
    </xdr:from>
    <xdr:to>
      <xdr:col>134</xdr:col>
      <xdr:colOff>406400</xdr:colOff>
      <xdr:row>141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135</xdr:col>
      <xdr:colOff>215516</xdr:colOff>
      <xdr:row>102</xdr:row>
      <xdr:rowOff>110065</xdr:rowOff>
    </xdr:from>
    <xdr:to>
      <xdr:col>150</xdr:col>
      <xdr:colOff>609346</xdr:colOff>
      <xdr:row>141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151</xdr:col>
      <xdr:colOff>393699</xdr:colOff>
      <xdr:row>102</xdr:row>
      <xdr:rowOff>50800</xdr:rowOff>
    </xdr:from>
    <xdr:to>
      <xdr:col>167</xdr:col>
      <xdr:colOff>232832</xdr:colOff>
      <xdr:row>141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168</xdr:col>
      <xdr:colOff>151026</xdr:colOff>
      <xdr:row>102</xdr:row>
      <xdr:rowOff>52861</xdr:rowOff>
    </xdr:from>
    <xdr:to>
      <xdr:col>184</xdr:col>
      <xdr:colOff>211666</xdr:colOff>
      <xdr:row>140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185</xdr:col>
      <xdr:colOff>177030</xdr:colOff>
      <xdr:row>101</xdr:row>
      <xdr:rowOff>187034</xdr:rowOff>
    </xdr:from>
    <xdr:to>
      <xdr:col>200</xdr:col>
      <xdr:colOff>38483</xdr:colOff>
      <xdr:row>139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201</xdr:col>
      <xdr:colOff>219675</xdr:colOff>
      <xdr:row>102</xdr:row>
      <xdr:rowOff>18535</xdr:rowOff>
    </xdr:from>
    <xdr:to>
      <xdr:col>216</xdr:col>
      <xdr:colOff>703647</xdr:colOff>
      <xdr:row>139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143</xdr:col>
      <xdr:colOff>690562</xdr:colOff>
      <xdr:row>214</xdr:row>
      <xdr:rowOff>39688</xdr:rowOff>
    </xdr:from>
    <xdr:to>
      <xdr:col>160</xdr:col>
      <xdr:colOff>297933</xdr:colOff>
      <xdr:row>255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356973</xdr:colOff>
      <xdr:row>401</xdr:row>
      <xdr:rowOff>155832</xdr:rowOff>
    </xdr:from>
    <xdr:to>
      <xdr:col>39</xdr:col>
      <xdr:colOff>474819</xdr:colOff>
      <xdr:row>440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464364</xdr:colOff>
      <xdr:row>401</xdr:row>
      <xdr:rowOff>119835</xdr:rowOff>
    </xdr:from>
    <xdr:to>
      <xdr:col>56</xdr:col>
      <xdr:colOff>593799</xdr:colOff>
      <xdr:row>440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327269</xdr:colOff>
      <xdr:row>401</xdr:row>
      <xdr:rowOff>44938</xdr:rowOff>
    </xdr:from>
    <xdr:to>
      <xdr:col>72</xdr:col>
      <xdr:colOff>496602</xdr:colOff>
      <xdr:row>440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73</xdr:col>
      <xdr:colOff>370973</xdr:colOff>
      <xdr:row>400</xdr:row>
      <xdr:rowOff>199190</xdr:rowOff>
    </xdr:from>
    <xdr:to>
      <xdr:col>88</xdr:col>
      <xdr:colOff>818815</xdr:colOff>
      <xdr:row>439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597243</xdr:colOff>
      <xdr:row>400</xdr:row>
      <xdr:rowOff>190155</xdr:rowOff>
    </xdr:from>
    <xdr:to>
      <xdr:col>105</xdr:col>
      <xdr:colOff>715091</xdr:colOff>
      <xdr:row>439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106</xdr:col>
      <xdr:colOff>660400</xdr:colOff>
      <xdr:row>400</xdr:row>
      <xdr:rowOff>152400</xdr:rowOff>
    </xdr:from>
    <xdr:to>
      <xdr:col>123</xdr:col>
      <xdr:colOff>50800</xdr:colOff>
      <xdr:row>439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648137</xdr:colOff>
      <xdr:row>100</xdr:row>
      <xdr:rowOff>139261</xdr:rowOff>
    </xdr:from>
    <xdr:to>
      <xdr:col>111</xdr:col>
      <xdr:colOff>109483</xdr:colOff>
      <xdr:row>140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284788</xdr:colOff>
      <xdr:row>481</xdr:row>
      <xdr:rowOff>85436</xdr:rowOff>
    </xdr:from>
    <xdr:to>
      <xdr:col>63</xdr:col>
      <xdr:colOff>245568</xdr:colOff>
      <xdr:row>519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215515</xdr:colOff>
      <xdr:row>323</xdr:row>
      <xdr:rowOff>115454</xdr:rowOff>
    </xdr:from>
    <xdr:to>
      <xdr:col>129</xdr:col>
      <xdr:colOff>250150</xdr:colOff>
      <xdr:row>364</xdr:row>
      <xdr:rowOff>5387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826443-1FA8-9642-8380-710F0597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138</xdr:col>
      <xdr:colOff>141942</xdr:colOff>
      <xdr:row>321</xdr:row>
      <xdr:rowOff>74705</xdr:rowOff>
    </xdr:from>
    <xdr:to>
      <xdr:col>154</xdr:col>
      <xdr:colOff>143188</xdr:colOff>
      <xdr:row>363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539"/>
  <sheetViews>
    <sheetView tabSelected="1" topLeftCell="CL275" zoomScale="25" zoomScaleNormal="32" workbookViewId="0">
      <selection activeCell="EQ285" sqref="EQ285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SUM(B179-B178)</f>
        <v>1602</v>
      </c>
      <c r="E3" s="3">
        <v>1016</v>
      </c>
      <c r="F3" s="3">
        <f t="shared" ref="F3:F11" si="1">SUM(D167-D166)</f>
        <v>1011</v>
      </c>
      <c r="G3" s="3">
        <f t="shared" ref="G3:G41" si="2">SUM(E169-E168)</f>
        <v>736</v>
      </c>
      <c r="H3" s="3">
        <f t="shared" ref="H3:H34" si="3">SUM(F165-F164)</f>
        <v>1141</v>
      </c>
      <c r="M3" s="1">
        <v>43923</v>
      </c>
      <c r="N3" s="3">
        <f t="shared" ref="N3:N44" si="4">SUM(G160-G159)</f>
        <v>605</v>
      </c>
      <c r="O3" s="3">
        <f t="shared" ref="O3:O48" si="5">SUM(H158-H157)</f>
        <v>360</v>
      </c>
      <c r="P3" s="3">
        <f t="shared" ref="P3:P16" si="6">SUM(K154-K153)</f>
        <v>355</v>
      </c>
      <c r="Q3" s="3">
        <f t="shared" ref="Q3:Q39" si="7">SUM(L159-L158)</f>
        <v>349</v>
      </c>
      <c r="R3" s="3">
        <f t="shared" ref="R3:R34" si="8">SUM(M160-M159)</f>
        <v>256</v>
      </c>
      <c r="W3" s="1">
        <v>43923</v>
      </c>
      <c r="X3" s="3">
        <f t="shared" ref="X3:X34" si="9">SUM(N158-N157)</f>
        <v>272</v>
      </c>
      <c r="Y3" s="3">
        <f t="shared" ref="Y3:Y50" si="10">SUM(O172-O171)</f>
        <v>288</v>
      </c>
      <c r="Z3" s="3">
        <f t="shared" ref="Z3:Z50" si="11">SUM(P172-P171)</f>
        <v>154</v>
      </c>
      <c r="AA3" s="3">
        <f t="shared" ref="AA3:AA38" si="12">SUM(Q173-Q172)</f>
        <v>109</v>
      </c>
      <c r="AB3" s="3">
        <f t="shared" ref="AB3:AB40" si="13">SUM(R161-R160)</f>
        <v>104</v>
      </c>
      <c r="AG3" s="1">
        <v>43923</v>
      </c>
      <c r="AH3" s="3">
        <f t="shared" ref="AH3:AH22" si="14">SUM(U167-U166)</f>
        <v>599</v>
      </c>
      <c r="AI3" s="3">
        <f t="shared" ref="AI3:AI22" si="15">SUM(V167-V166)</f>
        <v>592</v>
      </c>
      <c r="AJ3" s="3">
        <f t="shared" ref="AJ3:AJ22" si="16">SUM(W167-W166)</f>
        <v>479</v>
      </c>
      <c r="AK3" s="3">
        <f t="shared" ref="AK3:AK22" si="17">SUM(X167-X166)</f>
        <v>100</v>
      </c>
      <c r="AL3" s="3">
        <f t="shared" ref="AL3:AL22" si="18">SUM(Y167-Y166)</f>
        <v>37</v>
      </c>
      <c r="AQ3" s="1">
        <v>43923</v>
      </c>
      <c r="AR3" s="3">
        <f t="shared" ref="AR3:AR18" si="19">SUM(Z179-Z178)</f>
        <v>374</v>
      </c>
      <c r="AS3" s="3">
        <f t="shared" ref="AS3:AS18" si="20">SUM(AA179-AA178)</f>
        <v>86</v>
      </c>
      <c r="AT3" s="3">
        <f t="shared" ref="AT3:AT18" si="21">SUM(AB179-AB178)</f>
        <v>80</v>
      </c>
      <c r="AU3" s="3">
        <f t="shared" ref="AU3:AU18" si="22">SUM(AE179-AE178)</f>
        <v>105</v>
      </c>
      <c r="AV3" s="3">
        <f t="shared" ref="AV3:AV18" si="23">SUM(AF179-AF178)</f>
        <v>17</v>
      </c>
      <c r="BA3" s="1">
        <v>43923</v>
      </c>
      <c r="BB3" s="3">
        <f t="shared" ref="BB3:BB18" si="24">SUM(AG176-AG175)</f>
        <v>538</v>
      </c>
      <c r="BC3" s="3">
        <f t="shared" ref="BC3:BC18" si="25">SUM(AH176-AH175)</f>
        <v>117</v>
      </c>
      <c r="BD3" s="3">
        <f t="shared" ref="BD3:BD18" si="26">SUM(AI176-AI175)</f>
        <v>132</v>
      </c>
      <c r="BE3" s="3">
        <f t="shared" ref="BE3:BE18" si="27">SUM(AJ176-AJ175)</f>
        <v>63</v>
      </c>
      <c r="BF3" s="3">
        <f t="shared" ref="BF3:BF18" si="28">SUM(AK176-AK175)</f>
        <v>50</v>
      </c>
      <c r="BJ3" s="1"/>
      <c r="CS3" s="1"/>
      <c r="DX3" s="1">
        <v>43923</v>
      </c>
      <c r="DY3" s="3">
        <f t="shared" ref="DY3:DY15" si="29">SUM(G274-G273)</f>
        <v>52</v>
      </c>
      <c r="DZ3" s="3">
        <f t="shared" ref="DZ3:DZ15" si="30">SUM(H274-H273)</f>
        <v>57</v>
      </c>
      <c r="EA3" s="3">
        <f t="shared" ref="EA3:EA15" si="31">SUM(I274-I273)</f>
        <v>13</v>
      </c>
      <c r="EB3" s="3">
        <f t="shared" ref="EB3:EB15" si="32">SUM(J274-J273)</f>
        <v>61</v>
      </c>
      <c r="EC3" s="3">
        <f t="shared" ref="EC3:EC15" si="33">SUM(K274-K273)</f>
        <v>15</v>
      </c>
      <c r="EF3" s="1">
        <v>43923</v>
      </c>
      <c r="EG3" s="3">
        <f t="shared" ref="EG3:EG15" si="34">SUM(L274-L273)</f>
        <v>45</v>
      </c>
      <c r="EH3" s="3">
        <f t="shared" ref="EH3:EH15" si="35">SUM(M274-M273)</f>
        <v>15</v>
      </c>
      <c r="EI3" s="3">
        <f t="shared" ref="EI3:EI15" si="36">SUM(N274-N273)</f>
        <v>30</v>
      </c>
      <c r="EJ3" s="3">
        <f t="shared" ref="EJ3:EJ15" si="37">SUM(O274-O273)</f>
        <v>5</v>
      </c>
      <c r="EK3" s="3">
        <f t="shared" ref="EK3:EK15" si="38">SUM(P274-P273)</f>
        <v>7</v>
      </c>
      <c r="EN3" s="1">
        <v>43923</v>
      </c>
      <c r="EO3" s="3">
        <f t="shared" ref="EO3:EO15" si="39">SUM(Q274-Q273)</f>
        <v>6</v>
      </c>
      <c r="EP3" s="3">
        <f t="shared" ref="EP3:EP15" si="40">SUM(R274-R273)</f>
        <v>8</v>
      </c>
      <c r="EQ3" s="3">
        <f t="shared" ref="EQ3:EQ15" si="41">SUM(S274-S273)</f>
        <v>1</v>
      </c>
      <c r="ER3" s="3">
        <f t="shared" ref="ER3:ER15" si="42">SUM(T274-T273)</f>
        <v>6</v>
      </c>
      <c r="ES3" s="3">
        <f t="shared" ref="ES3:ES15" si="43">SUM(U274-U273)</f>
        <v>4</v>
      </c>
      <c r="EV3" s="1">
        <v>43923</v>
      </c>
      <c r="EW3" s="3">
        <f t="shared" ref="EW3:FA10" si="44">SUM(V274-V273)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SUM(AA274-AA273)</f>
        <v>0</v>
      </c>
      <c r="FF3" s="3">
        <f t="shared" ref="FF3:FF12" si="46">SUM(AB274-AB273)</f>
        <v>1</v>
      </c>
      <c r="FG3" s="3">
        <f t="shared" ref="FG3:FG12" si="47">SUM(AC274-AC273)</f>
        <v>1</v>
      </c>
      <c r="FH3" s="3">
        <f t="shared" ref="FH3:FH12" si="48">SUM(AD274-AD273)</f>
        <v>0</v>
      </c>
      <c r="FI3" s="3">
        <f t="shared" ref="FI3:FI12" si="49">SUM(AE274-AE273)</f>
        <v>1</v>
      </c>
      <c r="FJ3" s="3"/>
      <c r="FL3" s="1">
        <v>43923</v>
      </c>
      <c r="FM3" s="3">
        <f t="shared" ref="FM3:FM15" si="50">SUM(AF274-AF273)</f>
        <v>13</v>
      </c>
      <c r="FN3" s="3">
        <f t="shared" ref="FN3:FN15" si="51">SUM(AG274-AG273)</f>
        <v>5</v>
      </c>
      <c r="FO3" s="3">
        <f t="shared" ref="FO3:FO15" si="52">SUM(AH274-AH273)</f>
        <v>2</v>
      </c>
      <c r="FP3" s="3">
        <f t="shared" ref="FP3:FP15" si="53">SUM(AI274-AI273)</f>
        <v>4</v>
      </c>
      <c r="FQ3" s="3">
        <f t="shared" ref="FQ3:FQ15" si="54">SUM(AJ274-AJ273)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SUM(C173-C172)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SUM(W282-W281)</f>
        <v>36</v>
      </c>
      <c r="EY11" s="3">
        <f t="shared" ref="EY11:EY15" si="57">SUM(X282-X281)</f>
        <v>32</v>
      </c>
      <c r="EZ11" s="3">
        <f t="shared" ref="EZ11:EZ15" si="58">SUM(Y282-Y281)</f>
        <v>9</v>
      </c>
      <c r="FA11" s="3">
        <f t="shared" ref="FA11:FA15" si="59">SUM(Z282-Z281)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SUM(V283-V282)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SUM(AB284-AB283)</f>
        <v>0</v>
      </c>
      <c r="FG13" s="3">
        <f t="shared" ref="FG13:FG15" si="62">SUM(AC284-AC283)</f>
        <v>0</v>
      </c>
      <c r="FH13" s="3">
        <f t="shared" ref="FH13:FH15" si="63">SUM(AD284-AD283)</f>
        <v>2</v>
      </c>
      <c r="FI13" s="3">
        <f t="shared" ref="FI13:FI15" si="64">SUM(AE284-AE283)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SUM(D178-D177)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SUM(AA285-AA284)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SUM(G293-G286)</f>
        <v>74</v>
      </c>
      <c r="DZ16" s="3">
        <f>SUM(H293-H286)</f>
        <v>85</v>
      </c>
      <c r="EA16" s="3">
        <f>SUM(I293-I286)</f>
        <v>69</v>
      </c>
      <c r="EB16" s="3">
        <f>SUM(J293-J286)</f>
        <v>165</v>
      </c>
      <c r="EC16" s="3">
        <f>SUM(K293-K286)</f>
        <v>46</v>
      </c>
      <c r="EF16" s="1">
        <v>43936</v>
      </c>
      <c r="EG16" s="3">
        <f>SUM(L293-L286)</f>
        <v>58</v>
      </c>
      <c r="EH16" s="3">
        <f>SUM(M293-M286)</f>
        <v>35</v>
      </c>
      <c r="EI16" s="3">
        <f>SUM(N293-N286)</f>
        <v>55</v>
      </c>
      <c r="EJ16" s="3">
        <f>SUM(O293-O286)</f>
        <v>31</v>
      </c>
      <c r="EK16" s="3">
        <f>SUM(P293-P286)</f>
        <v>26</v>
      </c>
      <c r="EN16" s="1">
        <v>43936</v>
      </c>
      <c r="EO16" s="3">
        <f>SUM(Q293-Q286)</f>
        <v>27</v>
      </c>
      <c r="EP16" s="3">
        <f>SUM(R293-R286)</f>
        <v>33</v>
      </c>
      <c r="EQ16" s="3">
        <f>SUM(S293-S286)</f>
        <v>15</v>
      </c>
      <c r="ER16" s="3">
        <f>SUM(T293-T286)</f>
        <v>24</v>
      </c>
      <c r="ES16" s="3">
        <f>SUM(U293-U286)</f>
        <v>17</v>
      </c>
      <c r="EV16" s="1">
        <v>43936</v>
      </c>
      <c r="EW16" s="3">
        <f>SUM(V293-V286)</f>
        <v>64</v>
      </c>
      <c r="EX16" s="3">
        <f>SUM(W293-W286)</f>
        <v>28</v>
      </c>
      <c r="EY16" s="3">
        <f>SUM(X293-X286)</f>
        <v>37</v>
      </c>
      <c r="EZ16" s="3">
        <f>SUM(Y293-Y286)</f>
        <v>3</v>
      </c>
      <c r="FA16" s="3">
        <f>SUM(Z293-Z286)</f>
        <v>3</v>
      </c>
      <c r="FD16" s="1">
        <v>43936</v>
      </c>
      <c r="FE16" s="3">
        <f>SUM(AA293-AA286)</f>
        <v>16</v>
      </c>
      <c r="FF16" s="3">
        <f>SUM(AB293-AB286)</f>
        <v>11</v>
      </c>
      <c r="FG16" s="3">
        <f>SUM(AC293-AC286)</f>
        <v>14</v>
      </c>
      <c r="FH16" s="3">
        <f>SUM(AD293-AD286)</f>
        <v>2</v>
      </c>
      <c r="FI16" s="3">
        <f>SUM(AE293-AE286)</f>
        <v>1</v>
      </c>
      <c r="FJ16" s="3"/>
      <c r="FL16" s="1">
        <v>43936</v>
      </c>
      <c r="FM16" s="3">
        <f>SUM(AF293-AF286)</f>
        <v>42</v>
      </c>
      <c r="FN16" s="3">
        <f>SUM(AG293-AG286)</f>
        <v>0</v>
      </c>
      <c r="FO16" s="3">
        <f>SUM(AH293-AH286)</f>
        <v>5</v>
      </c>
      <c r="FP16" s="3">
        <f>SUM(AI293-AI286)</f>
        <v>5</v>
      </c>
      <c r="FQ16" s="3">
        <f>SUM(AJ293-AJ286)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>SUM(G294-G293)</f>
        <v>145</v>
      </c>
      <c r="DZ17" s="3">
        <f>SUM(H294-H293)</f>
        <v>235</v>
      </c>
      <c r="EA17" s="3">
        <f>SUM(I294-I293)</f>
        <v>70</v>
      </c>
      <c r="EB17" s="3">
        <f>SUM(J294-J293)</f>
        <v>53</v>
      </c>
      <c r="EC17" s="3">
        <f>SUM(K294-K293)</f>
        <v>43</v>
      </c>
      <c r="EF17" s="2">
        <v>43937</v>
      </c>
      <c r="EG17" s="3">
        <f>SUM(L294-L293)</f>
        <v>60</v>
      </c>
      <c r="EH17" s="3">
        <f>SUM(M294-M293)</f>
        <v>53</v>
      </c>
      <c r="EI17" s="3">
        <f>SUM(N294-N293)</f>
        <v>52</v>
      </c>
      <c r="EJ17" s="3">
        <f>SUM(O294-O293)</f>
        <v>32</v>
      </c>
      <c r="EK17" s="3">
        <f>SUM(P294-P293)</f>
        <v>29</v>
      </c>
      <c r="EN17" s="2">
        <v>43937</v>
      </c>
      <c r="EO17" s="3">
        <f>SUM(Q294-Q293)</f>
        <v>19</v>
      </c>
      <c r="EP17" s="3">
        <f>SUM(R294-R293)</f>
        <v>37</v>
      </c>
      <c r="EQ17" s="3">
        <f>SUM(S294-S293)</f>
        <v>19</v>
      </c>
      <c r="ER17" s="3">
        <f>SUM(T294-T293)</f>
        <v>26</v>
      </c>
      <c r="ES17" s="3">
        <f>SUM(U294-U293)</f>
        <v>10</v>
      </c>
      <c r="EV17" s="2">
        <v>43937</v>
      </c>
      <c r="EW17" s="3">
        <f>SUM(V294-V293)</f>
        <v>97</v>
      </c>
      <c r="EX17" s="3">
        <f>SUM(W294-W293)</f>
        <v>28</v>
      </c>
      <c r="EY17" s="3">
        <f>SUM(X294-X293)</f>
        <v>24</v>
      </c>
      <c r="EZ17" s="3">
        <f>SUM(Y294-Y293)</f>
        <v>10</v>
      </c>
      <c r="FA17" s="3">
        <f>SUM(Z294-Z293)</f>
        <v>1</v>
      </c>
      <c r="FD17" s="2">
        <v>43937</v>
      </c>
      <c r="FE17" s="3">
        <f>SUM(AA294-AA293)</f>
        <v>42</v>
      </c>
      <c r="FF17" s="3">
        <f>SUM(AB294-AB293)</f>
        <v>8</v>
      </c>
      <c r="FG17" s="3">
        <f>SUM(AC294-AC293)</f>
        <v>11</v>
      </c>
      <c r="FH17" s="3">
        <f>SUM(AD294-AD293)</f>
        <v>3</v>
      </c>
      <c r="FI17" s="3">
        <f>SUM(AE294-AE293)</f>
        <v>3</v>
      </c>
      <c r="FJ17" s="3"/>
      <c r="FL17" s="2">
        <v>43937</v>
      </c>
      <c r="FM17" s="3">
        <f>SUM(AF294-AF293)</f>
        <v>53</v>
      </c>
      <c r="FN17" s="3">
        <f>SUM(AG294-AG293)</f>
        <v>10</v>
      </c>
      <c r="FO17" s="3">
        <f>SUM(AH294-AH293)</f>
        <v>6</v>
      </c>
      <c r="FP17" s="3">
        <f>SUM(AI294-AI293)</f>
        <v>4</v>
      </c>
      <c r="FQ17" s="3">
        <f>SUM(AJ294-AJ293)</f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SUM(G295-G294)</f>
        <v>78</v>
      </c>
      <c r="DZ18" s="3">
        <f>SUM(H295-H294)</f>
        <v>104</v>
      </c>
      <c r="EA18" s="3">
        <f>SUM(I295-I294)</f>
        <v>0</v>
      </c>
      <c r="EB18" s="3">
        <f>SUM(J295-J294)</f>
        <v>115</v>
      </c>
      <c r="EC18" s="3">
        <f>SUM(K295-K294)</f>
        <v>0</v>
      </c>
      <c r="EF18" s="1">
        <v>43938</v>
      </c>
      <c r="EG18" s="3">
        <f>SUM(L295-L294)</f>
        <v>46</v>
      </c>
      <c r="EH18" s="3">
        <f>SUM(M295-M294)</f>
        <v>55</v>
      </c>
      <c r="EI18" s="3">
        <f>SUM(N295-N294)</f>
        <v>42</v>
      </c>
      <c r="EJ18" s="3">
        <f>SUM(O295-O294)</f>
        <v>29</v>
      </c>
      <c r="EK18" s="3">
        <f>SUM(P295-P294)</f>
        <v>10</v>
      </c>
      <c r="EN18" s="1">
        <v>43938</v>
      </c>
      <c r="EO18" s="3"/>
      <c r="EP18" s="3">
        <f t="shared" ref="EP18:ES19" si="66">SUM(R295-R294)</f>
        <v>36</v>
      </c>
      <c r="EQ18" s="3">
        <f t="shared" si="66"/>
        <v>18</v>
      </c>
      <c r="ER18" s="3">
        <f t="shared" si="66"/>
        <v>20</v>
      </c>
      <c r="ES18" s="3">
        <f t="shared" si="66"/>
        <v>34</v>
      </c>
      <c r="EV18" s="1">
        <v>43938</v>
      </c>
      <c r="EW18" s="3">
        <f>SUM(V295-V294)</f>
        <v>63</v>
      </c>
      <c r="EX18" s="3">
        <f>SUM(W295-W294)</f>
        <v>22</v>
      </c>
      <c r="EY18" s="3">
        <f>SUM(X295-X294)</f>
        <v>19</v>
      </c>
      <c r="EZ18" s="3">
        <f>SUM(Y295-Y294)</f>
        <v>7</v>
      </c>
      <c r="FA18" s="3">
        <f>SUM(Z295-Z294)</f>
        <v>0</v>
      </c>
      <c r="FD18" s="1">
        <v>43938</v>
      </c>
      <c r="FE18" s="3">
        <f>SUM(AA295-AA294)</f>
        <v>34</v>
      </c>
      <c r="FF18" s="3">
        <f>SUM(AB295-AB294)</f>
        <v>0</v>
      </c>
      <c r="FG18" s="3">
        <f>SUM(AC295-AC294)</f>
        <v>3</v>
      </c>
      <c r="FH18" s="3">
        <f>SUM(AD295-AD294)</f>
        <v>1</v>
      </c>
      <c r="FI18" s="3">
        <f>SUM(AE295-AE294)</f>
        <v>3</v>
      </c>
      <c r="FJ18" s="3"/>
      <c r="FL18" s="1">
        <v>43938</v>
      </c>
      <c r="FM18" s="3">
        <f>SUM(AF295-AF294)</f>
        <v>40</v>
      </c>
      <c r="FN18" s="3">
        <f>SUM(AG295-AG294)</f>
        <v>6</v>
      </c>
      <c r="FO18" s="3">
        <f>SUM(AH295-AH294)</f>
        <v>8</v>
      </c>
      <c r="FP18" s="3">
        <f>SUM(AI295-AI294)</f>
        <v>4</v>
      </c>
      <c r="FQ18" s="3">
        <f>SUM(AJ295-AJ294)</f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67">SUM(AA195-AA194)</f>
        <v>97</v>
      </c>
      <c r="AT19" s="3">
        <f t="shared" ref="AT19:AT56" si="68">SUM(AB195-AB194)</f>
        <v>91</v>
      </c>
      <c r="AU19" s="3">
        <f t="shared" ref="AU19:AU56" si="69">SUM(AE195-AE194)</f>
        <v>49</v>
      </c>
      <c r="AV19" s="3">
        <f t="shared" ref="AV19:AV56" si="70">SUM(AF195-AF194)</f>
        <v>211</v>
      </c>
      <c r="BA19" s="1">
        <v>43939</v>
      </c>
      <c r="BB19" s="3">
        <f t="shared" ref="BB19:BD25" si="71">SUM(AG192-AG191)</f>
        <v>630</v>
      </c>
      <c r="BC19" s="3">
        <f t="shared" si="71"/>
        <v>55</v>
      </c>
      <c r="BD19" s="3">
        <f t="shared" si="71"/>
        <v>177</v>
      </c>
      <c r="BE19" s="3"/>
      <c r="BF19" s="3">
        <v>55</v>
      </c>
      <c r="BJ19" s="2"/>
      <c r="CS19" s="2"/>
      <c r="DX19" s="1">
        <v>43939</v>
      </c>
      <c r="DY19" s="3">
        <f>SUM(G296-G295)</f>
        <v>141</v>
      </c>
      <c r="DZ19" s="3">
        <f>SUM(H296-H295)</f>
        <v>197</v>
      </c>
      <c r="EA19" s="3">
        <f>SUM(I296-I295)</f>
        <v>0</v>
      </c>
      <c r="EB19" s="3">
        <f>SUM(J296-J295)</f>
        <v>58</v>
      </c>
      <c r="EC19" s="3">
        <f>SUM(K296-K295)</f>
        <v>0</v>
      </c>
      <c r="EF19" s="1">
        <v>43939</v>
      </c>
      <c r="EG19" s="3">
        <f>SUM(L296-L295)</f>
        <v>27</v>
      </c>
      <c r="EH19" s="3">
        <f>SUM(M296-M295)</f>
        <v>14</v>
      </c>
      <c r="EI19" s="3">
        <f>SUM(N296-N295)</f>
        <v>48</v>
      </c>
      <c r="EJ19" s="3">
        <f>SUM(O296-O295)</f>
        <v>26</v>
      </c>
      <c r="EK19" s="3">
        <f>SUM(P296-P295)</f>
        <v>22</v>
      </c>
      <c r="EN19" s="1">
        <v>43939</v>
      </c>
      <c r="EO19" s="3"/>
      <c r="EP19" s="3">
        <f t="shared" si="66"/>
        <v>40</v>
      </c>
      <c r="EQ19" s="3">
        <f t="shared" si="66"/>
        <v>15</v>
      </c>
      <c r="ER19" s="3">
        <f t="shared" si="66"/>
        <v>20</v>
      </c>
      <c r="ES19" s="3">
        <f t="shared" si="66"/>
        <v>11</v>
      </c>
      <c r="EV19" s="1">
        <v>43939</v>
      </c>
      <c r="EW19" s="3">
        <f>SUM(V296-V295)</f>
        <v>26</v>
      </c>
      <c r="EX19" s="3">
        <f>SUM(W296-W295)</f>
        <v>16</v>
      </c>
      <c r="EY19" s="3">
        <f>SUM(X296-X295)</f>
        <v>11</v>
      </c>
      <c r="EZ19" s="3">
        <f>SUM(Y296-Y295)</f>
        <v>6</v>
      </c>
      <c r="FA19" s="3">
        <f>SUM(Z296-Z295)</f>
        <v>4</v>
      </c>
      <c r="FD19" s="1">
        <v>43939</v>
      </c>
      <c r="FE19" s="3">
        <f>SUM(AA296-AA295)</f>
        <v>0</v>
      </c>
      <c r="FF19" s="3">
        <f>SUM(AB296-AB295)</f>
        <v>19</v>
      </c>
      <c r="FG19" s="3">
        <f>SUM(AC296-AC295)</f>
        <v>4</v>
      </c>
      <c r="FH19" s="3">
        <f>SUM(AD296-AD295)</f>
        <v>0</v>
      </c>
      <c r="FI19" s="3">
        <f>SUM(AE296-AE295)</f>
        <v>6</v>
      </c>
      <c r="FJ19" s="3"/>
      <c r="FL19" s="1">
        <v>43939</v>
      </c>
      <c r="FM19" s="3">
        <f t="shared" ref="FM19:FM50" si="72">SUM(AF296-AF295)</f>
        <v>81</v>
      </c>
      <c r="FN19" s="3">
        <f t="shared" ref="FN19:FN50" si="73">SUM(AG296-AG295)</f>
        <v>0</v>
      </c>
      <c r="FO19" s="3">
        <f t="shared" ref="FO19:FO50" si="74">SUM(AH296-AH295)</f>
        <v>5</v>
      </c>
      <c r="FP19" s="3"/>
      <c r="FQ19" s="3">
        <f t="shared" ref="FQ19:FQ50" si="75">SUM(AJ296-AJ295)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67"/>
        <v>132</v>
      </c>
      <c r="AT20" s="3">
        <f t="shared" si="68"/>
        <v>88</v>
      </c>
      <c r="AU20" s="3">
        <f t="shared" si="69"/>
        <v>62</v>
      </c>
      <c r="AV20" s="3">
        <f t="shared" si="70"/>
        <v>150</v>
      </c>
      <c r="BA20" s="2">
        <v>43940</v>
      </c>
      <c r="BB20" s="3">
        <f t="shared" si="71"/>
        <v>315</v>
      </c>
      <c r="BC20" s="3">
        <f t="shared" si="71"/>
        <v>55</v>
      </c>
      <c r="BD20" s="3">
        <f t="shared" si="71"/>
        <v>59</v>
      </c>
      <c r="BE20" s="3"/>
      <c r="BF20" s="3">
        <v>35</v>
      </c>
      <c r="BJ20" s="1"/>
      <c r="CS20" s="1"/>
      <c r="DX20" s="2">
        <v>43940</v>
      </c>
      <c r="DY20" s="3">
        <f>SUM(G297-G296)</f>
        <v>103</v>
      </c>
      <c r="DZ20" s="3">
        <f>SUM(H297-H296)</f>
        <v>116</v>
      </c>
      <c r="EA20" s="3">
        <f>SUM(I297-I296)</f>
        <v>221</v>
      </c>
      <c r="EB20" s="3">
        <f>SUM(J297-J296)</f>
        <v>61</v>
      </c>
      <c r="EC20" s="3">
        <f>SUM(K297-K296)</f>
        <v>139</v>
      </c>
      <c r="EF20" s="2">
        <v>43940</v>
      </c>
      <c r="EG20" s="3">
        <f>SUM(L297-L296)</f>
        <v>26</v>
      </c>
      <c r="EH20" s="3">
        <f>SUM(M297-M296)</f>
        <v>18</v>
      </c>
      <c r="EI20" s="3">
        <f>SUM(N297-N296)</f>
        <v>8</v>
      </c>
      <c r="EJ20" s="3">
        <f>SUM(O297-O296)</f>
        <v>16</v>
      </c>
      <c r="EK20" s="3">
        <f>SUM(P297-P296)</f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>SUM(V297-V296)</f>
        <v>49</v>
      </c>
      <c r="EX20" s="3">
        <f>SUM(W297-W296)</f>
        <v>13</v>
      </c>
      <c r="EY20" s="3">
        <f>SUM(X297-X296)</f>
        <v>7</v>
      </c>
      <c r="EZ20" s="3">
        <f>SUM(Y297-Y296)</f>
        <v>3</v>
      </c>
      <c r="FA20" s="3">
        <f>SUM(Z297-Z296)</f>
        <v>1</v>
      </c>
      <c r="FD20" s="2">
        <v>43940</v>
      </c>
      <c r="FE20" s="3">
        <f>SUM(AA297-AA296)</f>
        <v>67</v>
      </c>
      <c r="FF20" s="3">
        <f>SUM(AB297-AB296)</f>
        <v>17</v>
      </c>
      <c r="FG20" s="3">
        <f>SUM(AC297-AC296)</f>
        <v>13</v>
      </c>
      <c r="FH20" s="3">
        <f>SUM(AD297-AD296)</f>
        <v>3</v>
      </c>
      <c r="FI20" s="3">
        <f>SUM(AE297-AE296)</f>
        <v>25</v>
      </c>
      <c r="FJ20" s="3"/>
      <c r="FL20" s="2">
        <v>43940</v>
      </c>
      <c r="FM20" s="3">
        <f t="shared" si="72"/>
        <v>24</v>
      </c>
      <c r="FN20" s="3">
        <f t="shared" si="73"/>
        <v>0</v>
      </c>
      <c r="FO20" s="3">
        <f t="shared" si="74"/>
        <v>5</v>
      </c>
      <c r="FP20" s="3"/>
      <c r="FQ20" s="3">
        <f t="shared" si="75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67"/>
        <v>127</v>
      </c>
      <c r="AT21" s="3">
        <f t="shared" si="68"/>
        <v>24</v>
      </c>
      <c r="AU21" s="3">
        <f t="shared" si="69"/>
        <v>42</v>
      </c>
      <c r="AV21" s="3">
        <f t="shared" si="70"/>
        <v>47</v>
      </c>
      <c r="BA21" s="1">
        <v>43941</v>
      </c>
      <c r="BB21" s="3">
        <f t="shared" si="71"/>
        <v>1488</v>
      </c>
      <c r="BC21" s="3">
        <f t="shared" si="71"/>
        <v>57</v>
      </c>
      <c r="BD21" s="3">
        <f t="shared" si="71"/>
        <v>161</v>
      </c>
      <c r="BE21" s="3">
        <f t="shared" ref="BE21:BE56" si="76">SUM(AJ194-AJ193)</f>
        <v>42</v>
      </c>
      <c r="BF21" s="3">
        <v>88</v>
      </c>
      <c r="BJ21" s="1"/>
      <c r="CS21" s="1"/>
      <c r="DX21" s="1">
        <v>43941</v>
      </c>
      <c r="DY21" s="3">
        <f t="shared" ref="DY21:DY52" si="77">SUM(G298-G297)</f>
        <v>19</v>
      </c>
      <c r="DZ21" s="3">
        <f t="shared" ref="DZ21:DZ52" si="78">SUM(H298-H297)</f>
        <v>368</v>
      </c>
      <c r="EA21" s="3">
        <f t="shared" ref="EA21:EA52" si="79">SUM(I298-I297)</f>
        <v>61</v>
      </c>
      <c r="EB21" s="3"/>
      <c r="EC21" s="3">
        <f t="shared" ref="EC21:EC52" si="80">SUM(K298-K297)</f>
        <v>42</v>
      </c>
      <c r="EF21" s="1">
        <v>43941</v>
      </c>
      <c r="EG21" s="3">
        <f>SUM(L298-L297)</f>
        <v>20</v>
      </c>
      <c r="EH21" s="3">
        <f>SUM(M298-M297)</f>
        <v>40</v>
      </c>
      <c r="EI21" s="3">
        <f>SUM(N298-N297)</f>
        <v>11</v>
      </c>
      <c r="EJ21" s="3">
        <f>SUM(O298-O297)</f>
        <v>15</v>
      </c>
      <c r="EK21" s="3">
        <f>SUM(P298-P297)</f>
        <v>13</v>
      </c>
      <c r="EN21" s="1">
        <v>43941</v>
      </c>
      <c r="EO21" s="3"/>
      <c r="EP21" s="3">
        <f t="shared" ref="EP21:EP52" si="81">SUM(R298-R297)</f>
        <v>68</v>
      </c>
      <c r="EQ21" s="3">
        <f t="shared" ref="EQ21:EQ52" si="82">SUM(S298-S297)</f>
        <v>32</v>
      </c>
      <c r="ER21" s="3">
        <f t="shared" ref="ER21:ER52" si="83">SUM(T298-T297)</f>
        <v>48</v>
      </c>
      <c r="ES21" s="3"/>
      <c r="EV21" s="1">
        <v>43941</v>
      </c>
      <c r="EW21" s="3">
        <f>SUM(V298-V297)</f>
        <v>29</v>
      </c>
      <c r="EX21" s="3">
        <f>SUM(W298-W297)</f>
        <v>8</v>
      </c>
      <c r="EY21" s="3">
        <f>SUM(X298-X297)</f>
        <v>12</v>
      </c>
      <c r="EZ21" s="3">
        <f>SUM(Y298-Y297)</f>
        <v>8</v>
      </c>
      <c r="FA21" s="3">
        <f>SUM(Z298-Z297)</f>
        <v>1</v>
      </c>
      <c r="FD21" s="1">
        <v>43941</v>
      </c>
      <c r="FE21" s="3"/>
      <c r="FF21" s="3">
        <f>SUM(AB298-AB297)</f>
        <v>20</v>
      </c>
      <c r="FG21" s="3">
        <f>SUM(AC298-AC297)</f>
        <v>8</v>
      </c>
      <c r="FH21" s="3">
        <f>SUM(AD298-AD297)</f>
        <v>1</v>
      </c>
      <c r="FI21" s="3">
        <f>SUM(AE298-AE297)</f>
        <v>9</v>
      </c>
      <c r="FJ21" s="3"/>
      <c r="FL21" s="1">
        <v>43941</v>
      </c>
      <c r="FM21" s="3">
        <f t="shared" si="72"/>
        <v>17</v>
      </c>
      <c r="FN21" s="3">
        <f t="shared" si="73"/>
        <v>19</v>
      </c>
      <c r="FO21" s="3">
        <f t="shared" si="74"/>
        <v>6</v>
      </c>
      <c r="FP21" s="3">
        <f t="shared" ref="FP21:FP52" si="84">SUM(AI298-AI297)</f>
        <v>4</v>
      </c>
      <c r="FQ21" s="3">
        <f t="shared" si="75"/>
        <v>1</v>
      </c>
      <c r="FR21" s="3"/>
    </row>
    <row r="22" spans="3:174" x14ac:dyDescent="0.2">
      <c r="C22" s="1">
        <v>43942</v>
      </c>
      <c r="D22" s="3">
        <f t="shared" ref="D22:D36" si="85">SUM(B198-B197)</f>
        <v>799</v>
      </c>
      <c r="E22" s="3">
        <f t="shared" ref="E22:E36" si="86">SUM(C191-C190)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87">SUM(K173-K172)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67"/>
        <v>114</v>
      </c>
      <c r="AT22" s="3">
        <f t="shared" si="68"/>
        <v>170</v>
      </c>
      <c r="AU22" s="3">
        <f t="shared" si="69"/>
        <v>50</v>
      </c>
      <c r="AV22" s="3">
        <f t="shared" si="70"/>
        <v>43</v>
      </c>
      <c r="BA22" s="1">
        <v>43942</v>
      </c>
      <c r="BB22" s="3">
        <f t="shared" si="71"/>
        <v>1309</v>
      </c>
      <c r="BC22" s="3">
        <f t="shared" si="71"/>
        <v>109</v>
      </c>
      <c r="BD22" s="3">
        <f t="shared" si="71"/>
        <v>154</v>
      </c>
      <c r="BE22" s="3">
        <f t="shared" si="76"/>
        <v>23</v>
      </c>
      <c r="BF22" s="3">
        <f t="shared" ref="BF22:BF56" si="88">SUM(AK195-AK194)</f>
        <v>38</v>
      </c>
      <c r="BJ22" s="1"/>
      <c r="CS22" s="1"/>
      <c r="DX22" s="1">
        <v>43942</v>
      </c>
      <c r="DY22" s="3">
        <f t="shared" si="77"/>
        <v>76</v>
      </c>
      <c r="DZ22" s="3">
        <f t="shared" si="78"/>
        <v>83</v>
      </c>
      <c r="EA22" s="3">
        <f t="shared" si="79"/>
        <v>79</v>
      </c>
      <c r="EB22" s="3"/>
      <c r="EC22" s="3">
        <f t="shared" si="80"/>
        <v>31</v>
      </c>
      <c r="EF22" s="1">
        <v>43942</v>
      </c>
      <c r="EG22" s="3">
        <f>SUM(L299-L298)</f>
        <v>48</v>
      </c>
      <c r="EH22" s="3">
        <f>SUM(M299-M298)</f>
        <v>33</v>
      </c>
      <c r="EI22" s="3">
        <f>SUM(N299-N298)</f>
        <v>98</v>
      </c>
      <c r="EJ22" s="3">
        <f>SUM(O299-O298)</f>
        <v>40</v>
      </c>
      <c r="EK22" s="3">
        <f>SUM(P299-P298)</f>
        <v>31</v>
      </c>
      <c r="EN22" s="1">
        <v>43942</v>
      </c>
      <c r="EO22" s="3">
        <f t="shared" ref="EO22:EO53" si="89">SUM(Q299-Q298)</f>
        <v>22</v>
      </c>
      <c r="EP22" s="3">
        <f t="shared" si="81"/>
        <v>26</v>
      </c>
      <c r="EQ22" s="3">
        <f t="shared" si="82"/>
        <v>20</v>
      </c>
      <c r="ER22" s="3">
        <f t="shared" si="83"/>
        <v>27</v>
      </c>
      <c r="ES22" s="3"/>
      <c r="EV22" s="1">
        <v>43942</v>
      </c>
      <c r="EW22" s="3"/>
      <c r="EX22" s="3">
        <f>SUM(W299-W298)</f>
        <v>27</v>
      </c>
      <c r="EY22" s="3">
        <f>SUM(X299-X298)</f>
        <v>42</v>
      </c>
      <c r="EZ22" s="3">
        <f>SUM(Y299-Y298)</f>
        <v>8</v>
      </c>
      <c r="FA22" s="3">
        <f>SUM(Z299-Z298)</f>
        <v>7</v>
      </c>
      <c r="FD22" s="1">
        <v>43942</v>
      </c>
      <c r="FE22" s="3"/>
      <c r="FF22" s="3">
        <f>SUM(AB299-AB298)</f>
        <v>39</v>
      </c>
      <c r="FG22" s="3">
        <f>SUM(AC299-AC298)</f>
        <v>19</v>
      </c>
      <c r="FH22" s="3">
        <f>SUM(AD299-AD298)</f>
        <v>16</v>
      </c>
      <c r="FI22" s="3">
        <f>SUM(AE299-AE298)</f>
        <v>8</v>
      </c>
      <c r="FJ22" s="3"/>
      <c r="FL22" s="1">
        <v>43942</v>
      </c>
      <c r="FM22" s="3">
        <f t="shared" si="72"/>
        <v>46</v>
      </c>
      <c r="FN22" s="3">
        <f t="shared" si="73"/>
        <v>7</v>
      </c>
      <c r="FO22" s="3">
        <f t="shared" si="74"/>
        <v>7</v>
      </c>
      <c r="FP22" s="3">
        <f t="shared" si="84"/>
        <v>5</v>
      </c>
      <c r="FQ22" s="3">
        <f t="shared" si="75"/>
        <v>0</v>
      </c>
      <c r="FR22" s="3"/>
    </row>
    <row r="23" spans="3:174" x14ac:dyDescent="0.2">
      <c r="C23" s="1">
        <v>43943</v>
      </c>
      <c r="D23" s="3">
        <f t="shared" si="85"/>
        <v>891</v>
      </c>
      <c r="E23" s="3">
        <f t="shared" si="86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87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90">SUM(V187-V186)</f>
        <v>157</v>
      </c>
      <c r="AJ23" s="3">
        <f t="shared" si="90"/>
        <v>84</v>
      </c>
      <c r="AK23" s="3">
        <f t="shared" si="90"/>
        <v>64</v>
      </c>
      <c r="AL23" s="3">
        <f t="shared" si="90"/>
        <v>12</v>
      </c>
      <c r="AQ23" s="1">
        <v>43943</v>
      </c>
      <c r="AR23" s="3">
        <f t="shared" ref="AR23:AR34" si="91">SUM(Z199-Z198)</f>
        <v>305</v>
      </c>
      <c r="AS23" s="3">
        <f t="shared" si="67"/>
        <v>140</v>
      </c>
      <c r="AT23" s="3">
        <f t="shared" si="68"/>
        <v>103</v>
      </c>
      <c r="AU23" s="3">
        <f t="shared" si="69"/>
        <v>79</v>
      </c>
      <c r="AV23" s="3">
        <f t="shared" si="70"/>
        <v>81</v>
      </c>
      <c r="BA23" s="1">
        <v>43943</v>
      </c>
      <c r="BB23" s="3">
        <f t="shared" si="71"/>
        <v>1304</v>
      </c>
      <c r="BC23" s="3">
        <f t="shared" si="71"/>
        <v>57</v>
      </c>
      <c r="BD23" s="3">
        <f t="shared" si="71"/>
        <v>191</v>
      </c>
      <c r="BE23" s="3">
        <f t="shared" si="76"/>
        <v>26</v>
      </c>
      <c r="BF23" s="3">
        <f t="shared" si="88"/>
        <v>68</v>
      </c>
      <c r="BJ23" s="1"/>
      <c r="CS23" s="1"/>
      <c r="DX23" s="1">
        <v>43943</v>
      </c>
      <c r="DY23" s="3">
        <f t="shared" si="77"/>
        <v>91</v>
      </c>
      <c r="DZ23" s="3">
        <f t="shared" si="78"/>
        <v>92</v>
      </c>
      <c r="EA23" s="3">
        <f t="shared" si="79"/>
        <v>47</v>
      </c>
      <c r="EB23" s="3">
        <f t="shared" ref="EB23:EB54" si="92">SUM(J300-J299)</f>
        <v>55</v>
      </c>
      <c r="EC23" s="3">
        <f t="shared" si="80"/>
        <v>41</v>
      </c>
      <c r="EF23" s="1">
        <v>43943</v>
      </c>
      <c r="EG23" s="3">
        <f>SUM(L300-L299)</f>
        <v>41</v>
      </c>
      <c r="EH23" s="3">
        <f>SUM(M300-M299)</f>
        <v>43</v>
      </c>
      <c r="EI23" s="3">
        <f>SUM(N300-N299)</f>
        <v>39</v>
      </c>
      <c r="EJ23" s="3">
        <f>SUM(O300-O299)</f>
        <v>54</v>
      </c>
      <c r="EK23" s="3">
        <f>SUM(P300-P299)</f>
        <v>33</v>
      </c>
      <c r="EN23" s="1">
        <v>43943</v>
      </c>
      <c r="EO23" s="3">
        <f t="shared" si="89"/>
        <v>33</v>
      </c>
      <c r="EP23" s="3">
        <f t="shared" si="81"/>
        <v>66</v>
      </c>
      <c r="EQ23" s="3">
        <f t="shared" si="82"/>
        <v>26</v>
      </c>
      <c r="ER23" s="3">
        <f t="shared" si="83"/>
        <v>22</v>
      </c>
      <c r="ES23" s="3">
        <f t="shared" ref="ES23:ES54" si="93">SUM(U300-U299)</f>
        <v>10</v>
      </c>
      <c r="EV23" s="1">
        <v>43943</v>
      </c>
      <c r="EW23" s="3">
        <f>SUM(V300-V299)</f>
        <v>41</v>
      </c>
      <c r="EX23" s="3">
        <f>SUM(W300-W299)</f>
        <v>23</v>
      </c>
      <c r="EY23" s="3">
        <f>SUM(X300-X299)</f>
        <v>28</v>
      </c>
      <c r="EZ23" s="3">
        <f>SUM(Y300-Y299)</f>
        <v>7</v>
      </c>
      <c r="FA23" s="3">
        <f>SUM(Z300-Z299)</f>
        <v>2</v>
      </c>
      <c r="FD23" s="1">
        <v>43943</v>
      </c>
      <c r="FE23" s="3">
        <f>SUM(AA300-AA299)</f>
        <v>2</v>
      </c>
      <c r="FF23" s="3">
        <f>SUM(AB300-AB299)</f>
        <v>7</v>
      </c>
      <c r="FG23" s="3">
        <f>SUM(AC300-AC299)</f>
        <v>5</v>
      </c>
      <c r="FH23" s="3">
        <f>SUM(AD300-AD299)</f>
        <v>0</v>
      </c>
      <c r="FI23" s="3">
        <f>SUM(AE300-AE299)</f>
        <v>3</v>
      </c>
      <c r="FJ23" s="3"/>
      <c r="FL23" s="1">
        <v>43943</v>
      </c>
      <c r="FM23" s="3">
        <f t="shared" si="72"/>
        <v>66</v>
      </c>
      <c r="FN23" s="3">
        <f t="shared" si="73"/>
        <v>3</v>
      </c>
      <c r="FO23" s="3">
        <f t="shared" si="74"/>
        <v>13</v>
      </c>
      <c r="FP23" s="3">
        <f t="shared" si="84"/>
        <v>6</v>
      </c>
      <c r="FQ23" s="3">
        <f t="shared" si="75"/>
        <v>1</v>
      </c>
      <c r="FR23" s="3"/>
    </row>
    <row r="24" spans="3:174" x14ac:dyDescent="0.2">
      <c r="C24" s="1">
        <v>43944</v>
      </c>
      <c r="D24" s="3">
        <f t="shared" si="85"/>
        <v>1191</v>
      </c>
      <c r="E24" s="3">
        <f t="shared" si="86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87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90"/>
        <v>171</v>
      </c>
      <c r="AJ24" s="3">
        <f t="shared" si="90"/>
        <v>234</v>
      </c>
      <c r="AK24" s="3">
        <f t="shared" si="90"/>
        <v>25</v>
      </c>
      <c r="AL24" s="3">
        <f t="shared" si="90"/>
        <v>48</v>
      </c>
      <c r="AQ24" s="1">
        <v>43944</v>
      </c>
      <c r="AR24" s="3">
        <f t="shared" si="91"/>
        <v>394</v>
      </c>
      <c r="AS24" s="3">
        <f t="shared" si="67"/>
        <v>101</v>
      </c>
      <c r="AT24" s="3">
        <f t="shared" si="68"/>
        <v>145</v>
      </c>
      <c r="AU24" s="3">
        <f t="shared" si="69"/>
        <v>44</v>
      </c>
      <c r="AV24" s="3">
        <f t="shared" si="70"/>
        <v>143</v>
      </c>
      <c r="BA24" s="1">
        <v>43944</v>
      </c>
      <c r="BB24" s="3">
        <f t="shared" si="71"/>
        <v>1148</v>
      </c>
      <c r="BC24" s="3">
        <f t="shared" si="71"/>
        <v>152</v>
      </c>
      <c r="BD24" s="3">
        <f t="shared" si="71"/>
        <v>113</v>
      </c>
      <c r="BE24" s="3">
        <f t="shared" si="76"/>
        <v>27</v>
      </c>
      <c r="BF24" s="3">
        <f t="shared" si="88"/>
        <v>56</v>
      </c>
      <c r="BJ24" s="1"/>
      <c r="CS24" s="1"/>
      <c r="DX24" s="1">
        <v>43944</v>
      </c>
      <c r="DY24" s="3">
        <f t="shared" si="77"/>
        <v>61</v>
      </c>
      <c r="DZ24" s="3">
        <f t="shared" si="78"/>
        <v>78</v>
      </c>
      <c r="EA24" s="3">
        <f t="shared" si="79"/>
        <v>49</v>
      </c>
      <c r="EB24" s="3">
        <f t="shared" si="92"/>
        <v>62</v>
      </c>
      <c r="EC24" s="3">
        <f t="shared" si="80"/>
        <v>35</v>
      </c>
      <c r="EF24" s="1">
        <v>43944</v>
      </c>
      <c r="EG24" s="3">
        <f>SUM(L301-L300)</f>
        <v>31</v>
      </c>
      <c r="EH24" s="3">
        <f>SUM(M301-M300)</f>
        <v>38</v>
      </c>
      <c r="EI24" s="3">
        <f>SUM(N301-N300)</f>
        <v>44</v>
      </c>
      <c r="EJ24" s="3">
        <f>SUM(O301-O300)</f>
        <v>34</v>
      </c>
      <c r="EK24" s="3">
        <f>SUM(P301-P300)</f>
        <v>23</v>
      </c>
      <c r="EN24" s="1">
        <v>43944</v>
      </c>
      <c r="EO24" s="3">
        <f t="shared" si="89"/>
        <v>28</v>
      </c>
      <c r="EP24" s="3">
        <f t="shared" si="81"/>
        <v>51</v>
      </c>
      <c r="EQ24" s="3">
        <f t="shared" si="82"/>
        <v>21</v>
      </c>
      <c r="ER24" s="3">
        <f t="shared" si="83"/>
        <v>23</v>
      </c>
      <c r="ES24" s="3">
        <f t="shared" si="93"/>
        <v>12</v>
      </c>
      <c r="EV24" s="1">
        <v>43944</v>
      </c>
      <c r="EW24" s="3">
        <f>SUM(V301-V300)</f>
        <v>77</v>
      </c>
      <c r="EX24" s="3">
        <f>SUM(W301-W300)</f>
        <v>38</v>
      </c>
      <c r="EY24" s="3">
        <f>SUM(X301-X300)</f>
        <v>20</v>
      </c>
      <c r="EZ24" s="3">
        <f>SUM(Y301-Y300)</f>
        <v>6</v>
      </c>
      <c r="FA24" s="3">
        <f>SUM(Z301-Z300)</f>
        <v>2</v>
      </c>
      <c r="FD24" s="1">
        <v>43944</v>
      </c>
      <c r="FE24" s="3"/>
      <c r="FF24" s="3"/>
      <c r="FG24" s="3">
        <f>SUM(AC301-AC300)</f>
        <v>1</v>
      </c>
      <c r="FH24" s="3">
        <f>SUM(AD301-AD300)</f>
        <v>0</v>
      </c>
      <c r="FI24" s="3">
        <f>SUM(AE301-AE300)</f>
        <v>1</v>
      </c>
      <c r="FJ24" s="3"/>
      <c r="FL24" s="1">
        <v>43944</v>
      </c>
      <c r="FM24" s="3">
        <f t="shared" si="72"/>
        <v>68</v>
      </c>
      <c r="FN24" s="3">
        <f t="shared" si="73"/>
        <v>0</v>
      </c>
      <c r="FO24" s="3">
        <f t="shared" si="74"/>
        <v>1</v>
      </c>
      <c r="FP24" s="3">
        <f t="shared" si="84"/>
        <v>1</v>
      </c>
      <c r="FQ24" s="3">
        <f t="shared" si="75"/>
        <v>2</v>
      </c>
      <c r="FR24" s="3"/>
    </row>
    <row r="25" spans="3:174" x14ac:dyDescent="0.2">
      <c r="C25" s="1">
        <v>43945</v>
      </c>
      <c r="D25" s="3">
        <f t="shared" si="85"/>
        <v>1483</v>
      </c>
      <c r="E25" s="3">
        <f t="shared" si="86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87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90"/>
        <v>170</v>
      </c>
      <c r="AJ25" s="3">
        <f t="shared" si="90"/>
        <v>160</v>
      </c>
      <c r="AK25" s="3">
        <f t="shared" si="90"/>
        <v>47</v>
      </c>
      <c r="AL25" s="3">
        <f t="shared" si="90"/>
        <v>14</v>
      </c>
      <c r="AQ25" s="1">
        <v>43945</v>
      </c>
      <c r="AR25" s="3">
        <f t="shared" si="91"/>
        <v>417</v>
      </c>
      <c r="AS25" s="3">
        <f t="shared" si="67"/>
        <v>130</v>
      </c>
      <c r="AT25" s="3">
        <f t="shared" si="68"/>
        <v>153</v>
      </c>
      <c r="AU25" s="3">
        <f t="shared" si="69"/>
        <v>60</v>
      </c>
      <c r="AV25" s="3">
        <f t="shared" si="70"/>
        <v>127</v>
      </c>
      <c r="BA25" s="1">
        <v>43945</v>
      </c>
      <c r="BB25" s="3">
        <f t="shared" si="71"/>
        <v>1005</v>
      </c>
      <c r="BC25" s="3">
        <f t="shared" si="71"/>
        <v>183</v>
      </c>
      <c r="BD25" s="3">
        <v>283</v>
      </c>
      <c r="BE25" s="3">
        <f t="shared" si="76"/>
        <v>30</v>
      </c>
      <c r="BF25" s="3">
        <f t="shared" si="88"/>
        <v>104</v>
      </c>
      <c r="BJ25" s="1"/>
      <c r="CS25" s="1"/>
      <c r="DX25" s="1">
        <v>43945</v>
      </c>
      <c r="DY25" s="3">
        <f t="shared" si="77"/>
        <v>62</v>
      </c>
      <c r="DZ25" s="3">
        <f t="shared" si="78"/>
        <v>88</v>
      </c>
      <c r="EA25" s="3">
        <f t="shared" si="79"/>
        <v>54</v>
      </c>
      <c r="EB25" s="3">
        <f t="shared" si="92"/>
        <v>49</v>
      </c>
      <c r="EC25" s="3">
        <f t="shared" si="80"/>
        <v>41</v>
      </c>
      <c r="EF25" s="1">
        <v>43945</v>
      </c>
      <c r="EG25" s="3">
        <f>SUM(L302-L301)</f>
        <v>27</v>
      </c>
      <c r="EH25" s="3">
        <f>SUM(M302-M301)</f>
        <v>34</v>
      </c>
      <c r="EI25" s="3">
        <f>SUM(N302-N301)</f>
        <v>43</v>
      </c>
      <c r="EJ25" s="3">
        <f>SUM(O302-O301)</f>
        <v>27</v>
      </c>
      <c r="EK25" s="3">
        <f>SUM(P302-P301)</f>
        <v>33</v>
      </c>
      <c r="EN25" s="1">
        <v>43945</v>
      </c>
      <c r="EO25" s="3">
        <f t="shared" si="89"/>
        <v>26</v>
      </c>
      <c r="EP25" s="3">
        <f t="shared" si="81"/>
        <v>40</v>
      </c>
      <c r="EQ25" s="3">
        <f t="shared" si="82"/>
        <v>27</v>
      </c>
      <c r="ER25" s="3">
        <f t="shared" si="83"/>
        <v>33</v>
      </c>
      <c r="ES25" s="3">
        <f t="shared" si="93"/>
        <v>11</v>
      </c>
      <c r="EV25" s="1">
        <v>43945</v>
      </c>
      <c r="EW25" s="3">
        <f>SUM(V302-V301)</f>
        <v>47</v>
      </c>
      <c r="EX25" s="3">
        <f>SUM(W302-W301)</f>
        <v>18</v>
      </c>
      <c r="EY25" s="3">
        <f>SUM(X302-X301)</f>
        <v>11</v>
      </c>
      <c r="EZ25" s="3">
        <f>SUM(Y302-Y301)</f>
        <v>7</v>
      </c>
      <c r="FA25" s="3">
        <f>SUM(Z302-Z301)</f>
        <v>5</v>
      </c>
      <c r="FD25" s="1">
        <v>43945</v>
      </c>
      <c r="FE25" s="3">
        <f>SUM(AA302-AA301)</f>
        <v>0</v>
      </c>
      <c r="FF25" s="3">
        <f>SUM(AB302-AB301)</f>
        <v>0</v>
      </c>
      <c r="FG25" s="3"/>
      <c r="FH25" s="3"/>
      <c r="FI25" s="3"/>
      <c r="FJ25" s="3"/>
      <c r="FL25" s="1">
        <v>43945</v>
      </c>
      <c r="FM25" s="3">
        <f t="shared" si="72"/>
        <v>51</v>
      </c>
      <c r="FN25" s="3">
        <f t="shared" si="73"/>
        <v>7</v>
      </c>
      <c r="FO25" s="3">
        <f t="shared" si="74"/>
        <v>8</v>
      </c>
      <c r="FP25" s="3">
        <f t="shared" si="84"/>
        <v>3</v>
      </c>
      <c r="FQ25" s="3">
        <f t="shared" si="75"/>
        <v>3</v>
      </c>
      <c r="FR25" s="3"/>
    </row>
    <row r="26" spans="3:174" x14ac:dyDescent="0.2">
      <c r="C26" s="1">
        <v>43946</v>
      </c>
      <c r="D26" s="3">
        <f t="shared" si="85"/>
        <v>1474</v>
      </c>
      <c r="E26" s="3">
        <f t="shared" si="86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87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94">SUM(U190-U189)</f>
        <v>141</v>
      </c>
      <c r="AI26" s="3">
        <f t="shared" si="90"/>
        <v>77</v>
      </c>
      <c r="AJ26" s="3">
        <f t="shared" si="90"/>
        <v>117</v>
      </c>
      <c r="AK26" s="3">
        <f t="shared" si="90"/>
        <v>18</v>
      </c>
      <c r="AL26" s="3">
        <f t="shared" si="90"/>
        <v>28</v>
      </c>
      <c r="AQ26" s="1">
        <v>43946</v>
      </c>
      <c r="AR26" s="3">
        <f t="shared" si="91"/>
        <v>386</v>
      </c>
      <c r="AS26" s="3">
        <f t="shared" si="67"/>
        <v>102</v>
      </c>
      <c r="AT26" s="3">
        <f t="shared" si="68"/>
        <v>106</v>
      </c>
      <c r="AU26" s="3">
        <f t="shared" si="69"/>
        <v>73</v>
      </c>
      <c r="AV26" s="3">
        <f t="shared" si="70"/>
        <v>67</v>
      </c>
      <c r="BA26" s="1">
        <v>43946</v>
      </c>
      <c r="BB26" s="3">
        <f t="shared" ref="BB26:BB56" si="95">SUM(AG199-AG198)</f>
        <v>591</v>
      </c>
      <c r="BC26" s="3">
        <f t="shared" ref="BC26:BC56" si="96">SUM(AH199-AH198)</f>
        <v>117</v>
      </c>
      <c r="BD26" s="3">
        <v>97</v>
      </c>
      <c r="BE26" s="3">
        <f t="shared" si="76"/>
        <v>19</v>
      </c>
      <c r="BF26" s="3">
        <f t="shared" si="88"/>
        <v>102</v>
      </c>
      <c r="BJ26" s="1"/>
      <c r="CS26" s="1"/>
      <c r="DX26" s="1">
        <v>43946</v>
      </c>
      <c r="DY26" s="3">
        <f t="shared" si="77"/>
        <v>48</v>
      </c>
      <c r="DZ26" s="3">
        <f t="shared" si="78"/>
        <v>85</v>
      </c>
      <c r="EA26" s="3">
        <f t="shared" si="79"/>
        <v>50</v>
      </c>
      <c r="EB26" s="3">
        <f t="shared" si="92"/>
        <v>48</v>
      </c>
      <c r="EC26" s="3">
        <f t="shared" si="80"/>
        <v>50</v>
      </c>
      <c r="EF26" s="1">
        <v>43946</v>
      </c>
      <c r="EG26" s="3">
        <f>SUM(L303-L302)</f>
        <v>20</v>
      </c>
      <c r="EH26" s="3">
        <f>SUM(M303-M302)</f>
        <v>15</v>
      </c>
      <c r="EI26" s="3">
        <f>SUM(N303-N302)</f>
        <v>44</v>
      </c>
      <c r="EJ26" s="3">
        <f>SUM(O303-O302)</f>
        <v>21</v>
      </c>
      <c r="EK26" s="3">
        <f>SUM(P303-P302)</f>
        <v>33</v>
      </c>
      <c r="EN26" s="1">
        <v>43946</v>
      </c>
      <c r="EO26" s="3">
        <f t="shared" si="89"/>
        <v>19</v>
      </c>
      <c r="EP26" s="3">
        <f t="shared" si="81"/>
        <v>44</v>
      </c>
      <c r="EQ26" s="3">
        <f t="shared" si="82"/>
        <v>17</v>
      </c>
      <c r="ER26" s="3">
        <f t="shared" si="83"/>
        <v>32</v>
      </c>
      <c r="ES26" s="3">
        <f t="shared" si="93"/>
        <v>17</v>
      </c>
      <c r="EV26" s="1">
        <v>43946</v>
      </c>
      <c r="EW26" s="3"/>
      <c r="EX26" s="3">
        <f>SUM(W303-W302)</f>
        <v>27</v>
      </c>
      <c r="EY26" s="3">
        <f>SUM(X303-X302)</f>
        <v>13</v>
      </c>
      <c r="EZ26" s="3">
        <f>SUM(Y303-Y302)</f>
        <v>6</v>
      </c>
      <c r="FA26" s="3">
        <f>SUM(Z303-Z302)</f>
        <v>3</v>
      </c>
      <c r="FD26" s="1">
        <v>43946</v>
      </c>
      <c r="FE26" s="3"/>
      <c r="FF26" s="3"/>
      <c r="FG26" s="3"/>
      <c r="FH26" s="3"/>
      <c r="FI26" s="3">
        <f t="shared" ref="FI26:FI57" si="97">SUM(AE303-AE302)</f>
        <v>21</v>
      </c>
      <c r="FJ26" s="3"/>
      <c r="FL26" s="1">
        <v>43946</v>
      </c>
      <c r="FM26" s="3">
        <f t="shared" si="72"/>
        <v>47</v>
      </c>
      <c r="FN26" s="3">
        <f t="shared" si="73"/>
        <v>0</v>
      </c>
      <c r="FO26" s="3">
        <f t="shared" si="74"/>
        <v>0</v>
      </c>
      <c r="FP26" s="3">
        <f t="shared" si="84"/>
        <v>1</v>
      </c>
      <c r="FQ26" s="3">
        <f t="shared" si="75"/>
        <v>0</v>
      </c>
      <c r="FR26" s="3"/>
    </row>
    <row r="27" spans="3:174" x14ac:dyDescent="0.2">
      <c r="C27" s="1">
        <v>43947</v>
      </c>
      <c r="D27" s="3">
        <f t="shared" si="85"/>
        <v>884</v>
      </c>
      <c r="E27" s="3">
        <f t="shared" si="86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87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94"/>
        <v>200</v>
      </c>
      <c r="AI27" s="3">
        <f>SUM(V191-V190)</f>
        <v>47</v>
      </c>
      <c r="AJ27" s="3">
        <f>SUM(W191-W190)</f>
        <v>64</v>
      </c>
      <c r="AK27" s="3">
        <f>SUM(X191-X190)</f>
        <v>15</v>
      </c>
      <c r="AL27" s="3"/>
      <c r="AQ27" s="1">
        <v>43947</v>
      </c>
      <c r="AR27" s="3">
        <f t="shared" si="91"/>
        <v>259</v>
      </c>
      <c r="AS27" s="3">
        <f t="shared" si="67"/>
        <v>106</v>
      </c>
      <c r="AT27" s="3">
        <f t="shared" si="68"/>
        <v>120</v>
      </c>
      <c r="AU27" s="3">
        <f t="shared" si="69"/>
        <v>50</v>
      </c>
      <c r="AV27" s="3">
        <f t="shared" si="70"/>
        <v>85</v>
      </c>
      <c r="BA27" s="1">
        <v>43947</v>
      </c>
      <c r="BB27" s="3">
        <f t="shared" si="95"/>
        <v>426</v>
      </c>
      <c r="BC27" s="3">
        <f t="shared" si="96"/>
        <v>100</v>
      </c>
      <c r="BD27" s="3">
        <v>248</v>
      </c>
      <c r="BE27" s="3">
        <f t="shared" si="76"/>
        <v>52</v>
      </c>
      <c r="BF27" s="3">
        <f t="shared" si="88"/>
        <v>77</v>
      </c>
      <c r="BJ27" s="1"/>
      <c r="CS27" s="1"/>
      <c r="DX27" s="1">
        <v>43947</v>
      </c>
      <c r="DY27" s="3">
        <f t="shared" si="77"/>
        <v>53</v>
      </c>
      <c r="DZ27" s="3">
        <f t="shared" si="78"/>
        <v>73</v>
      </c>
      <c r="EA27" s="3">
        <f t="shared" si="79"/>
        <v>45</v>
      </c>
      <c r="EB27" s="3">
        <f t="shared" si="92"/>
        <v>36</v>
      </c>
      <c r="EC27" s="3">
        <f t="shared" si="80"/>
        <v>30</v>
      </c>
      <c r="EF27" s="1">
        <v>43947</v>
      </c>
      <c r="EG27" s="3">
        <f>SUM(L304-L303)</f>
        <v>1</v>
      </c>
      <c r="EH27" s="3">
        <f>SUM(M304-M303)</f>
        <v>6</v>
      </c>
      <c r="EI27" s="3">
        <f>SUM(N304-N303)</f>
        <v>4</v>
      </c>
      <c r="EJ27" s="3">
        <f>SUM(O304-O303)</f>
        <v>8</v>
      </c>
      <c r="EK27" s="3">
        <f>SUM(P304-P303)</f>
        <v>10</v>
      </c>
      <c r="EN27" s="1">
        <v>43947</v>
      </c>
      <c r="EO27" s="3">
        <f t="shared" si="89"/>
        <v>33</v>
      </c>
      <c r="EP27" s="3">
        <f t="shared" si="81"/>
        <v>41</v>
      </c>
      <c r="EQ27" s="3">
        <f t="shared" si="82"/>
        <v>14</v>
      </c>
      <c r="ER27" s="3">
        <f t="shared" si="83"/>
        <v>18</v>
      </c>
      <c r="ES27" s="3">
        <f t="shared" si="93"/>
        <v>23</v>
      </c>
      <c r="EV27" s="1">
        <v>43947</v>
      </c>
      <c r="EW27" s="3">
        <f t="shared" ref="EW27:EW54" si="98">SUM(V304-V303)</f>
        <v>20</v>
      </c>
      <c r="EX27" s="3">
        <f>SUM(W304-W303)</f>
        <v>8</v>
      </c>
      <c r="EY27" s="3">
        <f>SUM(X304-X303)</f>
        <v>3</v>
      </c>
      <c r="EZ27" s="3">
        <f>SUM(Y304-Y303)</f>
        <v>4</v>
      </c>
      <c r="FA27" s="3">
        <f>SUM(Z304-Z303)</f>
        <v>0</v>
      </c>
      <c r="FD27" s="1">
        <v>43947</v>
      </c>
      <c r="FE27" s="3">
        <f t="shared" ref="FE27:FE41" si="99">SUM(AA304-AA303)</f>
        <v>6</v>
      </c>
      <c r="FF27" s="3">
        <f t="shared" ref="FF27:FF41" si="100">SUM(AB304-AB303)</f>
        <v>3</v>
      </c>
      <c r="FG27" s="3">
        <f t="shared" ref="FG27:FG41" si="101">SUM(AC304-AC303)</f>
        <v>1</v>
      </c>
      <c r="FH27" s="3">
        <f t="shared" ref="FH27:FH41" si="102">SUM(AD304-AD303)</f>
        <v>1</v>
      </c>
      <c r="FI27" s="3">
        <f t="shared" si="97"/>
        <v>67</v>
      </c>
      <c r="FJ27" s="3"/>
      <c r="FL27" s="1">
        <v>43947</v>
      </c>
      <c r="FM27" s="3">
        <f t="shared" si="72"/>
        <v>18</v>
      </c>
      <c r="FN27" s="3">
        <f t="shared" si="73"/>
        <v>4</v>
      </c>
      <c r="FO27" s="3">
        <f t="shared" si="74"/>
        <v>13</v>
      </c>
      <c r="FP27" s="3">
        <f t="shared" si="84"/>
        <v>3</v>
      </c>
      <c r="FQ27" s="3">
        <f t="shared" si="75"/>
        <v>1</v>
      </c>
      <c r="FR27" s="3"/>
    </row>
    <row r="28" spans="3:174" x14ac:dyDescent="0.2">
      <c r="C28" s="1">
        <v>43948</v>
      </c>
      <c r="D28" s="3">
        <f t="shared" si="85"/>
        <v>654</v>
      </c>
      <c r="E28" s="3">
        <f t="shared" si="86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87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94"/>
        <v>124</v>
      </c>
      <c r="AI28" s="3"/>
      <c r="AJ28" s="3">
        <f t="shared" ref="AJ28:AK34" si="103">SUM(W192-W191)</f>
        <v>42</v>
      </c>
      <c r="AK28" s="3">
        <f t="shared" si="103"/>
        <v>16</v>
      </c>
      <c r="AL28" s="3"/>
      <c r="AQ28" s="1">
        <v>43948</v>
      </c>
      <c r="AR28" s="3">
        <f t="shared" si="91"/>
        <v>209</v>
      </c>
      <c r="AS28" s="3">
        <f t="shared" si="67"/>
        <v>84</v>
      </c>
      <c r="AT28" s="3">
        <f t="shared" si="68"/>
        <v>80</v>
      </c>
      <c r="AU28" s="3">
        <f t="shared" si="69"/>
        <v>35</v>
      </c>
      <c r="AV28" s="3">
        <f t="shared" si="70"/>
        <v>35</v>
      </c>
      <c r="BA28" s="1">
        <v>43948</v>
      </c>
      <c r="BB28" s="3">
        <f t="shared" si="95"/>
        <v>886</v>
      </c>
      <c r="BC28" s="3">
        <f t="shared" si="96"/>
        <v>98</v>
      </c>
      <c r="BD28" s="3"/>
      <c r="BE28" s="3">
        <f t="shared" si="76"/>
        <v>7</v>
      </c>
      <c r="BF28" s="3">
        <f t="shared" si="88"/>
        <v>74</v>
      </c>
      <c r="BJ28" s="1"/>
      <c r="CS28" s="1"/>
      <c r="DX28" s="1">
        <v>43948</v>
      </c>
      <c r="DY28" s="3">
        <f t="shared" si="77"/>
        <v>49</v>
      </c>
      <c r="DZ28" s="3">
        <f t="shared" si="78"/>
        <v>65</v>
      </c>
      <c r="EA28" s="3">
        <f t="shared" si="79"/>
        <v>41</v>
      </c>
      <c r="EB28" s="3">
        <f t="shared" si="92"/>
        <v>47</v>
      </c>
      <c r="EC28" s="3">
        <f t="shared" si="80"/>
        <v>32</v>
      </c>
      <c r="EF28" s="1">
        <v>43948</v>
      </c>
      <c r="EG28" s="3">
        <f>SUM(L305-L304)</f>
        <v>5</v>
      </c>
      <c r="EH28" s="3">
        <f>SUM(M305-M304)</f>
        <v>12</v>
      </c>
      <c r="EI28" s="3">
        <f>SUM(N305-N304)</f>
        <v>5</v>
      </c>
      <c r="EJ28" s="3">
        <f>SUM(O305-O304)</f>
        <v>12</v>
      </c>
      <c r="EK28" s="3">
        <f>SUM(P305-P304)</f>
        <v>12</v>
      </c>
      <c r="EN28" s="1">
        <v>43948</v>
      </c>
      <c r="EO28" s="3">
        <f t="shared" si="89"/>
        <v>24</v>
      </c>
      <c r="EP28" s="3">
        <f t="shared" si="81"/>
        <v>30</v>
      </c>
      <c r="EQ28" s="3">
        <f t="shared" si="82"/>
        <v>9</v>
      </c>
      <c r="ER28" s="3">
        <f t="shared" si="83"/>
        <v>11</v>
      </c>
      <c r="ES28" s="3">
        <f t="shared" si="93"/>
        <v>9</v>
      </c>
      <c r="EV28" s="1">
        <v>43948</v>
      </c>
      <c r="EW28" s="3">
        <f t="shared" si="98"/>
        <v>42</v>
      </c>
      <c r="EX28" s="3">
        <f>SUM(W305-W304)</f>
        <v>11</v>
      </c>
      <c r="EY28" s="3">
        <f>SUM(X305-X304)</f>
        <v>7</v>
      </c>
      <c r="EZ28" s="3">
        <f>SUM(Y305-Y304)</f>
        <v>4</v>
      </c>
      <c r="FA28" s="3">
        <f>SUM(Z305-Z304)</f>
        <v>5</v>
      </c>
      <c r="FD28" s="1">
        <v>43948</v>
      </c>
      <c r="FE28" s="3">
        <f t="shared" si="99"/>
        <v>12</v>
      </c>
      <c r="FF28" s="3">
        <f t="shared" si="100"/>
        <v>15</v>
      </c>
      <c r="FG28" s="3">
        <f t="shared" si="101"/>
        <v>2</v>
      </c>
      <c r="FH28" s="3">
        <f t="shared" si="102"/>
        <v>5</v>
      </c>
      <c r="FI28" s="3">
        <f t="shared" si="97"/>
        <v>1</v>
      </c>
      <c r="FJ28" s="3"/>
      <c r="FL28" s="1">
        <v>43948</v>
      </c>
      <c r="FM28" s="3">
        <f t="shared" si="72"/>
        <v>29</v>
      </c>
      <c r="FN28" s="3">
        <f t="shared" si="73"/>
        <v>5</v>
      </c>
      <c r="FO28" s="3">
        <f t="shared" si="74"/>
        <v>7</v>
      </c>
      <c r="FP28" s="3">
        <f t="shared" si="84"/>
        <v>3</v>
      </c>
      <c r="FQ28" s="3">
        <f t="shared" si="75"/>
        <v>2</v>
      </c>
      <c r="FR28" s="3"/>
    </row>
    <row r="29" spans="3:174" x14ac:dyDescent="0.2">
      <c r="C29" s="1">
        <v>43949</v>
      </c>
      <c r="D29" s="3">
        <f t="shared" si="85"/>
        <v>530</v>
      </c>
      <c r="E29" s="3">
        <f t="shared" si="86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87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94"/>
        <v>301</v>
      </c>
      <c r="AI29" s="3"/>
      <c r="AJ29" s="3">
        <f t="shared" si="103"/>
        <v>94</v>
      </c>
      <c r="AK29" s="3">
        <f t="shared" si="103"/>
        <v>50</v>
      </c>
      <c r="AL29" s="3">
        <f t="shared" ref="AL29:AL56" si="104">SUM(Y193-Y192)</f>
        <v>29</v>
      </c>
      <c r="AQ29" s="1">
        <v>43949</v>
      </c>
      <c r="AR29" s="3">
        <f t="shared" si="91"/>
        <v>243</v>
      </c>
      <c r="AS29" s="3">
        <f t="shared" si="67"/>
        <v>226</v>
      </c>
      <c r="AT29" s="3">
        <f t="shared" si="68"/>
        <v>102</v>
      </c>
      <c r="AU29" s="3">
        <f t="shared" si="69"/>
        <v>49</v>
      </c>
      <c r="AV29" s="3">
        <f t="shared" si="70"/>
        <v>79</v>
      </c>
      <c r="BA29" s="1">
        <v>43949</v>
      </c>
      <c r="BB29" s="3">
        <f t="shared" si="95"/>
        <v>573</v>
      </c>
      <c r="BC29" s="3">
        <f t="shared" si="96"/>
        <v>173</v>
      </c>
      <c r="BD29" s="3"/>
      <c r="BE29" s="3">
        <f t="shared" si="76"/>
        <v>26</v>
      </c>
      <c r="BF29" s="3">
        <f t="shared" si="88"/>
        <v>126</v>
      </c>
      <c r="BJ29" s="1"/>
      <c r="CS29" s="1"/>
      <c r="DX29" s="1">
        <v>43949</v>
      </c>
      <c r="DY29" s="3">
        <f t="shared" si="77"/>
        <v>48</v>
      </c>
      <c r="DZ29" s="3">
        <f t="shared" si="78"/>
        <v>60</v>
      </c>
      <c r="EA29" s="3">
        <f t="shared" si="79"/>
        <v>36</v>
      </c>
      <c r="EB29" s="3">
        <f t="shared" si="92"/>
        <v>42</v>
      </c>
      <c r="EC29" s="3">
        <f t="shared" si="80"/>
        <v>32</v>
      </c>
      <c r="EF29" s="1">
        <v>43949</v>
      </c>
      <c r="EG29" s="3">
        <f>SUM(L306-L305)</f>
        <v>42</v>
      </c>
      <c r="EH29" s="3">
        <f>SUM(M306-M305)</f>
        <v>49</v>
      </c>
      <c r="EI29" s="3">
        <f>SUM(N306-N305)</f>
        <v>62</v>
      </c>
      <c r="EJ29" s="3">
        <f>SUM(O306-O305)</f>
        <v>44</v>
      </c>
      <c r="EK29" s="3">
        <f>SUM(P306-P305)</f>
        <v>37</v>
      </c>
      <c r="EN29" s="1">
        <v>43949</v>
      </c>
      <c r="EO29" s="3">
        <f t="shared" si="89"/>
        <v>21</v>
      </c>
      <c r="EP29" s="3">
        <f t="shared" si="81"/>
        <v>31</v>
      </c>
      <c r="EQ29" s="3">
        <f t="shared" si="82"/>
        <v>24</v>
      </c>
      <c r="ER29" s="3">
        <f t="shared" si="83"/>
        <v>19</v>
      </c>
      <c r="ES29" s="3">
        <f t="shared" si="93"/>
        <v>14</v>
      </c>
      <c r="EV29" s="1">
        <v>43949</v>
      </c>
      <c r="EW29" s="3">
        <f t="shared" si="98"/>
        <v>60</v>
      </c>
      <c r="EX29" s="3">
        <f>SUM(W306-W305)</f>
        <v>23</v>
      </c>
      <c r="EY29" s="3">
        <f>SUM(X306-X305)</f>
        <v>45</v>
      </c>
      <c r="EZ29" s="3">
        <f>SUM(Y306-Y305)</f>
        <v>9</v>
      </c>
      <c r="FA29" s="3">
        <f>SUM(Z306-Z305)</f>
        <v>1</v>
      </c>
      <c r="FD29" s="1">
        <v>43949</v>
      </c>
      <c r="FE29" s="3">
        <f t="shared" si="99"/>
        <v>32</v>
      </c>
      <c r="FF29" s="3">
        <f t="shared" si="100"/>
        <v>17</v>
      </c>
      <c r="FG29" s="3">
        <f t="shared" si="101"/>
        <v>19</v>
      </c>
      <c r="FH29" s="3">
        <f t="shared" si="102"/>
        <v>8</v>
      </c>
      <c r="FI29" s="3">
        <f t="shared" si="97"/>
        <v>2</v>
      </c>
      <c r="FJ29" s="3"/>
      <c r="FL29" s="1">
        <v>43949</v>
      </c>
      <c r="FM29" s="3">
        <f t="shared" si="72"/>
        <v>58</v>
      </c>
      <c r="FN29" s="3">
        <f t="shared" si="73"/>
        <v>5</v>
      </c>
      <c r="FO29" s="3">
        <f t="shared" si="74"/>
        <v>4</v>
      </c>
      <c r="FP29" s="3">
        <f t="shared" si="84"/>
        <v>1</v>
      </c>
      <c r="FQ29" s="3">
        <f t="shared" si="75"/>
        <v>0</v>
      </c>
      <c r="FR29" s="3"/>
    </row>
    <row r="30" spans="3:174" x14ac:dyDescent="0.2">
      <c r="C30" s="1">
        <v>43950</v>
      </c>
      <c r="D30" s="3">
        <f t="shared" si="85"/>
        <v>812</v>
      </c>
      <c r="E30" s="3">
        <f t="shared" si="86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87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94"/>
        <v>321</v>
      </c>
      <c r="AI30" s="3">
        <f>SUM(V194-V193)</f>
        <v>147</v>
      </c>
      <c r="AJ30" s="3">
        <f t="shared" si="103"/>
        <v>91</v>
      </c>
      <c r="AK30" s="3">
        <f t="shared" si="103"/>
        <v>31</v>
      </c>
      <c r="AL30" s="3">
        <f t="shared" si="104"/>
        <v>16</v>
      </c>
      <c r="AQ30" s="1">
        <v>43950</v>
      </c>
      <c r="AR30" s="3">
        <f t="shared" si="91"/>
        <v>281</v>
      </c>
      <c r="AS30" s="3">
        <f t="shared" si="67"/>
        <v>134</v>
      </c>
      <c r="AT30" s="3">
        <f t="shared" si="68"/>
        <v>156</v>
      </c>
      <c r="AU30" s="3">
        <f t="shared" si="69"/>
        <v>34</v>
      </c>
      <c r="AV30" s="3">
        <f t="shared" si="70"/>
        <v>32</v>
      </c>
      <c r="BA30" s="1">
        <v>43950</v>
      </c>
      <c r="BB30" s="3">
        <f t="shared" si="95"/>
        <v>1531</v>
      </c>
      <c r="BC30" s="3">
        <f t="shared" si="96"/>
        <v>118</v>
      </c>
      <c r="BD30" s="3">
        <v>57</v>
      </c>
      <c r="BE30" s="3">
        <f t="shared" si="76"/>
        <v>16</v>
      </c>
      <c r="BF30" s="3">
        <f t="shared" si="88"/>
        <v>97</v>
      </c>
      <c r="BJ30" s="1"/>
      <c r="CS30" s="1"/>
      <c r="DX30" s="1">
        <v>43950</v>
      </c>
      <c r="DY30" s="3">
        <f t="shared" si="77"/>
        <v>91</v>
      </c>
      <c r="DZ30" s="3">
        <f t="shared" si="78"/>
        <v>69</v>
      </c>
      <c r="EA30" s="3">
        <f t="shared" si="79"/>
        <v>38</v>
      </c>
      <c r="EB30" s="3">
        <f t="shared" si="92"/>
        <v>46</v>
      </c>
      <c r="EC30" s="3">
        <f t="shared" si="80"/>
        <v>26</v>
      </c>
      <c r="EF30" s="1">
        <v>43950</v>
      </c>
      <c r="EG30" s="3">
        <f>SUM(L307-L306)</f>
        <v>55</v>
      </c>
      <c r="EH30" s="3">
        <f>SUM(M307-M306)</f>
        <v>36</v>
      </c>
      <c r="EI30" s="3">
        <f>SUM(N307-N306)</f>
        <v>49</v>
      </c>
      <c r="EJ30" s="3">
        <f>SUM(O307-O306)</f>
        <v>26</v>
      </c>
      <c r="EK30" s="3">
        <f>SUM(P307-P306)</f>
        <v>41</v>
      </c>
      <c r="EN30" s="1">
        <v>43950</v>
      </c>
      <c r="EO30" s="3">
        <f t="shared" si="89"/>
        <v>35</v>
      </c>
      <c r="EP30" s="3">
        <f t="shared" si="81"/>
        <v>71</v>
      </c>
      <c r="EQ30" s="3">
        <f t="shared" si="82"/>
        <v>42</v>
      </c>
      <c r="ER30" s="3">
        <f t="shared" si="83"/>
        <v>36</v>
      </c>
      <c r="ES30" s="3">
        <f t="shared" si="93"/>
        <v>24</v>
      </c>
      <c r="EV30" s="1">
        <v>43950</v>
      </c>
      <c r="EW30" s="3">
        <f t="shared" si="98"/>
        <v>45</v>
      </c>
      <c r="EX30" s="3">
        <f>SUM(W307-W306)</f>
        <v>14</v>
      </c>
      <c r="EY30" s="3">
        <f>SUM(X307-X306)</f>
        <v>25</v>
      </c>
      <c r="EZ30" s="3">
        <f>SUM(Y307-Y306)</f>
        <v>6</v>
      </c>
      <c r="FA30" s="3">
        <f>SUM(Z307-Z306)</f>
        <v>3</v>
      </c>
      <c r="FD30" s="1">
        <v>43950</v>
      </c>
      <c r="FE30" s="3">
        <f t="shared" si="99"/>
        <v>0</v>
      </c>
      <c r="FF30" s="3">
        <f t="shared" si="100"/>
        <v>80</v>
      </c>
      <c r="FG30" s="3">
        <f t="shared" si="101"/>
        <v>60</v>
      </c>
      <c r="FH30" s="3">
        <f t="shared" si="102"/>
        <v>8</v>
      </c>
      <c r="FI30" s="3">
        <f t="shared" si="97"/>
        <v>25</v>
      </c>
      <c r="FJ30" s="3"/>
      <c r="FL30" s="1">
        <v>43950</v>
      </c>
      <c r="FM30" s="3">
        <f t="shared" si="72"/>
        <v>56</v>
      </c>
      <c r="FN30" s="3">
        <f t="shared" si="73"/>
        <v>7</v>
      </c>
      <c r="FO30" s="3">
        <f t="shared" si="74"/>
        <v>7</v>
      </c>
      <c r="FP30" s="3">
        <f t="shared" si="84"/>
        <v>2</v>
      </c>
      <c r="FQ30" s="3">
        <f t="shared" si="75"/>
        <v>2</v>
      </c>
      <c r="FR30" s="3"/>
    </row>
    <row r="31" spans="3:174" x14ac:dyDescent="0.2">
      <c r="C31" s="1">
        <v>43951</v>
      </c>
      <c r="D31" s="3">
        <f t="shared" si="85"/>
        <v>890</v>
      </c>
      <c r="E31" s="3">
        <f t="shared" si="86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87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94"/>
        <v>235</v>
      </c>
      <c r="AI31" s="3">
        <f>SUM(V195-V194)</f>
        <v>108</v>
      </c>
      <c r="AJ31" s="3">
        <f t="shared" si="103"/>
        <v>83</v>
      </c>
      <c r="AK31" s="3">
        <f t="shared" si="103"/>
        <v>17</v>
      </c>
      <c r="AL31" s="3">
        <f t="shared" si="104"/>
        <v>26</v>
      </c>
      <c r="AQ31" s="1">
        <v>43951</v>
      </c>
      <c r="AR31" s="3">
        <f t="shared" si="91"/>
        <v>412</v>
      </c>
      <c r="AS31" s="3">
        <f t="shared" si="67"/>
        <v>130</v>
      </c>
      <c r="AT31" s="3">
        <f t="shared" si="68"/>
        <v>77</v>
      </c>
      <c r="AU31" s="3">
        <f t="shared" si="69"/>
        <v>77</v>
      </c>
      <c r="AV31" s="3">
        <f t="shared" si="70"/>
        <v>61</v>
      </c>
      <c r="BA31" s="1">
        <v>43951</v>
      </c>
      <c r="BB31" s="3">
        <f t="shared" si="95"/>
        <v>724</v>
      </c>
      <c r="BC31" s="3">
        <f t="shared" si="96"/>
        <v>132</v>
      </c>
      <c r="BD31" s="3">
        <f t="shared" ref="BD31:BD56" si="105">SUM(AI204-AI203)</f>
        <v>120</v>
      </c>
      <c r="BE31" s="3">
        <f t="shared" si="76"/>
        <v>26</v>
      </c>
      <c r="BF31" s="3">
        <f t="shared" si="88"/>
        <v>170</v>
      </c>
      <c r="BJ31" s="1"/>
      <c r="CS31" s="1"/>
      <c r="DX31" s="1">
        <v>43951</v>
      </c>
      <c r="DY31" s="3">
        <f t="shared" si="77"/>
        <v>39</v>
      </c>
      <c r="DZ31" s="3">
        <f t="shared" si="78"/>
        <v>47</v>
      </c>
      <c r="EA31" s="3">
        <f t="shared" si="79"/>
        <v>34</v>
      </c>
      <c r="EB31" s="3">
        <f t="shared" si="92"/>
        <v>46</v>
      </c>
      <c r="EC31" s="3">
        <f t="shared" si="80"/>
        <v>23</v>
      </c>
      <c r="EF31" s="1">
        <v>43951</v>
      </c>
      <c r="EG31" s="3">
        <f>SUM(L308-L307)</f>
        <v>79</v>
      </c>
      <c r="EH31" s="3">
        <f>SUM(M308-M307)</f>
        <v>40</v>
      </c>
      <c r="EI31" s="3">
        <f>SUM(N308-N307)</f>
        <v>47</v>
      </c>
      <c r="EJ31" s="3">
        <f>SUM(O308-O307)</f>
        <v>37</v>
      </c>
      <c r="EK31" s="3">
        <f>SUM(P308-P307)</f>
        <v>57</v>
      </c>
      <c r="EN31" s="1">
        <v>43951</v>
      </c>
      <c r="EO31" s="3">
        <f t="shared" si="89"/>
        <v>20</v>
      </c>
      <c r="EP31" s="3">
        <f t="shared" si="81"/>
        <v>43</v>
      </c>
      <c r="EQ31" s="3">
        <f t="shared" si="82"/>
        <v>23</v>
      </c>
      <c r="ER31" s="3">
        <f t="shared" si="83"/>
        <v>15</v>
      </c>
      <c r="ES31" s="3">
        <f t="shared" si="93"/>
        <v>12</v>
      </c>
      <c r="EV31" s="1">
        <v>43951</v>
      </c>
      <c r="EW31" s="3">
        <f t="shared" si="98"/>
        <v>55</v>
      </c>
      <c r="EX31" s="3">
        <f>SUM(W308-W307)</f>
        <v>28</v>
      </c>
      <c r="EY31" s="3">
        <f>SUM(X308-X307)</f>
        <v>6</v>
      </c>
      <c r="EZ31" s="3">
        <f>SUM(Y308-Y307)</f>
        <v>8</v>
      </c>
      <c r="FA31" s="3">
        <f>SUM(Z308-Z307)</f>
        <v>2</v>
      </c>
      <c r="FD31" s="1">
        <v>43951</v>
      </c>
      <c r="FE31" s="3">
        <f t="shared" si="99"/>
        <v>91</v>
      </c>
      <c r="FF31" s="3">
        <f t="shared" si="100"/>
        <v>22</v>
      </c>
      <c r="FG31" s="3">
        <f t="shared" si="101"/>
        <v>11</v>
      </c>
      <c r="FH31" s="3">
        <f t="shared" si="102"/>
        <v>2</v>
      </c>
      <c r="FI31" s="3">
        <f t="shared" si="97"/>
        <v>1</v>
      </c>
      <c r="FJ31" s="3"/>
      <c r="FL31" s="1">
        <v>43951</v>
      </c>
      <c r="FM31" s="3">
        <f t="shared" si="72"/>
        <v>55</v>
      </c>
      <c r="FN31" s="3">
        <f t="shared" si="73"/>
        <v>3</v>
      </c>
      <c r="FO31" s="3">
        <f t="shared" si="74"/>
        <v>7</v>
      </c>
      <c r="FP31" s="3">
        <f t="shared" si="84"/>
        <v>3</v>
      </c>
      <c r="FQ31" s="3">
        <f t="shared" si="75"/>
        <v>2</v>
      </c>
      <c r="FR31" s="3"/>
    </row>
    <row r="32" spans="3:174" x14ac:dyDescent="0.2">
      <c r="C32" s="1">
        <v>43952</v>
      </c>
      <c r="D32" s="3">
        <f t="shared" si="85"/>
        <v>643</v>
      </c>
      <c r="E32" s="3">
        <f t="shared" si="86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87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94"/>
        <v>241</v>
      </c>
      <c r="AI32" s="3">
        <f>SUM(V196-V195)</f>
        <v>156</v>
      </c>
      <c r="AJ32" s="3">
        <f t="shared" si="103"/>
        <v>110</v>
      </c>
      <c r="AK32" s="3">
        <f t="shared" si="103"/>
        <v>19</v>
      </c>
      <c r="AL32" s="3">
        <f t="shared" si="104"/>
        <v>16</v>
      </c>
      <c r="AQ32" s="1">
        <v>43952</v>
      </c>
      <c r="AR32" s="3">
        <f t="shared" si="91"/>
        <v>247</v>
      </c>
      <c r="AS32" s="3">
        <f t="shared" si="67"/>
        <v>99</v>
      </c>
      <c r="AT32" s="3">
        <f t="shared" si="68"/>
        <v>152</v>
      </c>
      <c r="AU32" s="3">
        <f t="shared" si="69"/>
        <v>54</v>
      </c>
      <c r="AV32" s="3">
        <f t="shared" si="70"/>
        <v>50</v>
      </c>
      <c r="BA32" s="1">
        <v>43952</v>
      </c>
      <c r="BB32" s="3">
        <f t="shared" si="95"/>
        <v>1022</v>
      </c>
      <c r="BC32" s="3">
        <f t="shared" si="96"/>
        <v>147</v>
      </c>
      <c r="BD32" s="3">
        <f t="shared" si="105"/>
        <v>73</v>
      </c>
      <c r="BE32" s="3">
        <f t="shared" si="76"/>
        <v>4</v>
      </c>
      <c r="BF32" s="3">
        <f t="shared" si="88"/>
        <v>69</v>
      </c>
      <c r="BJ32" s="1"/>
      <c r="CS32" s="1"/>
      <c r="DX32" s="1">
        <v>43952</v>
      </c>
      <c r="DY32" s="3">
        <f t="shared" si="77"/>
        <v>45</v>
      </c>
      <c r="DZ32" s="3">
        <f t="shared" si="78"/>
        <v>50</v>
      </c>
      <c r="EA32" s="3">
        <f t="shared" si="79"/>
        <v>29</v>
      </c>
      <c r="EB32" s="3">
        <f t="shared" si="92"/>
        <v>30</v>
      </c>
      <c r="EC32" s="3">
        <f t="shared" si="80"/>
        <v>24</v>
      </c>
      <c r="EF32" s="1">
        <v>43952</v>
      </c>
      <c r="EG32" s="3">
        <f>SUM(L309-L308)</f>
        <v>51</v>
      </c>
      <c r="EH32" s="3">
        <f>SUM(M309-M308)</f>
        <v>21</v>
      </c>
      <c r="EI32" s="3">
        <f>SUM(N309-N308)</f>
        <v>54</v>
      </c>
      <c r="EJ32" s="3">
        <f>SUM(O309-O308)</f>
        <v>24</v>
      </c>
      <c r="EK32" s="3">
        <f>SUM(P309-P308)</f>
        <v>26</v>
      </c>
      <c r="EN32" s="1">
        <v>43952</v>
      </c>
      <c r="EO32" s="3">
        <f t="shared" si="89"/>
        <v>26</v>
      </c>
      <c r="EP32" s="3">
        <f t="shared" si="81"/>
        <v>40</v>
      </c>
      <c r="EQ32" s="3">
        <f t="shared" si="82"/>
        <v>12</v>
      </c>
      <c r="ER32" s="3">
        <f t="shared" si="83"/>
        <v>23</v>
      </c>
      <c r="ES32" s="3">
        <f t="shared" si="93"/>
        <v>13</v>
      </c>
      <c r="EV32" s="1">
        <v>43952</v>
      </c>
      <c r="EW32" s="3">
        <f t="shared" si="98"/>
        <v>20</v>
      </c>
      <c r="EX32" s="3">
        <f>SUM(W309-W308)</f>
        <v>9</v>
      </c>
      <c r="EY32" s="3">
        <f>SUM(X309-X308)</f>
        <v>11</v>
      </c>
      <c r="EZ32" s="3">
        <f>SUM(Y309-Y308)</f>
        <v>4</v>
      </c>
      <c r="FA32" s="3">
        <f>SUM(Z309-Z308)</f>
        <v>5</v>
      </c>
      <c r="FD32" s="1">
        <v>43952</v>
      </c>
      <c r="FE32" s="3">
        <f t="shared" si="99"/>
        <v>31</v>
      </c>
      <c r="FF32" s="3">
        <f t="shared" si="100"/>
        <v>11</v>
      </c>
      <c r="FG32" s="3">
        <f t="shared" si="101"/>
        <v>5</v>
      </c>
      <c r="FH32" s="3">
        <f t="shared" si="102"/>
        <v>6</v>
      </c>
      <c r="FI32" s="3">
        <f t="shared" si="97"/>
        <v>0</v>
      </c>
      <c r="FJ32" s="3"/>
      <c r="FL32" s="1">
        <v>43952</v>
      </c>
      <c r="FM32" s="3">
        <f t="shared" si="72"/>
        <v>61</v>
      </c>
      <c r="FN32" s="3">
        <f t="shared" si="73"/>
        <v>7</v>
      </c>
      <c r="FO32" s="3">
        <f t="shared" si="74"/>
        <v>11</v>
      </c>
      <c r="FP32" s="3">
        <f t="shared" si="84"/>
        <v>2</v>
      </c>
      <c r="FQ32" s="3">
        <f t="shared" si="75"/>
        <v>5</v>
      </c>
      <c r="FR32" s="3"/>
    </row>
    <row r="33" spans="3:174" x14ac:dyDescent="0.2">
      <c r="C33" s="1">
        <v>43953</v>
      </c>
      <c r="D33" s="3">
        <f t="shared" si="85"/>
        <v>765</v>
      </c>
      <c r="E33" s="3">
        <f t="shared" si="86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87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94"/>
        <v>136</v>
      </c>
      <c r="AI33" s="3">
        <f>SUM(V197-V196)</f>
        <v>52</v>
      </c>
      <c r="AJ33" s="3">
        <f t="shared" si="103"/>
        <v>43</v>
      </c>
      <c r="AK33" s="3">
        <f t="shared" si="103"/>
        <v>20</v>
      </c>
      <c r="AL33" s="3">
        <f t="shared" si="104"/>
        <v>10</v>
      </c>
      <c r="AQ33" s="1">
        <v>43953</v>
      </c>
      <c r="AR33" s="3">
        <f t="shared" si="91"/>
        <v>404</v>
      </c>
      <c r="AS33" s="3">
        <f t="shared" si="67"/>
        <v>81</v>
      </c>
      <c r="AT33" s="3">
        <f t="shared" si="68"/>
        <v>151</v>
      </c>
      <c r="AU33" s="3">
        <f t="shared" si="69"/>
        <v>46</v>
      </c>
      <c r="AV33" s="3">
        <f t="shared" si="70"/>
        <v>62</v>
      </c>
      <c r="BA33" s="1">
        <v>43953</v>
      </c>
      <c r="BB33" s="3">
        <f t="shared" si="95"/>
        <v>649</v>
      </c>
      <c r="BC33" s="3">
        <f t="shared" si="96"/>
        <v>131</v>
      </c>
      <c r="BD33" s="3">
        <f t="shared" si="105"/>
        <v>104</v>
      </c>
      <c r="BE33" s="3">
        <f t="shared" si="76"/>
        <v>27</v>
      </c>
      <c r="BF33" s="3">
        <f t="shared" si="88"/>
        <v>114</v>
      </c>
      <c r="BJ33" s="1"/>
      <c r="CS33" s="1"/>
      <c r="DX33" s="1">
        <v>43953</v>
      </c>
      <c r="DY33" s="3">
        <f t="shared" si="77"/>
        <v>49</v>
      </c>
      <c r="DZ33" s="3">
        <f t="shared" si="78"/>
        <v>56</v>
      </c>
      <c r="EA33" s="3">
        <f t="shared" si="79"/>
        <v>27</v>
      </c>
      <c r="EB33" s="3">
        <f t="shared" si="92"/>
        <v>45</v>
      </c>
      <c r="EC33" s="3">
        <f t="shared" si="80"/>
        <v>25</v>
      </c>
      <c r="EF33" s="1">
        <v>43953</v>
      </c>
      <c r="EG33" s="3">
        <f>SUM(L310-L309)</f>
        <v>15</v>
      </c>
      <c r="EH33" s="3">
        <f>SUM(M310-M309)</f>
        <v>15</v>
      </c>
      <c r="EI33" s="3">
        <f>SUM(N310-N309)</f>
        <v>25</v>
      </c>
      <c r="EJ33" s="3">
        <f>SUM(O310-O309)</f>
        <v>17</v>
      </c>
      <c r="EK33" s="3">
        <f>SUM(P310-P309)</f>
        <v>25</v>
      </c>
      <c r="EN33" s="1">
        <v>43953</v>
      </c>
      <c r="EO33" s="3">
        <f t="shared" si="89"/>
        <v>19</v>
      </c>
      <c r="EP33" s="3">
        <f t="shared" si="81"/>
        <v>38</v>
      </c>
      <c r="EQ33" s="3">
        <f t="shared" si="82"/>
        <v>24</v>
      </c>
      <c r="ER33" s="3">
        <f t="shared" si="83"/>
        <v>13</v>
      </c>
      <c r="ES33" s="3">
        <f t="shared" si="93"/>
        <v>14</v>
      </c>
      <c r="EV33" s="1">
        <v>43953</v>
      </c>
      <c r="EW33" s="3">
        <f t="shared" si="98"/>
        <v>82</v>
      </c>
      <c r="EX33" s="3">
        <f>SUM(W310-W309)</f>
        <v>40</v>
      </c>
      <c r="EY33" s="3">
        <f>SUM(X310-X309)</f>
        <v>11</v>
      </c>
      <c r="EZ33" s="3">
        <f>SUM(Y310-Y309)</f>
        <v>4</v>
      </c>
      <c r="FA33" s="3">
        <f>SUM(Z310-Z309)</f>
        <v>4</v>
      </c>
      <c r="FD33" s="1">
        <v>43953</v>
      </c>
      <c r="FE33" s="3">
        <f t="shared" si="99"/>
        <v>67</v>
      </c>
      <c r="FF33" s="3">
        <f t="shared" si="100"/>
        <v>7</v>
      </c>
      <c r="FG33" s="3">
        <f t="shared" si="101"/>
        <v>15</v>
      </c>
      <c r="FH33" s="3">
        <f t="shared" si="102"/>
        <v>3</v>
      </c>
      <c r="FI33" s="3">
        <f t="shared" si="97"/>
        <v>1</v>
      </c>
      <c r="FJ33" s="3"/>
      <c r="FL33" s="1">
        <v>43953</v>
      </c>
      <c r="FM33" s="3">
        <f t="shared" si="72"/>
        <v>37</v>
      </c>
      <c r="FN33" s="3">
        <f t="shared" si="73"/>
        <v>0</v>
      </c>
      <c r="FO33" s="3">
        <f t="shared" si="74"/>
        <v>0</v>
      </c>
      <c r="FP33" s="3">
        <f t="shared" si="84"/>
        <v>2</v>
      </c>
      <c r="FQ33" s="3">
        <f t="shared" si="75"/>
        <v>1</v>
      </c>
      <c r="FR33" s="3"/>
    </row>
    <row r="34" spans="3:174" x14ac:dyDescent="0.2">
      <c r="C34" s="1">
        <v>43954</v>
      </c>
      <c r="D34" s="3">
        <f t="shared" si="85"/>
        <v>601</v>
      </c>
      <c r="E34" s="3">
        <f t="shared" si="86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87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94"/>
        <v>192</v>
      </c>
      <c r="AI34" s="3">
        <f>SUM(V198-V197)</f>
        <v>43</v>
      </c>
      <c r="AJ34" s="3">
        <f t="shared" si="103"/>
        <v>90</v>
      </c>
      <c r="AK34" s="3">
        <f t="shared" si="103"/>
        <v>14</v>
      </c>
      <c r="AL34" s="3">
        <f t="shared" si="104"/>
        <v>12</v>
      </c>
      <c r="AQ34" s="1">
        <v>43954</v>
      </c>
      <c r="AR34" s="3">
        <f t="shared" si="91"/>
        <v>231</v>
      </c>
      <c r="AS34" s="3">
        <f t="shared" si="67"/>
        <v>65</v>
      </c>
      <c r="AT34" s="3">
        <f t="shared" si="68"/>
        <v>114</v>
      </c>
      <c r="AU34" s="3">
        <f t="shared" si="69"/>
        <v>28</v>
      </c>
      <c r="AV34" s="3">
        <f t="shared" si="70"/>
        <v>76</v>
      </c>
      <c r="BA34" s="1">
        <v>43954</v>
      </c>
      <c r="BB34" s="3">
        <f t="shared" si="95"/>
        <v>753</v>
      </c>
      <c r="BC34" s="3">
        <f t="shared" si="96"/>
        <v>85</v>
      </c>
      <c r="BD34" s="3">
        <f t="shared" si="105"/>
        <v>37</v>
      </c>
      <c r="BE34" s="3">
        <f t="shared" si="76"/>
        <v>32</v>
      </c>
      <c r="BF34" s="3">
        <f t="shared" si="88"/>
        <v>85</v>
      </c>
      <c r="BJ34" s="1"/>
      <c r="CS34" s="1"/>
      <c r="DX34" s="1">
        <v>43954</v>
      </c>
      <c r="DY34" s="3">
        <f t="shared" si="77"/>
        <v>47</v>
      </c>
      <c r="DZ34" s="3">
        <f t="shared" si="78"/>
        <v>44</v>
      </c>
      <c r="EA34" s="3">
        <f t="shared" si="79"/>
        <v>27</v>
      </c>
      <c r="EB34" s="3">
        <f t="shared" si="92"/>
        <v>29</v>
      </c>
      <c r="EC34" s="3">
        <f t="shared" si="80"/>
        <v>32</v>
      </c>
      <c r="EF34" s="1">
        <v>43954</v>
      </c>
      <c r="EG34" s="3">
        <f>SUM(L311-L310)</f>
        <v>8</v>
      </c>
      <c r="EH34" s="3">
        <f>SUM(M311-M310)</f>
        <v>11</v>
      </c>
      <c r="EI34" s="3">
        <f>SUM(N311-N310)</f>
        <v>17</v>
      </c>
      <c r="EJ34" s="3">
        <f>SUM(O311-O310)</f>
        <v>7</v>
      </c>
      <c r="EK34" s="3">
        <f>SUM(P311-P310)</f>
        <v>8</v>
      </c>
      <c r="EN34" s="1">
        <v>43954</v>
      </c>
      <c r="EO34" s="3">
        <f t="shared" si="89"/>
        <v>19</v>
      </c>
      <c r="EP34" s="3">
        <f t="shared" si="81"/>
        <v>49</v>
      </c>
      <c r="EQ34" s="3">
        <f t="shared" si="82"/>
        <v>15</v>
      </c>
      <c r="ER34" s="3">
        <f t="shared" si="83"/>
        <v>15</v>
      </c>
      <c r="ES34" s="3">
        <f t="shared" si="93"/>
        <v>20</v>
      </c>
      <c r="EV34" s="1">
        <v>43954</v>
      </c>
      <c r="EW34" s="3">
        <f t="shared" si="98"/>
        <v>9</v>
      </c>
      <c r="EX34" s="3">
        <f>SUM(W311-W310)</f>
        <v>12</v>
      </c>
      <c r="EY34" s="3">
        <f>SUM(X311-X310)</f>
        <v>3</v>
      </c>
      <c r="EZ34" s="3">
        <f>SUM(Y311-Y310)</f>
        <v>0</v>
      </c>
      <c r="FA34" s="3">
        <f>SUM(Z311-Z310)</f>
        <v>1</v>
      </c>
      <c r="FD34" s="1">
        <v>43954</v>
      </c>
      <c r="FE34" s="3">
        <f t="shared" si="99"/>
        <v>22</v>
      </c>
      <c r="FF34" s="3">
        <f t="shared" si="100"/>
        <v>12</v>
      </c>
      <c r="FG34" s="3">
        <f t="shared" si="101"/>
        <v>0</v>
      </c>
      <c r="FH34" s="3">
        <f t="shared" si="102"/>
        <v>0</v>
      </c>
      <c r="FI34" s="3">
        <f t="shared" si="97"/>
        <v>0</v>
      </c>
      <c r="FJ34" s="3"/>
      <c r="FL34" s="1">
        <v>43954</v>
      </c>
      <c r="FM34" s="3">
        <f t="shared" si="72"/>
        <v>20</v>
      </c>
      <c r="FN34" s="3">
        <f t="shared" si="73"/>
        <v>0</v>
      </c>
      <c r="FO34" s="3">
        <f t="shared" si="74"/>
        <v>9</v>
      </c>
      <c r="FP34" s="3">
        <f t="shared" si="84"/>
        <v>1</v>
      </c>
      <c r="FQ34" s="3">
        <f t="shared" si="75"/>
        <v>3</v>
      </c>
      <c r="FR34" s="3"/>
    </row>
    <row r="35" spans="3:174" x14ac:dyDescent="0.2">
      <c r="C35" s="1">
        <v>43955</v>
      </c>
      <c r="D35" s="3">
        <f t="shared" si="85"/>
        <v>450</v>
      </c>
      <c r="E35" s="3">
        <f t="shared" si="86"/>
        <v>344</v>
      </c>
      <c r="F35" s="3">
        <f t="shared" si="65"/>
        <v>185</v>
      </c>
      <c r="G35" s="3">
        <f t="shared" si="2"/>
        <v>307</v>
      </c>
      <c r="H35" s="3">
        <f t="shared" ref="H35:H56" si="106">SUM(F197-F196)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87"/>
        <v>100</v>
      </c>
      <c r="Q35" s="3">
        <f t="shared" si="7"/>
        <v>132</v>
      </c>
      <c r="R35" s="3">
        <f t="shared" ref="R35:R56" si="107">SUM(M192-M191)</f>
        <v>132</v>
      </c>
      <c r="W35" s="1">
        <v>43955</v>
      </c>
      <c r="X35" s="3">
        <f t="shared" ref="X35:X56" si="108">SUM(N190-N189)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94"/>
        <v>16</v>
      </c>
      <c r="AI35" s="3"/>
      <c r="AJ35" s="3"/>
      <c r="AK35" s="3">
        <f t="shared" ref="AK35:AK56" si="109">SUM(X199-X198)</f>
        <v>13</v>
      </c>
      <c r="AL35" s="3">
        <f t="shared" si="104"/>
        <v>5</v>
      </c>
      <c r="AQ35" s="1">
        <v>43955</v>
      </c>
      <c r="AR35" s="3"/>
      <c r="AS35" s="3">
        <f t="shared" si="67"/>
        <v>93</v>
      </c>
      <c r="AT35" s="3">
        <f t="shared" si="68"/>
        <v>143</v>
      </c>
      <c r="AU35" s="3">
        <f t="shared" si="69"/>
        <v>39</v>
      </c>
      <c r="AV35" s="3">
        <f t="shared" si="70"/>
        <v>62</v>
      </c>
      <c r="BA35" s="1">
        <v>43955</v>
      </c>
      <c r="BB35" s="3">
        <f t="shared" si="95"/>
        <v>535</v>
      </c>
      <c r="BC35" s="3">
        <f t="shared" si="96"/>
        <v>93</v>
      </c>
      <c r="BD35" s="3">
        <f t="shared" si="105"/>
        <v>187</v>
      </c>
      <c r="BE35" s="3">
        <f t="shared" si="76"/>
        <v>3</v>
      </c>
      <c r="BF35" s="3">
        <f t="shared" si="88"/>
        <v>72</v>
      </c>
      <c r="BJ35" s="1"/>
      <c r="CS35" s="1"/>
      <c r="DX35" s="1">
        <v>43955</v>
      </c>
      <c r="DY35" s="3">
        <f t="shared" si="77"/>
        <v>34</v>
      </c>
      <c r="DZ35" s="3">
        <f t="shared" si="78"/>
        <v>31</v>
      </c>
      <c r="EA35" s="3">
        <f t="shared" si="79"/>
        <v>27</v>
      </c>
      <c r="EB35" s="3">
        <f t="shared" si="92"/>
        <v>41</v>
      </c>
      <c r="EC35" s="3">
        <f t="shared" si="80"/>
        <v>16</v>
      </c>
      <c r="EF35" s="1">
        <v>43955</v>
      </c>
      <c r="EG35" s="3">
        <f t="shared" ref="EG35:EG55" si="110">SUM(L312-L311)</f>
        <v>5</v>
      </c>
      <c r="EH35" s="3">
        <f t="shared" ref="EH35:EH55" si="111">SUM(M312-M311)</f>
        <v>0</v>
      </c>
      <c r="EI35" s="3">
        <f t="shared" ref="EI35:EI55" si="112">SUM(N312-N311)</f>
        <v>10</v>
      </c>
      <c r="EJ35" s="3"/>
      <c r="EK35" s="3">
        <f t="shared" ref="EK35:EK79" si="113">SUM(P312-P311)</f>
        <v>1</v>
      </c>
      <c r="EN35" s="1">
        <v>43955</v>
      </c>
      <c r="EO35" s="3">
        <f t="shared" si="89"/>
        <v>8</v>
      </c>
      <c r="EP35" s="3">
        <f t="shared" si="81"/>
        <v>25</v>
      </c>
      <c r="EQ35" s="3">
        <f t="shared" si="82"/>
        <v>13</v>
      </c>
      <c r="ER35" s="3">
        <f t="shared" si="83"/>
        <v>5</v>
      </c>
      <c r="ES35" s="3">
        <f t="shared" si="93"/>
        <v>8</v>
      </c>
      <c r="EV35" s="1">
        <v>43955</v>
      </c>
      <c r="EW35" s="3">
        <f t="shared" si="98"/>
        <v>31</v>
      </c>
      <c r="EX35" s="3">
        <f>SUM(W312-W311)</f>
        <v>5</v>
      </c>
      <c r="EY35" s="3">
        <f>SUM(X312-X311)</f>
        <v>15</v>
      </c>
      <c r="EZ35" s="3">
        <f>SUM(Y312-Y311)</f>
        <v>3</v>
      </c>
      <c r="FA35" s="3">
        <f>SUM(Z312-Z311)</f>
        <v>5</v>
      </c>
      <c r="FD35" s="1">
        <v>43955</v>
      </c>
      <c r="FE35" s="3">
        <f t="shared" si="99"/>
        <v>-1</v>
      </c>
      <c r="FF35" s="3">
        <f t="shared" si="100"/>
        <v>1</v>
      </c>
      <c r="FG35" s="3">
        <f t="shared" si="101"/>
        <v>3</v>
      </c>
      <c r="FH35" s="3">
        <f t="shared" si="102"/>
        <v>0</v>
      </c>
      <c r="FI35" s="3">
        <f t="shared" si="97"/>
        <v>0</v>
      </c>
      <c r="FJ35" s="3"/>
      <c r="FL35" s="1">
        <v>43955</v>
      </c>
      <c r="FM35" s="3">
        <f t="shared" si="72"/>
        <v>27</v>
      </c>
      <c r="FN35" s="3">
        <f t="shared" si="73"/>
        <v>12</v>
      </c>
      <c r="FO35" s="3">
        <f t="shared" si="74"/>
        <v>8</v>
      </c>
      <c r="FP35" s="3">
        <f t="shared" si="84"/>
        <v>3</v>
      </c>
      <c r="FQ35" s="3">
        <f t="shared" si="75"/>
        <v>2</v>
      </c>
      <c r="FR35" s="3"/>
    </row>
    <row r="36" spans="3:174" x14ac:dyDescent="0.2">
      <c r="C36" s="1">
        <v>43956</v>
      </c>
      <c r="D36" s="3">
        <f t="shared" si="85"/>
        <v>358</v>
      </c>
      <c r="E36" s="3">
        <f t="shared" si="86"/>
        <v>396</v>
      </c>
      <c r="F36" s="3">
        <f t="shared" si="65"/>
        <v>187</v>
      </c>
      <c r="G36" s="3">
        <f t="shared" si="2"/>
        <v>253</v>
      </c>
      <c r="H36" s="3">
        <f t="shared" si="106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87"/>
        <v>219</v>
      </c>
      <c r="Q36" s="3">
        <f t="shared" si="7"/>
        <v>146</v>
      </c>
      <c r="R36" s="3">
        <f t="shared" si="107"/>
        <v>301</v>
      </c>
      <c r="W36" s="1">
        <v>43956</v>
      </c>
      <c r="X36" s="3">
        <f t="shared" si="108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94"/>
        <v>77</v>
      </c>
      <c r="AI36" s="3"/>
      <c r="AJ36" s="3"/>
      <c r="AK36" s="3">
        <f t="shared" si="109"/>
        <v>21</v>
      </c>
      <c r="AL36" s="3">
        <f t="shared" si="104"/>
        <v>5</v>
      </c>
      <c r="AQ36" s="1">
        <v>43956</v>
      </c>
      <c r="AR36" s="3"/>
      <c r="AS36" s="3">
        <f t="shared" si="67"/>
        <v>42</v>
      </c>
      <c r="AT36" s="3">
        <f t="shared" si="68"/>
        <v>70</v>
      </c>
      <c r="AU36" s="3">
        <f t="shared" si="69"/>
        <v>36</v>
      </c>
      <c r="AV36" s="3">
        <f t="shared" si="70"/>
        <v>56</v>
      </c>
      <c r="BA36" s="1">
        <v>43956</v>
      </c>
      <c r="BB36" s="3">
        <f t="shared" si="95"/>
        <v>1572</v>
      </c>
      <c r="BC36" s="3">
        <f t="shared" si="96"/>
        <v>61</v>
      </c>
      <c r="BD36" s="3">
        <f t="shared" si="105"/>
        <v>133</v>
      </c>
      <c r="BE36" s="3">
        <f t="shared" si="76"/>
        <v>17</v>
      </c>
      <c r="BF36" s="3">
        <f t="shared" si="88"/>
        <v>0</v>
      </c>
      <c r="BJ36" s="1"/>
      <c r="CS36" s="1"/>
      <c r="DX36" s="1">
        <v>43956</v>
      </c>
      <c r="DY36" s="3">
        <f t="shared" si="77"/>
        <v>18</v>
      </c>
      <c r="DZ36" s="3">
        <f t="shared" si="78"/>
        <v>38</v>
      </c>
      <c r="EA36" s="3">
        <f t="shared" si="79"/>
        <v>29</v>
      </c>
      <c r="EB36" s="3">
        <f t="shared" si="92"/>
        <v>23</v>
      </c>
      <c r="EC36" s="3">
        <f t="shared" si="80"/>
        <v>22</v>
      </c>
      <c r="EF36" s="1">
        <v>43956</v>
      </c>
      <c r="EG36" s="3">
        <f t="shared" si="110"/>
        <v>46</v>
      </c>
      <c r="EH36" s="3">
        <f t="shared" si="111"/>
        <v>25</v>
      </c>
      <c r="EI36" s="3">
        <f t="shared" si="112"/>
        <v>27</v>
      </c>
      <c r="EJ36" s="3">
        <f t="shared" ref="EJ36:EJ55" si="114">SUM(O313-O312)</f>
        <v>31</v>
      </c>
      <c r="EK36" s="3">
        <f t="shared" si="113"/>
        <v>30</v>
      </c>
      <c r="EN36" s="1">
        <v>43956</v>
      </c>
      <c r="EO36" s="3">
        <f t="shared" si="89"/>
        <v>13</v>
      </c>
      <c r="EP36" s="3">
        <f t="shared" si="81"/>
        <v>31</v>
      </c>
      <c r="EQ36" s="3">
        <f t="shared" si="82"/>
        <v>15</v>
      </c>
      <c r="ER36" s="3">
        <f t="shared" si="83"/>
        <v>20</v>
      </c>
      <c r="ES36" s="3">
        <f t="shared" si="93"/>
        <v>11</v>
      </c>
      <c r="EV36" s="1">
        <v>43956</v>
      </c>
      <c r="EW36" s="3">
        <f t="shared" si="98"/>
        <v>21</v>
      </c>
      <c r="EX36" s="3">
        <f>SUM(W313-W312)</f>
        <v>10</v>
      </c>
      <c r="EY36" s="3">
        <f>SUM(X313-X312)</f>
        <v>4</v>
      </c>
      <c r="EZ36" s="3">
        <f>SUM(Y313-Y312)</f>
        <v>1</v>
      </c>
      <c r="FA36" s="3">
        <f>SUM(Z313-Z312)</f>
        <v>0</v>
      </c>
      <c r="FD36" s="1">
        <v>43956</v>
      </c>
      <c r="FE36" s="3">
        <f t="shared" si="99"/>
        <v>17</v>
      </c>
      <c r="FF36" s="3">
        <f t="shared" si="100"/>
        <v>61</v>
      </c>
      <c r="FG36" s="3">
        <f t="shared" si="101"/>
        <v>62</v>
      </c>
      <c r="FH36" s="3">
        <f t="shared" si="102"/>
        <v>11</v>
      </c>
      <c r="FI36" s="3">
        <f t="shared" si="97"/>
        <v>29</v>
      </c>
      <c r="FJ36" s="3"/>
      <c r="FL36" s="1">
        <v>43956</v>
      </c>
      <c r="FM36" s="3">
        <f t="shared" si="72"/>
        <v>57</v>
      </c>
      <c r="FN36" s="3">
        <f t="shared" si="73"/>
        <v>11</v>
      </c>
      <c r="FO36" s="3">
        <f t="shared" si="74"/>
        <v>6</v>
      </c>
      <c r="FP36" s="3">
        <f t="shared" si="84"/>
        <v>3</v>
      </c>
      <c r="FQ36" s="3">
        <f t="shared" si="75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06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87"/>
        <v>111</v>
      </c>
      <c r="Q37" s="3">
        <f t="shared" si="7"/>
        <v>101</v>
      </c>
      <c r="R37" s="3">
        <f t="shared" si="107"/>
        <v>174</v>
      </c>
      <c r="W37" s="1">
        <v>43957</v>
      </c>
      <c r="X37" s="3">
        <f t="shared" si="108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94"/>
        <v>180</v>
      </c>
      <c r="AI37" s="3">
        <f t="shared" ref="AI37:AI56" si="115">SUM(V201-V200)</f>
        <v>51</v>
      </c>
      <c r="AJ37" s="3">
        <f t="shared" ref="AJ37:AJ56" si="116">SUM(W201-W200)</f>
        <v>43</v>
      </c>
      <c r="AK37" s="3">
        <f t="shared" si="109"/>
        <v>42</v>
      </c>
      <c r="AL37" s="3">
        <f t="shared" si="104"/>
        <v>6</v>
      </c>
      <c r="AQ37" s="1">
        <v>43957</v>
      </c>
      <c r="AR37" s="3"/>
      <c r="AS37" s="3">
        <f t="shared" si="67"/>
        <v>140</v>
      </c>
      <c r="AT37" s="3">
        <f t="shared" si="68"/>
        <v>104</v>
      </c>
      <c r="AU37" s="3">
        <f t="shared" si="69"/>
        <v>64</v>
      </c>
      <c r="AV37" s="3">
        <f t="shared" si="70"/>
        <v>44</v>
      </c>
      <c r="BA37" s="1">
        <v>43957</v>
      </c>
      <c r="BB37" s="3">
        <f t="shared" si="95"/>
        <v>872</v>
      </c>
      <c r="BC37" s="3">
        <f t="shared" si="96"/>
        <v>238</v>
      </c>
      <c r="BD37" s="3">
        <f t="shared" si="105"/>
        <v>181</v>
      </c>
      <c r="BE37" s="3">
        <f t="shared" si="76"/>
        <v>15</v>
      </c>
      <c r="BF37" s="3">
        <f t="shared" si="88"/>
        <v>225</v>
      </c>
      <c r="BJ37" s="1"/>
      <c r="CS37" s="1"/>
      <c r="DX37" s="1">
        <v>43957</v>
      </c>
      <c r="DY37" s="3">
        <f t="shared" si="77"/>
        <v>114</v>
      </c>
      <c r="DZ37" s="3">
        <f t="shared" si="78"/>
        <v>4</v>
      </c>
      <c r="EA37" s="3">
        <f t="shared" si="79"/>
        <v>75</v>
      </c>
      <c r="EB37" s="3">
        <f t="shared" si="92"/>
        <v>37</v>
      </c>
      <c r="EC37" s="3">
        <f t="shared" si="80"/>
        <v>0</v>
      </c>
      <c r="EF37" s="1">
        <v>43957</v>
      </c>
      <c r="EG37" s="3">
        <f t="shared" si="110"/>
        <v>28</v>
      </c>
      <c r="EH37" s="3">
        <f t="shared" si="111"/>
        <v>33</v>
      </c>
      <c r="EI37" s="3">
        <f t="shared" si="112"/>
        <v>30</v>
      </c>
      <c r="EJ37" s="3">
        <f t="shared" si="114"/>
        <v>32</v>
      </c>
      <c r="EK37" s="3">
        <f t="shared" si="113"/>
        <v>27</v>
      </c>
      <c r="EN37" s="1">
        <v>43957</v>
      </c>
      <c r="EO37" s="3">
        <f t="shared" si="89"/>
        <v>33</v>
      </c>
      <c r="EP37" s="3">
        <f t="shared" si="81"/>
        <v>42</v>
      </c>
      <c r="EQ37" s="3">
        <f t="shared" si="82"/>
        <v>34</v>
      </c>
      <c r="ER37" s="3">
        <f t="shared" si="83"/>
        <v>21</v>
      </c>
      <c r="ES37" s="3">
        <f t="shared" si="93"/>
        <v>34</v>
      </c>
      <c r="EV37" s="1">
        <v>43957</v>
      </c>
      <c r="EW37" s="3">
        <f t="shared" si="98"/>
        <v>28</v>
      </c>
      <c r="EX37" s="3">
        <f>SUM(W314-W313)</f>
        <v>2</v>
      </c>
      <c r="EY37" s="3">
        <f>SUM(X314-X313)</f>
        <v>15</v>
      </c>
      <c r="EZ37" s="3">
        <f>SUM(Y314-Y313)</f>
        <v>8</v>
      </c>
      <c r="FA37" s="3">
        <f>SUM(Z314-Z313)</f>
        <v>1</v>
      </c>
      <c r="FD37" s="1">
        <v>43957</v>
      </c>
      <c r="FE37" s="3">
        <f t="shared" si="99"/>
        <v>60</v>
      </c>
      <c r="FF37" s="3">
        <f t="shared" si="100"/>
        <v>28</v>
      </c>
      <c r="FG37" s="3">
        <f t="shared" si="101"/>
        <v>6</v>
      </c>
      <c r="FH37" s="3">
        <f t="shared" si="102"/>
        <v>8</v>
      </c>
      <c r="FI37" s="3">
        <f t="shared" si="97"/>
        <v>1</v>
      </c>
      <c r="FJ37" s="3"/>
      <c r="FL37" s="1">
        <v>43957</v>
      </c>
      <c r="FM37" s="3">
        <f t="shared" si="72"/>
        <v>54</v>
      </c>
      <c r="FN37" s="3">
        <f t="shared" si="73"/>
        <v>13</v>
      </c>
      <c r="FO37" s="3">
        <f t="shared" si="74"/>
        <v>4</v>
      </c>
      <c r="FP37" s="3">
        <f t="shared" si="84"/>
        <v>4</v>
      </c>
      <c r="FQ37" s="3">
        <f t="shared" si="75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06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87"/>
        <v>144</v>
      </c>
      <c r="Q38" s="3">
        <f t="shared" si="7"/>
        <v>177</v>
      </c>
      <c r="R38" s="3">
        <f t="shared" si="107"/>
        <v>162</v>
      </c>
      <c r="W38" s="1">
        <v>43958</v>
      </c>
      <c r="X38" s="3">
        <f t="shared" si="108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94"/>
        <v>96</v>
      </c>
      <c r="AI38" s="3">
        <f t="shared" si="115"/>
        <v>51</v>
      </c>
      <c r="AJ38" s="3">
        <f t="shared" si="116"/>
        <v>44</v>
      </c>
      <c r="AK38" s="3">
        <f t="shared" si="109"/>
        <v>21</v>
      </c>
      <c r="AL38" s="3">
        <f t="shared" si="104"/>
        <v>11</v>
      </c>
      <c r="AQ38" s="1">
        <v>43958</v>
      </c>
      <c r="AR38" s="3"/>
      <c r="AS38" s="3">
        <f t="shared" si="67"/>
        <v>88</v>
      </c>
      <c r="AT38" s="3">
        <f t="shared" si="68"/>
        <v>67</v>
      </c>
      <c r="AU38" s="3">
        <f t="shared" si="69"/>
        <v>39</v>
      </c>
      <c r="AV38" s="3">
        <f t="shared" si="70"/>
        <v>47</v>
      </c>
      <c r="BA38" s="1">
        <v>43958</v>
      </c>
      <c r="BB38" s="3">
        <f t="shared" si="95"/>
        <v>857</v>
      </c>
      <c r="BC38" s="3">
        <f t="shared" si="96"/>
        <v>110</v>
      </c>
      <c r="BD38" s="3">
        <f t="shared" si="105"/>
        <v>73</v>
      </c>
      <c r="BE38" s="3">
        <f t="shared" si="76"/>
        <v>11</v>
      </c>
      <c r="BF38" s="3">
        <f t="shared" si="88"/>
        <v>127</v>
      </c>
      <c r="BJ38" s="1"/>
      <c r="CS38" s="1"/>
      <c r="DX38" s="1">
        <v>43958</v>
      </c>
      <c r="DY38" s="3">
        <f t="shared" si="77"/>
        <v>32</v>
      </c>
      <c r="DZ38" s="3">
        <f t="shared" si="78"/>
        <v>40</v>
      </c>
      <c r="EA38" s="3">
        <f t="shared" si="79"/>
        <v>15</v>
      </c>
      <c r="EB38" s="3">
        <f t="shared" si="92"/>
        <v>14</v>
      </c>
      <c r="EC38" s="3">
        <f t="shared" si="80"/>
        <v>252</v>
      </c>
      <c r="EF38" s="1">
        <v>43958</v>
      </c>
      <c r="EG38" s="3">
        <f t="shared" si="110"/>
        <v>30</v>
      </c>
      <c r="EH38" s="3">
        <f t="shared" si="111"/>
        <v>20</v>
      </c>
      <c r="EI38" s="3">
        <f t="shared" si="112"/>
        <v>32</v>
      </c>
      <c r="EJ38" s="3">
        <f t="shared" si="114"/>
        <v>29</v>
      </c>
      <c r="EK38" s="3">
        <f t="shared" si="113"/>
        <v>13</v>
      </c>
      <c r="EN38" s="1">
        <v>43958</v>
      </c>
      <c r="EO38" s="3">
        <f t="shared" si="89"/>
        <v>21</v>
      </c>
      <c r="EP38" s="3">
        <f t="shared" si="81"/>
        <v>33</v>
      </c>
      <c r="EQ38" s="3">
        <f t="shared" si="82"/>
        <v>17</v>
      </c>
      <c r="ER38" s="3">
        <f t="shared" si="83"/>
        <v>12</v>
      </c>
      <c r="ES38" s="3">
        <f t="shared" si="93"/>
        <v>20</v>
      </c>
      <c r="EV38" s="1">
        <v>43958</v>
      </c>
      <c r="EW38" s="3">
        <f t="shared" si="98"/>
        <v>39</v>
      </c>
      <c r="EX38" s="3">
        <f>SUM(W315-W314)</f>
        <v>15</v>
      </c>
      <c r="EY38" s="3">
        <f>SUM(X315-X314)</f>
        <v>16</v>
      </c>
      <c r="EZ38" s="3">
        <f>SUM(Y315-Y314)</f>
        <v>5</v>
      </c>
      <c r="FA38" s="3">
        <f>SUM(Z315-Z314)</f>
        <v>0</v>
      </c>
      <c r="FD38" s="1">
        <v>43958</v>
      </c>
      <c r="FE38" s="3">
        <f t="shared" si="99"/>
        <v>13</v>
      </c>
      <c r="FF38" s="3">
        <f t="shared" si="100"/>
        <v>35</v>
      </c>
      <c r="FG38" s="3">
        <f t="shared" si="101"/>
        <v>50</v>
      </c>
      <c r="FH38" s="3">
        <f t="shared" si="102"/>
        <v>9</v>
      </c>
      <c r="FI38" s="3">
        <f t="shared" si="97"/>
        <v>20</v>
      </c>
      <c r="FJ38" s="3"/>
      <c r="FL38" s="1">
        <v>43958</v>
      </c>
      <c r="FM38" s="3">
        <f t="shared" si="72"/>
        <v>51</v>
      </c>
      <c r="FN38" s="3">
        <f t="shared" si="73"/>
        <v>3</v>
      </c>
      <c r="FO38" s="3">
        <f t="shared" si="74"/>
        <v>9</v>
      </c>
      <c r="FP38" s="3">
        <f t="shared" si="84"/>
        <v>1</v>
      </c>
      <c r="FQ38" s="3">
        <f t="shared" si="75"/>
        <v>1</v>
      </c>
      <c r="FR38" s="3"/>
    </row>
    <row r="39" spans="3:174" x14ac:dyDescent="0.2">
      <c r="C39" s="1">
        <v>43959</v>
      </c>
      <c r="D39" s="3">
        <f t="shared" ref="D39:D54" si="117">SUM(B215-B214)</f>
        <v>494</v>
      </c>
      <c r="E39" s="3">
        <f t="shared" ref="E39:E52" si="118">SUM(C208-C207)</f>
        <v>448</v>
      </c>
      <c r="F39" s="3">
        <f t="shared" si="65"/>
        <v>219</v>
      </c>
      <c r="G39" s="3">
        <f t="shared" si="2"/>
        <v>352</v>
      </c>
      <c r="H39" s="3">
        <f t="shared" si="106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87"/>
        <v>161</v>
      </c>
      <c r="Q39" s="3">
        <f t="shared" si="7"/>
        <v>136</v>
      </c>
      <c r="R39" s="3">
        <f t="shared" si="107"/>
        <v>147</v>
      </c>
      <c r="W39" s="1">
        <v>43959</v>
      </c>
      <c r="X39" s="3">
        <f t="shared" si="108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94"/>
        <v>157</v>
      </c>
      <c r="AI39" s="3">
        <f t="shared" si="115"/>
        <v>40</v>
      </c>
      <c r="AJ39" s="3">
        <f t="shared" si="116"/>
        <v>87</v>
      </c>
      <c r="AK39" s="3">
        <f t="shared" si="109"/>
        <v>8</v>
      </c>
      <c r="AL39" s="3">
        <f t="shared" si="104"/>
        <v>20</v>
      </c>
      <c r="AQ39" s="1">
        <v>43959</v>
      </c>
      <c r="AR39" s="3">
        <v>378</v>
      </c>
      <c r="AS39" s="3">
        <f t="shared" si="67"/>
        <v>122</v>
      </c>
      <c r="AT39" s="3">
        <f t="shared" si="68"/>
        <v>183</v>
      </c>
      <c r="AU39" s="3">
        <f t="shared" si="69"/>
        <v>38</v>
      </c>
      <c r="AV39" s="3">
        <f t="shared" si="70"/>
        <v>95</v>
      </c>
      <c r="BA39" s="1">
        <v>43959</v>
      </c>
      <c r="BB39" s="3">
        <f t="shared" si="95"/>
        <v>813</v>
      </c>
      <c r="BC39" s="3">
        <f t="shared" si="96"/>
        <v>233</v>
      </c>
      <c r="BD39" s="3">
        <f t="shared" si="105"/>
        <v>64</v>
      </c>
      <c r="BE39" s="3">
        <f t="shared" si="76"/>
        <v>4</v>
      </c>
      <c r="BF39" s="3">
        <f t="shared" si="88"/>
        <v>112</v>
      </c>
      <c r="BJ39" s="1"/>
      <c r="CS39" s="1"/>
      <c r="DX39" s="1">
        <v>43959</v>
      </c>
      <c r="DY39" s="3">
        <f t="shared" si="77"/>
        <v>37</v>
      </c>
      <c r="DZ39" s="3">
        <f t="shared" si="78"/>
        <v>35</v>
      </c>
      <c r="EA39" s="3">
        <f t="shared" si="79"/>
        <v>22</v>
      </c>
      <c r="EB39" s="3">
        <f t="shared" si="92"/>
        <v>24</v>
      </c>
      <c r="EC39" s="3">
        <f t="shared" si="80"/>
        <v>17</v>
      </c>
      <c r="EF39" s="1">
        <v>43959</v>
      </c>
      <c r="EG39" s="3">
        <f t="shared" si="110"/>
        <v>10</v>
      </c>
      <c r="EH39" s="3">
        <f t="shared" si="111"/>
        <v>17</v>
      </c>
      <c r="EI39" s="3">
        <f t="shared" si="112"/>
        <v>17</v>
      </c>
      <c r="EJ39" s="3">
        <f t="shared" si="114"/>
        <v>15</v>
      </c>
      <c r="EK39" s="3">
        <f t="shared" si="113"/>
        <v>12</v>
      </c>
      <c r="EN39" s="1">
        <v>43959</v>
      </c>
      <c r="EO39" s="3">
        <f t="shared" si="89"/>
        <v>20</v>
      </c>
      <c r="EP39" s="3">
        <f t="shared" si="81"/>
        <v>29</v>
      </c>
      <c r="EQ39" s="3">
        <f t="shared" si="82"/>
        <v>23</v>
      </c>
      <c r="ER39" s="3">
        <f t="shared" si="83"/>
        <v>15</v>
      </c>
      <c r="ES39" s="3">
        <f t="shared" si="93"/>
        <v>19</v>
      </c>
      <c r="EV39" s="1">
        <v>43959</v>
      </c>
      <c r="EW39" s="3">
        <f t="shared" si="98"/>
        <v>16</v>
      </c>
      <c r="EX39" s="3">
        <f>SUM(W316-W315)</f>
        <v>16</v>
      </c>
      <c r="EY39" s="3">
        <f>SUM(X316-X315)</f>
        <v>4</v>
      </c>
      <c r="EZ39" s="3">
        <f>SUM(Y316-Y315)</f>
        <v>1</v>
      </c>
      <c r="FA39" s="3">
        <f>SUM(Z316-Z315)</f>
        <v>3</v>
      </c>
      <c r="FD39" s="1">
        <v>43959</v>
      </c>
      <c r="FE39" s="3">
        <f t="shared" si="99"/>
        <v>59</v>
      </c>
      <c r="FF39" s="3">
        <f t="shared" si="100"/>
        <v>9</v>
      </c>
      <c r="FG39" s="3">
        <f t="shared" si="101"/>
        <v>6</v>
      </c>
      <c r="FH39" s="3">
        <f t="shared" si="102"/>
        <v>3</v>
      </c>
      <c r="FI39" s="3">
        <f t="shared" si="97"/>
        <v>0</v>
      </c>
      <c r="FJ39" s="3"/>
      <c r="FL39" s="1">
        <v>43959</v>
      </c>
      <c r="FM39" s="3">
        <f t="shared" si="72"/>
        <v>50</v>
      </c>
      <c r="FN39" s="3">
        <f t="shared" si="73"/>
        <v>5</v>
      </c>
      <c r="FO39" s="3">
        <f t="shared" si="74"/>
        <v>7</v>
      </c>
      <c r="FP39" s="3">
        <f t="shared" si="84"/>
        <v>3</v>
      </c>
      <c r="FQ39" s="3">
        <f t="shared" si="75"/>
        <v>6</v>
      </c>
      <c r="FR39" s="3"/>
    </row>
    <row r="40" spans="3:174" x14ac:dyDescent="0.2">
      <c r="C40" s="1">
        <v>43960</v>
      </c>
      <c r="D40" s="3">
        <f t="shared" si="117"/>
        <v>549</v>
      </c>
      <c r="E40" s="3">
        <f t="shared" si="118"/>
        <v>463</v>
      </c>
      <c r="F40" s="3">
        <f t="shared" si="65"/>
        <v>216</v>
      </c>
      <c r="G40" s="3">
        <f t="shared" si="2"/>
        <v>271</v>
      </c>
      <c r="H40" s="3">
        <f t="shared" si="106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87"/>
        <v>109</v>
      </c>
      <c r="Q40" s="3"/>
      <c r="R40" s="3">
        <f t="shared" si="107"/>
        <v>148</v>
      </c>
      <c r="W40" s="1">
        <v>43960</v>
      </c>
      <c r="X40" s="3">
        <f t="shared" si="108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94"/>
        <v>136</v>
      </c>
      <c r="AI40" s="3">
        <f t="shared" si="115"/>
        <v>28</v>
      </c>
      <c r="AJ40" s="3">
        <f t="shared" si="116"/>
        <v>56</v>
      </c>
      <c r="AK40" s="3">
        <f t="shared" si="109"/>
        <v>11</v>
      </c>
      <c r="AL40" s="3">
        <f t="shared" si="104"/>
        <v>16</v>
      </c>
      <c r="AQ40" s="1">
        <v>43960</v>
      </c>
      <c r="AR40" s="3">
        <f t="shared" ref="AR40:AR56" si="119">SUM(Z216-Z215)</f>
        <v>253</v>
      </c>
      <c r="AS40" s="3">
        <f t="shared" si="67"/>
        <v>79</v>
      </c>
      <c r="AT40" s="3">
        <f t="shared" si="68"/>
        <v>156</v>
      </c>
      <c r="AU40" s="3">
        <f t="shared" si="69"/>
        <v>29</v>
      </c>
      <c r="AV40" s="3">
        <f t="shared" si="70"/>
        <v>67</v>
      </c>
      <c r="BA40" s="1">
        <v>43960</v>
      </c>
      <c r="BB40" s="3">
        <f t="shared" si="95"/>
        <v>911</v>
      </c>
      <c r="BC40" s="3">
        <f t="shared" si="96"/>
        <v>114</v>
      </c>
      <c r="BD40" s="3">
        <f t="shared" si="105"/>
        <v>199</v>
      </c>
      <c r="BE40" s="3">
        <f t="shared" si="76"/>
        <v>32</v>
      </c>
      <c r="BF40" s="3">
        <f t="shared" si="88"/>
        <v>111</v>
      </c>
      <c r="BJ40" s="1"/>
      <c r="CS40" s="1"/>
      <c r="DX40" s="1">
        <v>43960</v>
      </c>
      <c r="DY40" s="3">
        <f t="shared" si="77"/>
        <v>21</v>
      </c>
      <c r="DZ40" s="3">
        <f t="shared" si="78"/>
        <v>37</v>
      </c>
      <c r="EA40" s="3">
        <f t="shared" si="79"/>
        <v>26</v>
      </c>
      <c r="EB40" s="3">
        <f t="shared" si="92"/>
        <v>21</v>
      </c>
      <c r="EC40" s="3">
        <f t="shared" si="80"/>
        <v>31</v>
      </c>
      <c r="EF40" s="1">
        <v>43960</v>
      </c>
      <c r="EG40" s="3">
        <f t="shared" si="110"/>
        <v>19</v>
      </c>
      <c r="EH40" s="3">
        <f t="shared" si="111"/>
        <v>14</v>
      </c>
      <c r="EI40" s="3">
        <f t="shared" si="112"/>
        <v>16</v>
      </c>
      <c r="EJ40" s="3">
        <f t="shared" si="114"/>
        <v>8</v>
      </c>
      <c r="EK40" s="3">
        <f t="shared" si="113"/>
        <v>19</v>
      </c>
      <c r="EN40" s="1">
        <v>43960</v>
      </c>
      <c r="EO40" s="3">
        <f t="shared" si="89"/>
        <v>20</v>
      </c>
      <c r="EP40" s="3">
        <f t="shared" si="81"/>
        <v>37</v>
      </c>
      <c r="EQ40" s="3">
        <f t="shared" si="82"/>
        <v>24</v>
      </c>
      <c r="ER40" s="3">
        <f t="shared" si="83"/>
        <v>12</v>
      </c>
      <c r="ES40" s="3">
        <f t="shared" si="93"/>
        <v>16</v>
      </c>
      <c r="EV40" s="1">
        <v>43960</v>
      </c>
      <c r="EW40" s="3">
        <f t="shared" si="98"/>
        <v>54</v>
      </c>
      <c r="EX40" s="3">
        <f>SUM(W317-W316)</f>
        <v>36</v>
      </c>
      <c r="EY40" s="3">
        <f>SUM(X317-X316)</f>
        <v>15</v>
      </c>
      <c r="EZ40" s="3">
        <f>SUM(Y317-Y316)</f>
        <v>9</v>
      </c>
      <c r="FA40" s="3">
        <f>SUM(Z317-Z316)</f>
        <v>1</v>
      </c>
      <c r="FD40" s="1">
        <v>43960</v>
      </c>
      <c r="FE40" s="3">
        <f t="shared" si="99"/>
        <v>16</v>
      </c>
      <c r="FF40" s="3">
        <f t="shared" si="100"/>
        <v>8</v>
      </c>
      <c r="FG40" s="3">
        <f t="shared" si="101"/>
        <v>12</v>
      </c>
      <c r="FH40" s="3">
        <f t="shared" si="102"/>
        <v>6</v>
      </c>
      <c r="FI40" s="3">
        <f t="shared" si="97"/>
        <v>1</v>
      </c>
      <c r="FJ40" s="3"/>
      <c r="FL40" s="1">
        <v>43960</v>
      </c>
      <c r="FM40" s="3">
        <f t="shared" si="72"/>
        <v>44</v>
      </c>
      <c r="FN40" s="3">
        <f t="shared" si="73"/>
        <v>0</v>
      </c>
      <c r="FO40" s="3">
        <f t="shared" si="74"/>
        <v>2</v>
      </c>
      <c r="FP40" s="3">
        <f t="shared" si="84"/>
        <v>0</v>
      </c>
      <c r="FQ40" s="3">
        <f t="shared" si="75"/>
        <v>3</v>
      </c>
      <c r="FR40" s="3"/>
    </row>
    <row r="41" spans="3:174" x14ac:dyDescent="0.2">
      <c r="C41" s="1">
        <v>43961</v>
      </c>
      <c r="D41" s="3">
        <f t="shared" si="117"/>
        <v>369</v>
      </c>
      <c r="E41" s="3">
        <f t="shared" si="118"/>
        <v>356</v>
      </c>
      <c r="F41" s="3">
        <f t="shared" si="65"/>
        <v>189</v>
      </c>
      <c r="G41" s="3">
        <f t="shared" si="2"/>
        <v>255</v>
      </c>
      <c r="H41" s="3">
        <f t="shared" si="106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87"/>
        <v>159</v>
      </c>
      <c r="Q41" s="3"/>
      <c r="R41" s="3">
        <f t="shared" si="107"/>
        <v>115</v>
      </c>
      <c r="W41" s="1">
        <v>43961</v>
      </c>
      <c r="X41" s="3">
        <f t="shared" si="108"/>
        <v>160</v>
      </c>
      <c r="Y41" s="3">
        <f t="shared" si="10"/>
        <v>282</v>
      </c>
      <c r="Z41" s="3">
        <f t="shared" si="11"/>
        <v>142</v>
      </c>
      <c r="AA41" s="3">
        <f t="shared" ref="AA41:AA55" si="120">SUM(Q211-Q210)</f>
        <v>65</v>
      </c>
      <c r="AB41" s="3">
        <v>132</v>
      </c>
      <c r="AG41" s="1">
        <v>43961</v>
      </c>
      <c r="AH41" s="3">
        <f t="shared" si="94"/>
        <v>115</v>
      </c>
      <c r="AI41" s="3">
        <f t="shared" si="115"/>
        <v>44</v>
      </c>
      <c r="AJ41" s="3">
        <f t="shared" si="116"/>
        <v>23</v>
      </c>
      <c r="AK41" s="3">
        <f t="shared" si="109"/>
        <v>8</v>
      </c>
      <c r="AL41" s="3">
        <f t="shared" si="104"/>
        <v>6</v>
      </c>
      <c r="AQ41" s="1">
        <v>43961</v>
      </c>
      <c r="AR41" s="3">
        <f t="shared" si="119"/>
        <v>246</v>
      </c>
      <c r="AS41" s="3">
        <f t="shared" si="67"/>
        <v>144</v>
      </c>
      <c r="AT41" s="3">
        <f t="shared" si="68"/>
        <v>140</v>
      </c>
      <c r="AU41" s="3">
        <f t="shared" si="69"/>
        <v>72</v>
      </c>
      <c r="AV41" s="3">
        <f t="shared" si="70"/>
        <v>114</v>
      </c>
      <c r="BA41" s="1">
        <v>43961</v>
      </c>
      <c r="BB41" s="3">
        <f t="shared" si="95"/>
        <v>443</v>
      </c>
      <c r="BC41" s="3">
        <f t="shared" si="96"/>
        <v>150</v>
      </c>
      <c r="BD41" s="3">
        <f t="shared" si="105"/>
        <v>80</v>
      </c>
      <c r="BE41" s="3">
        <f t="shared" si="76"/>
        <v>14</v>
      </c>
      <c r="BF41" s="3">
        <f t="shared" si="88"/>
        <v>121</v>
      </c>
      <c r="BJ41" s="1"/>
      <c r="CS41" s="1"/>
      <c r="DX41" s="1">
        <v>43961</v>
      </c>
      <c r="DY41" s="3">
        <f t="shared" si="77"/>
        <v>28</v>
      </c>
      <c r="DZ41" s="3">
        <f t="shared" si="78"/>
        <v>32</v>
      </c>
      <c r="EA41" s="3">
        <f t="shared" si="79"/>
        <v>25</v>
      </c>
      <c r="EB41" s="3">
        <f t="shared" si="92"/>
        <v>17</v>
      </c>
      <c r="EC41" s="3">
        <f t="shared" si="80"/>
        <v>20</v>
      </c>
      <c r="EF41" s="1">
        <v>43961</v>
      </c>
      <c r="EG41" s="3">
        <f t="shared" si="110"/>
        <v>7</v>
      </c>
      <c r="EH41" s="3">
        <f t="shared" si="111"/>
        <v>15</v>
      </c>
      <c r="EI41" s="3">
        <f t="shared" si="112"/>
        <v>9</v>
      </c>
      <c r="EJ41" s="3">
        <f t="shared" si="114"/>
        <v>15</v>
      </c>
      <c r="EK41" s="3">
        <f t="shared" si="113"/>
        <v>10</v>
      </c>
      <c r="EN41" s="1">
        <v>43961</v>
      </c>
      <c r="EO41" s="3">
        <f t="shared" si="89"/>
        <v>15</v>
      </c>
      <c r="EP41" s="3">
        <f t="shared" si="81"/>
        <v>38</v>
      </c>
      <c r="EQ41" s="3">
        <f t="shared" si="82"/>
        <v>19</v>
      </c>
      <c r="ER41" s="3">
        <f t="shared" si="83"/>
        <v>15</v>
      </c>
      <c r="ES41" s="3">
        <f t="shared" si="93"/>
        <v>24</v>
      </c>
      <c r="EV41" s="1">
        <v>43961</v>
      </c>
      <c r="EW41" s="3">
        <f t="shared" si="98"/>
        <v>15</v>
      </c>
      <c r="EX41" s="3">
        <f>SUM(W318-W317)</f>
        <v>2</v>
      </c>
      <c r="EY41" s="3">
        <f>SUM(X318-X317)</f>
        <v>1</v>
      </c>
      <c r="EZ41" s="3">
        <f>SUM(Y318-Y317)</f>
        <v>1</v>
      </c>
      <c r="FA41" s="3">
        <f>SUM(Z318-Z317)</f>
        <v>0</v>
      </c>
      <c r="FD41" s="1">
        <v>43961</v>
      </c>
      <c r="FE41" s="3">
        <f t="shared" si="99"/>
        <v>3</v>
      </c>
      <c r="FF41" s="3">
        <f t="shared" si="100"/>
        <v>2</v>
      </c>
      <c r="FG41" s="3">
        <f t="shared" si="101"/>
        <v>1</v>
      </c>
      <c r="FH41" s="3">
        <f t="shared" si="102"/>
        <v>1</v>
      </c>
      <c r="FI41" s="3">
        <f t="shared" si="97"/>
        <v>1</v>
      </c>
      <c r="FJ41" s="3"/>
      <c r="FL41" s="1">
        <v>43961</v>
      </c>
      <c r="FM41" s="3">
        <f t="shared" si="72"/>
        <v>18</v>
      </c>
      <c r="FN41" s="3">
        <f t="shared" si="73"/>
        <v>0</v>
      </c>
      <c r="FO41" s="3">
        <f t="shared" si="74"/>
        <v>3</v>
      </c>
      <c r="FP41" s="3">
        <f t="shared" si="84"/>
        <v>0</v>
      </c>
      <c r="FQ41" s="3">
        <f t="shared" si="75"/>
        <v>1</v>
      </c>
      <c r="FR41" s="3"/>
    </row>
    <row r="42" spans="3:174" x14ac:dyDescent="0.2">
      <c r="C42" s="1">
        <v>43962</v>
      </c>
      <c r="D42" s="3">
        <f t="shared" si="117"/>
        <v>318</v>
      </c>
      <c r="E42" s="3">
        <f t="shared" si="118"/>
        <v>255</v>
      </c>
      <c r="F42" s="3">
        <f t="shared" si="65"/>
        <v>120</v>
      </c>
      <c r="G42" s="3"/>
      <c r="H42" s="3">
        <f t="shared" si="106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87"/>
        <v>78</v>
      </c>
      <c r="Q42" s="3">
        <f t="shared" ref="Q42:Q53" si="121">SUM(L198-L197)</f>
        <v>107</v>
      </c>
      <c r="R42" s="3">
        <f t="shared" si="107"/>
        <v>102</v>
      </c>
      <c r="W42" s="1">
        <v>43962</v>
      </c>
      <c r="X42" s="3">
        <f t="shared" si="108"/>
        <v>77</v>
      </c>
      <c r="Y42" s="3">
        <f t="shared" si="10"/>
        <v>185</v>
      </c>
      <c r="Z42" s="3">
        <f t="shared" si="11"/>
        <v>79</v>
      </c>
      <c r="AA42" s="3">
        <f t="shared" si="120"/>
        <v>52</v>
      </c>
      <c r="AB42" s="3">
        <v>75</v>
      </c>
      <c r="AG42" s="1">
        <v>43962</v>
      </c>
      <c r="AH42" s="3">
        <f t="shared" si="94"/>
        <v>119</v>
      </c>
      <c r="AI42" s="3">
        <f t="shared" si="115"/>
        <v>16</v>
      </c>
      <c r="AJ42" s="3">
        <f t="shared" si="116"/>
        <v>22</v>
      </c>
      <c r="AK42" s="3">
        <f t="shared" si="109"/>
        <v>7</v>
      </c>
      <c r="AL42" s="3">
        <f t="shared" si="104"/>
        <v>10</v>
      </c>
      <c r="AQ42" s="1">
        <v>43962</v>
      </c>
      <c r="AR42" s="3">
        <f t="shared" si="119"/>
        <v>125</v>
      </c>
      <c r="AS42" s="3">
        <f t="shared" si="67"/>
        <v>32</v>
      </c>
      <c r="AT42" s="3">
        <f t="shared" si="68"/>
        <v>70</v>
      </c>
      <c r="AU42" s="3">
        <f t="shared" si="69"/>
        <v>18</v>
      </c>
      <c r="AV42" s="3">
        <f t="shared" si="70"/>
        <v>46</v>
      </c>
      <c r="BA42" s="1">
        <v>43962</v>
      </c>
      <c r="BB42" s="3">
        <f t="shared" si="95"/>
        <v>568</v>
      </c>
      <c r="BC42" s="3">
        <f t="shared" si="96"/>
        <v>139</v>
      </c>
      <c r="BD42" s="3">
        <f t="shared" si="105"/>
        <v>131</v>
      </c>
      <c r="BE42" s="3">
        <f t="shared" si="76"/>
        <v>9</v>
      </c>
      <c r="BF42" s="3">
        <f t="shared" si="88"/>
        <v>72</v>
      </c>
      <c r="BJ42" s="1"/>
      <c r="CS42" s="1"/>
      <c r="DX42" s="1">
        <v>43962</v>
      </c>
      <c r="DY42" s="3">
        <f t="shared" si="77"/>
        <v>16</v>
      </c>
      <c r="DZ42" s="3">
        <f t="shared" si="78"/>
        <v>27</v>
      </c>
      <c r="EA42" s="3">
        <f t="shared" si="79"/>
        <v>12</v>
      </c>
      <c r="EB42" s="3">
        <f t="shared" si="92"/>
        <v>18</v>
      </c>
      <c r="EC42" s="3">
        <f t="shared" si="80"/>
        <v>22</v>
      </c>
      <c r="EF42" s="1">
        <v>43962</v>
      </c>
      <c r="EG42" s="3">
        <f t="shared" si="110"/>
        <v>3</v>
      </c>
      <c r="EH42" s="3">
        <f t="shared" si="111"/>
        <v>2</v>
      </c>
      <c r="EI42" s="3">
        <f t="shared" si="112"/>
        <v>3</v>
      </c>
      <c r="EJ42" s="3">
        <f t="shared" si="114"/>
        <v>8</v>
      </c>
      <c r="EK42" s="3">
        <f t="shared" si="113"/>
        <v>3</v>
      </c>
      <c r="EN42" s="1">
        <v>43962</v>
      </c>
      <c r="EO42" s="3">
        <f t="shared" si="89"/>
        <v>13</v>
      </c>
      <c r="EP42" s="3">
        <f t="shared" si="81"/>
        <v>28</v>
      </c>
      <c r="EQ42" s="3">
        <f t="shared" si="82"/>
        <v>25</v>
      </c>
      <c r="ER42" s="3">
        <f t="shared" si="83"/>
        <v>11</v>
      </c>
      <c r="ES42" s="3">
        <f t="shared" si="93"/>
        <v>13</v>
      </c>
      <c r="EV42" s="1">
        <v>43962</v>
      </c>
      <c r="EW42" s="3">
        <f t="shared" si="98"/>
        <v>8</v>
      </c>
      <c r="EX42" s="3">
        <f>SUM(W319-W318)</f>
        <v>6</v>
      </c>
      <c r="EY42" s="3">
        <f>SUM(X319-X318)</f>
        <v>1</v>
      </c>
      <c r="EZ42" s="3">
        <f>SUM(Y319-Y318)</f>
        <v>0</v>
      </c>
      <c r="FA42" s="3">
        <f>SUM(Z319-Z318)</f>
        <v>0</v>
      </c>
      <c r="FD42" s="1">
        <v>43962</v>
      </c>
      <c r="FE42" s="3"/>
      <c r="FF42" s="3">
        <f t="shared" ref="FF42:FH48" si="122">SUM(AB319-AB318)</f>
        <v>0</v>
      </c>
      <c r="FG42" s="3">
        <f t="shared" si="122"/>
        <v>4</v>
      </c>
      <c r="FH42" s="3">
        <f t="shared" si="122"/>
        <v>0</v>
      </c>
      <c r="FI42" s="3">
        <f t="shared" si="97"/>
        <v>1</v>
      </c>
      <c r="FJ42" s="3"/>
      <c r="FL42" s="1">
        <v>43962</v>
      </c>
      <c r="FM42" s="3">
        <f t="shared" si="72"/>
        <v>39</v>
      </c>
      <c r="FN42" s="3">
        <f t="shared" si="73"/>
        <v>10</v>
      </c>
      <c r="FO42" s="3">
        <f t="shared" si="74"/>
        <v>13</v>
      </c>
      <c r="FP42" s="3">
        <f t="shared" si="84"/>
        <v>3</v>
      </c>
      <c r="FQ42" s="3">
        <f t="shared" si="75"/>
        <v>2</v>
      </c>
      <c r="FR42" s="3"/>
    </row>
    <row r="43" spans="3:174" x14ac:dyDescent="0.2">
      <c r="C43" s="1">
        <v>43963</v>
      </c>
      <c r="D43" s="3">
        <f t="shared" si="117"/>
        <v>211</v>
      </c>
      <c r="E43" s="3">
        <f t="shared" si="118"/>
        <v>259</v>
      </c>
      <c r="F43" s="3">
        <f t="shared" si="65"/>
        <v>97</v>
      </c>
      <c r="G43" s="3"/>
      <c r="H43" s="3">
        <f t="shared" si="106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87"/>
        <v>83</v>
      </c>
      <c r="Q43" s="3">
        <f t="shared" si="121"/>
        <v>39</v>
      </c>
      <c r="R43" s="3">
        <f t="shared" si="107"/>
        <v>71</v>
      </c>
      <c r="W43" s="1">
        <v>43963</v>
      </c>
      <c r="X43" s="3">
        <f t="shared" si="108"/>
        <v>98</v>
      </c>
      <c r="Y43" s="3">
        <f t="shared" si="10"/>
        <v>179</v>
      </c>
      <c r="Z43" s="3">
        <f t="shared" si="11"/>
        <v>140</v>
      </c>
      <c r="AA43" s="3">
        <f t="shared" si="120"/>
        <v>42</v>
      </c>
      <c r="AB43" s="3">
        <f t="shared" ref="AB43:AB51" si="123">SUM(R201-R200)</f>
        <v>141</v>
      </c>
      <c r="AG43" s="1">
        <v>43963</v>
      </c>
      <c r="AH43" s="3">
        <f t="shared" si="94"/>
        <v>80</v>
      </c>
      <c r="AI43" s="3">
        <f t="shared" si="115"/>
        <v>32</v>
      </c>
      <c r="AJ43" s="3">
        <f t="shared" si="116"/>
        <v>33</v>
      </c>
      <c r="AK43" s="3">
        <f t="shared" si="109"/>
        <v>17</v>
      </c>
      <c r="AL43" s="3">
        <f t="shared" si="104"/>
        <v>14</v>
      </c>
      <c r="AQ43" s="1">
        <v>43963</v>
      </c>
      <c r="AR43" s="3">
        <f t="shared" si="119"/>
        <v>210</v>
      </c>
      <c r="AS43" s="3">
        <f t="shared" si="67"/>
        <v>150</v>
      </c>
      <c r="AT43" s="3">
        <f t="shared" si="68"/>
        <v>38</v>
      </c>
      <c r="AU43" s="3">
        <f t="shared" si="69"/>
        <v>27</v>
      </c>
      <c r="AV43" s="3">
        <f t="shared" si="70"/>
        <v>36</v>
      </c>
      <c r="BA43" s="1">
        <v>43963</v>
      </c>
      <c r="BB43" s="3">
        <f t="shared" si="95"/>
        <v>1002</v>
      </c>
      <c r="BC43" s="3">
        <f t="shared" si="96"/>
        <v>96</v>
      </c>
      <c r="BD43" s="3">
        <f t="shared" si="105"/>
        <v>52</v>
      </c>
      <c r="BE43" s="3">
        <f t="shared" si="76"/>
        <v>22</v>
      </c>
      <c r="BF43" s="3">
        <f t="shared" si="88"/>
        <v>144</v>
      </c>
      <c r="BJ43" s="1"/>
      <c r="CS43" s="1"/>
      <c r="DX43" s="1">
        <v>43963</v>
      </c>
      <c r="DY43" s="3">
        <f t="shared" si="77"/>
        <v>22</v>
      </c>
      <c r="DZ43" s="3">
        <f t="shared" si="78"/>
        <v>24</v>
      </c>
      <c r="EA43" s="3">
        <f t="shared" si="79"/>
        <v>28</v>
      </c>
      <c r="EB43" s="3">
        <f t="shared" si="92"/>
        <v>19</v>
      </c>
      <c r="EC43" s="3">
        <f t="shared" si="80"/>
        <v>15</v>
      </c>
      <c r="EF43" s="1">
        <v>43963</v>
      </c>
      <c r="EG43" s="3">
        <f t="shared" si="110"/>
        <v>30</v>
      </c>
      <c r="EH43" s="3">
        <f t="shared" si="111"/>
        <v>10</v>
      </c>
      <c r="EI43" s="3">
        <f t="shared" si="112"/>
        <v>18</v>
      </c>
      <c r="EJ43" s="3">
        <f t="shared" si="114"/>
        <v>24</v>
      </c>
      <c r="EK43" s="3">
        <f t="shared" si="113"/>
        <v>18</v>
      </c>
      <c r="EN43" s="1">
        <v>43963</v>
      </c>
      <c r="EO43" s="3">
        <f t="shared" si="89"/>
        <v>1</v>
      </c>
      <c r="EP43" s="3">
        <f t="shared" si="81"/>
        <v>9</v>
      </c>
      <c r="EQ43" s="3">
        <f t="shared" si="82"/>
        <v>9</v>
      </c>
      <c r="ER43" s="3">
        <f t="shared" si="83"/>
        <v>2</v>
      </c>
      <c r="ES43" s="3">
        <f t="shared" si="93"/>
        <v>2</v>
      </c>
      <c r="EV43" s="1">
        <v>43963</v>
      </c>
      <c r="EW43" s="3">
        <f t="shared" si="98"/>
        <v>35</v>
      </c>
      <c r="EX43" s="3">
        <f>SUM(W320-W319)</f>
        <v>23</v>
      </c>
      <c r="EY43" s="3">
        <f>SUM(X320-X319)</f>
        <v>11</v>
      </c>
      <c r="EZ43" s="3">
        <f>SUM(Y320-Y319)</f>
        <v>1</v>
      </c>
      <c r="FA43" s="3">
        <f>SUM(Z320-Z319)</f>
        <v>1</v>
      </c>
      <c r="FD43" s="1">
        <v>43963</v>
      </c>
      <c r="FE43" s="3"/>
      <c r="FF43" s="3">
        <f t="shared" si="122"/>
        <v>9</v>
      </c>
      <c r="FG43" s="3">
        <f t="shared" si="122"/>
        <v>6</v>
      </c>
      <c r="FH43" s="3">
        <f t="shared" si="122"/>
        <v>2</v>
      </c>
      <c r="FI43" s="3">
        <f t="shared" si="97"/>
        <v>1</v>
      </c>
      <c r="FJ43" s="3"/>
      <c r="FL43" s="1">
        <v>43963</v>
      </c>
      <c r="FM43" s="3">
        <f t="shared" si="72"/>
        <v>44</v>
      </c>
      <c r="FN43" s="3">
        <f t="shared" si="73"/>
        <v>13</v>
      </c>
      <c r="FO43" s="3">
        <f t="shared" si="74"/>
        <v>10</v>
      </c>
      <c r="FP43" s="3">
        <f t="shared" si="84"/>
        <v>0</v>
      </c>
      <c r="FQ43" s="3">
        <f t="shared" si="75"/>
        <v>0</v>
      </c>
      <c r="FR43" s="3"/>
    </row>
    <row r="44" spans="3:174" x14ac:dyDescent="0.2">
      <c r="C44" s="1">
        <v>43964</v>
      </c>
      <c r="D44" s="3">
        <f t="shared" si="117"/>
        <v>357</v>
      </c>
      <c r="E44" s="3">
        <f t="shared" si="118"/>
        <v>336</v>
      </c>
      <c r="F44" s="3">
        <f t="shared" si="65"/>
        <v>153</v>
      </c>
      <c r="G44" s="3">
        <f t="shared" ref="G44:G56" si="124">SUM(E210-E209)</f>
        <v>236</v>
      </c>
      <c r="H44" s="3">
        <f t="shared" si="106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87"/>
        <v>64</v>
      </c>
      <c r="Q44" s="3">
        <f t="shared" si="121"/>
        <v>103</v>
      </c>
      <c r="R44" s="3">
        <f t="shared" si="107"/>
        <v>41</v>
      </c>
      <c r="W44" s="1">
        <v>43964</v>
      </c>
      <c r="X44" s="3">
        <f t="shared" si="108"/>
        <v>133</v>
      </c>
      <c r="Y44" s="3">
        <f t="shared" si="10"/>
        <v>248</v>
      </c>
      <c r="Z44" s="3">
        <f t="shared" si="11"/>
        <v>131</v>
      </c>
      <c r="AA44" s="3">
        <f t="shared" si="120"/>
        <v>83</v>
      </c>
      <c r="AB44" s="3">
        <f t="shared" si="123"/>
        <v>282</v>
      </c>
      <c r="AG44" s="1">
        <v>43964</v>
      </c>
      <c r="AH44" s="3">
        <f t="shared" si="94"/>
        <v>115</v>
      </c>
      <c r="AI44" s="3">
        <f t="shared" si="115"/>
        <v>46</v>
      </c>
      <c r="AJ44" s="3">
        <f t="shared" si="116"/>
        <v>40</v>
      </c>
      <c r="AK44" s="3">
        <f t="shared" si="109"/>
        <v>2</v>
      </c>
      <c r="AL44" s="3">
        <f t="shared" si="104"/>
        <v>4</v>
      </c>
      <c r="AQ44" s="1">
        <v>43964</v>
      </c>
      <c r="AR44" s="3">
        <f t="shared" si="119"/>
        <v>158</v>
      </c>
      <c r="AS44" s="3">
        <f t="shared" si="67"/>
        <v>71</v>
      </c>
      <c r="AT44" s="3">
        <f t="shared" si="68"/>
        <v>73</v>
      </c>
      <c r="AU44" s="3">
        <f t="shared" si="69"/>
        <v>32</v>
      </c>
      <c r="AV44" s="3">
        <f t="shared" si="70"/>
        <v>32</v>
      </c>
      <c r="BA44" s="1">
        <v>43964</v>
      </c>
      <c r="BB44" s="3">
        <f t="shared" si="95"/>
        <v>1293</v>
      </c>
      <c r="BC44" s="3">
        <f t="shared" si="96"/>
        <v>117</v>
      </c>
      <c r="BD44" s="3">
        <f t="shared" si="105"/>
        <v>70</v>
      </c>
      <c r="BE44" s="3">
        <f t="shared" si="76"/>
        <v>8</v>
      </c>
      <c r="BF44" s="3">
        <f t="shared" si="88"/>
        <v>182</v>
      </c>
      <c r="BJ44" s="1"/>
      <c r="CS44" s="1"/>
      <c r="DX44" s="1">
        <v>43964</v>
      </c>
      <c r="DY44" s="3">
        <f t="shared" si="77"/>
        <v>16</v>
      </c>
      <c r="DZ44" s="3">
        <f t="shared" si="78"/>
        <v>23</v>
      </c>
      <c r="EA44" s="3">
        <f t="shared" si="79"/>
        <v>15</v>
      </c>
      <c r="EB44" s="3">
        <f t="shared" si="92"/>
        <v>20</v>
      </c>
      <c r="EC44" s="3">
        <f t="shared" si="80"/>
        <v>25</v>
      </c>
      <c r="EF44" s="1">
        <v>43964</v>
      </c>
      <c r="EG44" s="3">
        <f t="shared" si="110"/>
        <v>21</v>
      </c>
      <c r="EH44" s="3">
        <f t="shared" si="111"/>
        <v>26</v>
      </c>
      <c r="EI44" s="3">
        <f t="shared" si="112"/>
        <v>27</v>
      </c>
      <c r="EJ44" s="3">
        <f t="shared" si="114"/>
        <v>9</v>
      </c>
      <c r="EK44" s="3">
        <f t="shared" si="113"/>
        <v>20</v>
      </c>
      <c r="EN44" s="1">
        <v>43964</v>
      </c>
      <c r="EO44" s="3">
        <f t="shared" si="89"/>
        <v>17</v>
      </c>
      <c r="EP44" s="3">
        <f t="shared" si="81"/>
        <v>38</v>
      </c>
      <c r="EQ44" s="3">
        <f t="shared" si="82"/>
        <v>26</v>
      </c>
      <c r="ER44" s="3">
        <f t="shared" si="83"/>
        <v>13</v>
      </c>
      <c r="ES44" s="3">
        <f t="shared" si="93"/>
        <v>30</v>
      </c>
      <c r="EV44" s="1">
        <v>43964</v>
      </c>
      <c r="EW44" s="3">
        <f t="shared" si="98"/>
        <v>16</v>
      </c>
      <c r="EX44" s="3">
        <f>SUM(W321-W320)</f>
        <v>2</v>
      </c>
      <c r="EY44" s="3">
        <f>SUM(X321-X320)</f>
        <v>7</v>
      </c>
      <c r="EZ44" s="3">
        <f>SUM(Y321-Y320)</f>
        <v>2</v>
      </c>
      <c r="FA44" s="3">
        <f>SUM(Z321-Z320)</f>
        <v>1</v>
      </c>
      <c r="FD44" s="1">
        <v>43964</v>
      </c>
      <c r="FE44" s="3">
        <f t="shared" ref="FE44:FE79" si="125">SUM(AA321-AA320)</f>
        <v>78</v>
      </c>
      <c r="FF44" s="3">
        <f t="shared" si="122"/>
        <v>22</v>
      </c>
      <c r="FG44" s="3">
        <f t="shared" si="122"/>
        <v>14</v>
      </c>
      <c r="FH44" s="3">
        <f t="shared" si="122"/>
        <v>6</v>
      </c>
      <c r="FI44" s="3">
        <f t="shared" si="97"/>
        <v>7</v>
      </c>
      <c r="FJ44" s="3"/>
      <c r="FL44" s="1">
        <v>43964</v>
      </c>
      <c r="FM44" s="3">
        <f t="shared" si="72"/>
        <v>46</v>
      </c>
      <c r="FN44" s="3">
        <f t="shared" si="73"/>
        <v>6</v>
      </c>
      <c r="FO44" s="3">
        <f t="shared" si="74"/>
        <v>8</v>
      </c>
      <c r="FP44" s="3">
        <f t="shared" si="84"/>
        <v>2</v>
      </c>
      <c r="FQ44" s="3">
        <f t="shared" si="75"/>
        <v>2</v>
      </c>
      <c r="FR44" s="3"/>
    </row>
    <row r="45" spans="3:174" x14ac:dyDescent="0.2">
      <c r="C45" s="1">
        <v>43965</v>
      </c>
      <c r="D45" s="3">
        <f t="shared" si="117"/>
        <v>336</v>
      </c>
      <c r="E45" s="3">
        <f t="shared" si="118"/>
        <v>428</v>
      </c>
      <c r="F45" s="3">
        <f t="shared" si="65"/>
        <v>156</v>
      </c>
      <c r="G45" s="3">
        <f t="shared" si="124"/>
        <v>303</v>
      </c>
      <c r="H45" s="3">
        <f t="shared" si="106"/>
        <v>239</v>
      </c>
      <c r="M45" s="1">
        <v>43965</v>
      </c>
      <c r="N45" s="3"/>
      <c r="O45" s="3">
        <f t="shared" si="5"/>
        <v>99</v>
      </c>
      <c r="P45" s="3">
        <f t="shared" si="87"/>
        <v>75</v>
      </c>
      <c r="Q45" s="3">
        <f t="shared" si="121"/>
        <v>79</v>
      </c>
      <c r="R45" s="3">
        <f t="shared" si="107"/>
        <v>130</v>
      </c>
      <c r="W45" s="1">
        <v>43965</v>
      </c>
      <c r="X45" s="3">
        <f t="shared" si="108"/>
        <v>294</v>
      </c>
      <c r="Y45" s="3">
        <f t="shared" si="10"/>
        <v>180</v>
      </c>
      <c r="Z45" s="3">
        <f t="shared" si="11"/>
        <v>247</v>
      </c>
      <c r="AA45" s="3">
        <f t="shared" si="120"/>
        <v>129</v>
      </c>
      <c r="AB45" s="3">
        <f t="shared" si="123"/>
        <v>314</v>
      </c>
      <c r="AG45" s="1">
        <v>43965</v>
      </c>
      <c r="AH45" s="3">
        <f t="shared" si="94"/>
        <v>381</v>
      </c>
      <c r="AI45" s="3">
        <f t="shared" si="115"/>
        <v>122</v>
      </c>
      <c r="AJ45" s="3">
        <f t="shared" si="116"/>
        <v>95</v>
      </c>
      <c r="AK45" s="3">
        <f t="shared" si="109"/>
        <v>29</v>
      </c>
      <c r="AL45" s="3">
        <f t="shared" si="104"/>
        <v>21</v>
      </c>
      <c r="AQ45" s="1">
        <v>43965</v>
      </c>
      <c r="AR45" s="3">
        <f t="shared" si="119"/>
        <v>248</v>
      </c>
      <c r="AS45" s="3">
        <f t="shared" si="67"/>
        <v>70</v>
      </c>
      <c r="AT45" s="3">
        <f t="shared" si="68"/>
        <v>95</v>
      </c>
      <c r="AU45" s="3">
        <f t="shared" si="69"/>
        <v>60</v>
      </c>
      <c r="AV45" s="3">
        <f t="shared" si="70"/>
        <v>45</v>
      </c>
      <c r="BA45" s="1">
        <v>43965</v>
      </c>
      <c r="BB45" s="3">
        <f t="shared" si="95"/>
        <v>853</v>
      </c>
      <c r="BC45" s="3">
        <f t="shared" si="96"/>
        <v>113</v>
      </c>
      <c r="BD45" s="3">
        <f t="shared" si="105"/>
        <v>135</v>
      </c>
      <c r="BE45" s="3">
        <f t="shared" si="76"/>
        <v>10</v>
      </c>
      <c r="BF45" s="3">
        <f t="shared" si="88"/>
        <v>138</v>
      </c>
      <c r="BJ45" s="1"/>
      <c r="CS45" s="1"/>
      <c r="DX45" s="1">
        <v>43965</v>
      </c>
      <c r="DY45" s="3">
        <f t="shared" si="77"/>
        <v>8</v>
      </c>
      <c r="DZ45" s="3">
        <f t="shared" si="78"/>
        <v>28</v>
      </c>
      <c r="EA45" s="3">
        <f t="shared" si="79"/>
        <v>17</v>
      </c>
      <c r="EB45" s="3">
        <f t="shared" si="92"/>
        <v>22</v>
      </c>
      <c r="EC45" s="3">
        <f t="shared" si="80"/>
        <v>16</v>
      </c>
      <c r="EF45" s="1">
        <v>43965</v>
      </c>
      <c r="EG45" s="3">
        <f t="shared" si="110"/>
        <v>14</v>
      </c>
      <c r="EH45" s="3">
        <f t="shared" si="111"/>
        <v>25</v>
      </c>
      <c r="EI45" s="3">
        <f t="shared" si="112"/>
        <v>25</v>
      </c>
      <c r="EJ45" s="3">
        <f t="shared" si="114"/>
        <v>22</v>
      </c>
      <c r="EK45" s="3">
        <f t="shared" si="113"/>
        <v>17</v>
      </c>
      <c r="EN45" s="1">
        <v>43965</v>
      </c>
      <c r="EO45" s="3">
        <f t="shared" si="89"/>
        <v>10</v>
      </c>
      <c r="EP45" s="3">
        <f t="shared" si="81"/>
        <v>45</v>
      </c>
      <c r="EQ45" s="3">
        <f t="shared" si="82"/>
        <v>21</v>
      </c>
      <c r="ER45" s="3">
        <f t="shared" si="83"/>
        <v>20</v>
      </c>
      <c r="ES45" s="3">
        <f t="shared" si="93"/>
        <v>35</v>
      </c>
      <c r="EV45" s="1">
        <v>43965</v>
      </c>
      <c r="EW45" s="3">
        <f t="shared" si="98"/>
        <v>27</v>
      </c>
      <c r="EX45" s="3">
        <f>SUM(W322-W321)</f>
        <v>14</v>
      </c>
      <c r="EY45" s="3">
        <f>SUM(X322-X321)</f>
        <v>11</v>
      </c>
      <c r="EZ45" s="3">
        <f>SUM(Y322-Y321)</f>
        <v>1</v>
      </c>
      <c r="FA45" s="3">
        <f>SUM(Z322-Z321)</f>
        <v>3</v>
      </c>
      <c r="FD45" s="1">
        <v>43965</v>
      </c>
      <c r="FE45" s="3">
        <f t="shared" si="125"/>
        <v>22</v>
      </c>
      <c r="FF45" s="3">
        <f t="shared" si="122"/>
        <v>31</v>
      </c>
      <c r="FG45" s="3">
        <f t="shared" si="122"/>
        <v>29</v>
      </c>
      <c r="FH45" s="3">
        <f t="shared" si="122"/>
        <v>4</v>
      </c>
      <c r="FI45" s="3">
        <f t="shared" si="97"/>
        <v>17</v>
      </c>
      <c r="FJ45" s="3"/>
      <c r="FL45" s="1">
        <v>43965</v>
      </c>
      <c r="FM45" s="3">
        <f t="shared" si="72"/>
        <v>50</v>
      </c>
      <c r="FN45" s="3">
        <f t="shared" si="73"/>
        <v>8</v>
      </c>
      <c r="FO45" s="3">
        <f t="shared" si="74"/>
        <v>3</v>
      </c>
      <c r="FP45" s="3">
        <f t="shared" si="84"/>
        <v>0</v>
      </c>
      <c r="FQ45" s="3">
        <f t="shared" si="75"/>
        <v>0</v>
      </c>
      <c r="FR45" s="3"/>
    </row>
    <row r="46" spans="3:174" x14ac:dyDescent="0.2">
      <c r="C46" s="1">
        <v>43966</v>
      </c>
      <c r="D46" s="3">
        <f t="shared" si="117"/>
        <v>432</v>
      </c>
      <c r="E46" s="3">
        <f t="shared" si="118"/>
        <v>486</v>
      </c>
      <c r="F46" s="3">
        <f t="shared" si="65"/>
        <v>121</v>
      </c>
      <c r="G46" s="3">
        <f t="shared" si="124"/>
        <v>539</v>
      </c>
      <c r="H46" s="3">
        <f t="shared" si="106"/>
        <v>175</v>
      </c>
      <c r="M46" s="1">
        <v>43966</v>
      </c>
      <c r="N46" s="3"/>
      <c r="O46" s="3">
        <f t="shared" si="5"/>
        <v>103</v>
      </c>
      <c r="P46" s="3">
        <f t="shared" si="87"/>
        <v>129</v>
      </c>
      <c r="Q46" s="3">
        <f t="shared" si="121"/>
        <v>107</v>
      </c>
      <c r="R46" s="3">
        <f t="shared" si="107"/>
        <v>43</v>
      </c>
      <c r="W46" s="1">
        <v>43966</v>
      </c>
      <c r="X46" s="3">
        <f t="shared" si="108"/>
        <v>115</v>
      </c>
      <c r="Y46" s="3">
        <f t="shared" si="10"/>
        <v>302</v>
      </c>
      <c r="Z46" s="3">
        <f t="shared" si="11"/>
        <v>181</v>
      </c>
      <c r="AA46" s="3">
        <f t="shared" si="120"/>
        <v>73</v>
      </c>
      <c r="AB46" s="3">
        <f t="shared" si="123"/>
        <v>231</v>
      </c>
      <c r="AG46" s="1">
        <v>43966</v>
      </c>
      <c r="AH46" s="3">
        <f t="shared" si="94"/>
        <v>112</v>
      </c>
      <c r="AI46" s="3">
        <f t="shared" si="115"/>
        <v>42</v>
      </c>
      <c r="AJ46" s="3">
        <f t="shared" si="116"/>
        <v>42</v>
      </c>
      <c r="AK46" s="3">
        <f t="shared" si="109"/>
        <v>22</v>
      </c>
      <c r="AL46" s="3">
        <f t="shared" si="104"/>
        <v>5</v>
      </c>
      <c r="AQ46" s="1">
        <v>43966</v>
      </c>
      <c r="AR46" s="3">
        <f t="shared" si="119"/>
        <v>211</v>
      </c>
      <c r="AS46" s="3">
        <f t="shared" si="67"/>
        <v>114</v>
      </c>
      <c r="AT46" s="3">
        <f t="shared" si="68"/>
        <v>157</v>
      </c>
      <c r="AU46" s="3">
        <f t="shared" si="69"/>
        <v>18</v>
      </c>
      <c r="AV46" s="3">
        <f t="shared" si="70"/>
        <v>63</v>
      </c>
      <c r="BA46" s="1">
        <v>43966</v>
      </c>
      <c r="BB46" s="3">
        <f t="shared" si="95"/>
        <v>890</v>
      </c>
      <c r="BC46" s="3">
        <f t="shared" si="96"/>
        <v>132</v>
      </c>
      <c r="BD46" s="3">
        <f t="shared" si="105"/>
        <v>157</v>
      </c>
      <c r="BE46" s="3">
        <f t="shared" si="76"/>
        <v>15</v>
      </c>
      <c r="BF46" s="3">
        <f t="shared" si="88"/>
        <v>118</v>
      </c>
      <c r="BJ46" s="1"/>
      <c r="CS46" s="1"/>
      <c r="DX46" s="1">
        <v>43966</v>
      </c>
      <c r="DY46" s="3">
        <f t="shared" si="77"/>
        <v>11</v>
      </c>
      <c r="DZ46" s="3">
        <f t="shared" si="78"/>
        <v>17</v>
      </c>
      <c r="EA46" s="3">
        <f t="shared" si="79"/>
        <v>14</v>
      </c>
      <c r="EB46" s="3">
        <f t="shared" si="92"/>
        <v>13</v>
      </c>
      <c r="EC46" s="3">
        <f t="shared" si="80"/>
        <v>12</v>
      </c>
      <c r="EF46" s="1">
        <v>43966</v>
      </c>
      <c r="EG46" s="3">
        <f t="shared" si="110"/>
        <v>20</v>
      </c>
      <c r="EH46" s="3">
        <f t="shared" si="111"/>
        <v>10</v>
      </c>
      <c r="EI46" s="3">
        <f t="shared" si="112"/>
        <v>14</v>
      </c>
      <c r="EJ46" s="3">
        <f t="shared" si="114"/>
        <v>9</v>
      </c>
      <c r="EK46" s="3">
        <f t="shared" si="113"/>
        <v>14</v>
      </c>
      <c r="EN46" s="1">
        <v>43966</v>
      </c>
      <c r="EO46" s="3">
        <f t="shared" si="89"/>
        <v>9</v>
      </c>
      <c r="EP46" s="3">
        <f t="shared" si="81"/>
        <v>20</v>
      </c>
      <c r="EQ46" s="3">
        <f t="shared" si="82"/>
        <v>26</v>
      </c>
      <c r="ER46" s="3">
        <f t="shared" si="83"/>
        <v>14</v>
      </c>
      <c r="ES46" s="3">
        <f t="shared" si="93"/>
        <v>14</v>
      </c>
      <c r="EV46" s="1">
        <v>43966</v>
      </c>
      <c r="EW46" s="3">
        <f t="shared" si="98"/>
        <v>9</v>
      </c>
      <c r="EX46" s="3">
        <f>SUM(W323-W322)</f>
        <v>8</v>
      </c>
      <c r="EY46" s="3">
        <f>SUM(X323-X322)</f>
        <v>1</v>
      </c>
      <c r="EZ46" s="3">
        <f>SUM(Y323-Y322)</f>
        <v>1</v>
      </c>
      <c r="FA46" s="3">
        <f>SUM(Z323-Z322)</f>
        <v>1</v>
      </c>
      <c r="FD46" s="1">
        <v>43966</v>
      </c>
      <c r="FE46" s="3">
        <f t="shared" si="125"/>
        <v>13</v>
      </c>
      <c r="FF46" s="3">
        <f t="shared" si="122"/>
        <v>21</v>
      </c>
      <c r="FG46" s="3">
        <f t="shared" si="122"/>
        <v>18</v>
      </c>
      <c r="FH46" s="3">
        <f t="shared" si="122"/>
        <v>3</v>
      </c>
      <c r="FI46" s="3">
        <f t="shared" si="97"/>
        <v>11</v>
      </c>
      <c r="FJ46" s="3"/>
      <c r="FL46" s="1">
        <v>43966</v>
      </c>
      <c r="FM46" s="3">
        <f t="shared" si="72"/>
        <v>46</v>
      </c>
      <c r="FN46" s="3">
        <f t="shared" si="73"/>
        <v>4</v>
      </c>
      <c r="FO46" s="3">
        <f t="shared" si="74"/>
        <v>6</v>
      </c>
      <c r="FP46" s="3">
        <f t="shared" si="84"/>
        <v>1</v>
      </c>
      <c r="FQ46" s="3">
        <f t="shared" si="75"/>
        <v>4</v>
      </c>
      <c r="FR46" s="3"/>
    </row>
    <row r="47" spans="3:174" x14ac:dyDescent="0.2">
      <c r="C47" s="1">
        <v>43967</v>
      </c>
      <c r="D47" s="3">
        <f t="shared" si="117"/>
        <v>325</v>
      </c>
      <c r="E47" s="3">
        <f t="shared" si="118"/>
        <v>410</v>
      </c>
      <c r="F47" s="3">
        <f t="shared" si="65"/>
        <v>169</v>
      </c>
      <c r="G47" s="3">
        <f t="shared" si="124"/>
        <v>293</v>
      </c>
      <c r="H47" s="3">
        <f t="shared" si="106"/>
        <v>223</v>
      </c>
      <c r="M47" s="1">
        <v>43967</v>
      </c>
      <c r="N47" s="3">
        <f t="shared" ref="N47:N56" si="126">SUM(G204-G203)</f>
        <v>51</v>
      </c>
      <c r="O47" s="3">
        <f t="shared" si="5"/>
        <v>89</v>
      </c>
      <c r="P47" s="3">
        <f t="shared" si="87"/>
        <v>79</v>
      </c>
      <c r="Q47" s="3">
        <f t="shared" si="121"/>
        <v>77</v>
      </c>
      <c r="R47" s="3">
        <f t="shared" si="107"/>
        <v>101</v>
      </c>
      <c r="W47" s="1">
        <v>43967</v>
      </c>
      <c r="X47" s="3">
        <f t="shared" si="108"/>
        <v>350</v>
      </c>
      <c r="Y47" s="3">
        <f t="shared" si="10"/>
        <v>200</v>
      </c>
      <c r="Z47" s="3">
        <f t="shared" si="11"/>
        <v>183</v>
      </c>
      <c r="AA47" s="3">
        <f t="shared" si="120"/>
        <v>81</v>
      </c>
      <c r="AB47" s="3">
        <f t="shared" si="123"/>
        <v>281</v>
      </c>
      <c r="AG47" s="1">
        <v>43967</v>
      </c>
      <c r="AH47" s="3">
        <v>134</v>
      </c>
      <c r="AI47" s="3">
        <f t="shared" si="115"/>
        <v>29</v>
      </c>
      <c r="AJ47" s="3">
        <f t="shared" si="116"/>
        <v>30</v>
      </c>
      <c r="AK47" s="3">
        <f t="shared" si="109"/>
        <v>10</v>
      </c>
      <c r="AL47" s="3">
        <f t="shared" si="104"/>
        <v>5</v>
      </c>
      <c r="AQ47" s="1">
        <v>43967</v>
      </c>
      <c r="AR47" s="3">
        <f t="shared" si="119"/>
        <v>197</v>
      </c>
      <c r="AS47" s="3">
        <f t="shared" si="67"/>
        <v>100</v>
      </c>
      <c r="AT47" s="3">
        <f t="shared" si="68"/>
        <v>146</v>
      </c>
      <c r="AU47" s="3">
        <f t="shared" si="69"/>
        <v>44</v>
      </c>
      <c r="AV47" s="3">
        <f t="shared" si="70"/>
        <v>50</v>
      </c>
      <c r="BA47" s="1">
        <v>43967</v>
      </c>
      <c r="BB47" s="3">
        <f t="shared" si="95"/>
        <v>1035</v>
      </c>
      <c r="BC47" s="3">
        <f t="shared" si="96"/>
        <v>139</v>
      </c>
      <c r="BD47" s="3">
        <f t="shared" si="105"/>
        <v>137</v>
      </c>
      <c r="BE47" s="3">
        <f t="shared" si="76"/>
        <v>25</v>
      </c>
      <c r="BF47" s="3">
        <f t="shared" si="88"/>
        <v>115</v>
      </c>
      <c r="BJ47" s="1"/>
      <c r="CS47" s="1"/>
      <c r="DX47" s="1">
        <v>43967</v>
      </c>
      <c r="DY47" s="3">
        <f t="shared" si="77"/>
        <v>19</v>
      </c>
      <c r="DZ47" s="3">
        <f t="shared" si="78"/>
        <v>22</v>
      </c>
      <c r="EA47" s="3">
        <f t="shared" si="79"/>
        <v>8</v>
      </c>
      <c r="EB47" s="3">
        <f t="shared" si="92"/>
        <v>11</v>
      </c>
      <c r="EC47" s="3">
        <f t="shared" si="80"/>
        <v>26</v>
      </c>
      <c r="EF47" s="1">
        <v>43967</v>
      </c>
      <c r="EG47" s="3">
        <f t="shared" si="110"/>
        <v>7</v>
      </c>
      <c r="EH47" s="3">
        <f t="shared" si="111"/>
        <v>3</v>
      </c>
      <c r="EI47" s="3">
        <f t="shared" si="112"/>
        <v>12</v>
      </c>
      <c r="EJ47" s="3">
        <f t="shared" si="114"/>
        <v>7</v>
      </c>
      <c r="EK47" s="3">
        <f t="shared" si="113"/>
        <v>15</v>
      </c>
      <c r="EN47" s="1">
        <v>43967</v>
      </c>
      <c r="EO47" s="3">
        <f t="shared" si="89"/>
        <v>10</v>
      </c>
      <c r="EP47" s="3">
        <f t="shared" si="81"/>
        <v>23</v>
      </c>
      <c r="EQ47" s="3">
        <f t="shared" si="82"/>
        <v>15</v>
      </c>
      <c r="ER47" s="3">
        <f t="shared" si="83"/>
        <v>9</v>
      </c>
      <c r="ES47" s="3">
        <f t="shared" si="93"/>
        <v>16</v>
      </c>
      <c r="EV47" s="1">
        <v>43967</v>
      </c>
      <c r="EW47" s="3">
        <f t="shared" si="98"/>
        <v>20</v>
      </c>
      <c r="EX47" s="3">
        <f>SUM(W324-W323)</f>
        <v>14</v>
      </c>
      <c r="EY47" s="3">
        <f>SUM(X324-X323)</f>
        <v>10</v>
      </c>
      <c r="EZ47" s="3">
        <f>SUM(Y324-Y323)</f>
        <v>1</v>
      </c>
      <c r="FA47" s="3">
        <f>SUM(Z324-Z323)</f>
        <v>1</v>
      </c>
      <c r="FD47" s="1">
        <v>43967</v>
      </c>
      <c r="FE47" s="3">
        <f t="shared" si="125"/>
        <v>10</v>
      </c>
      <c r="FF47" s="3">
        <f t="shared" si="122"/>
        <v>6</v>
      </c>
      <c r="FG47" s="3">
        <f t="shared" si="122"/>
        <v>12</v>
      </c>
      <c r="FH47" s="3">
        <f t="shared" si="122"/>
        <v>3</v>
      </c>
      <c r="FI47" s="3">
        <f t="shared" si="97"/>
        <v>1</v>
      </c>
      <c r="FJ47" s="3"/>
      <c r="FL47" s="1">
        <v>43967</v>
      </c>
      <c r="FM47" s="3">
        <f t="shared" si="72"/>
        <v>38</v>
      </c>
      <c r="FN47" s="3">
        <f t="shared" si="73"/>
        <v>0</v>
      </c>
      <c r="FO47" s="3">
        <f t="shared" si="74"/>
        <v>4</v>
      </c>
      <c r="FP47" s="3">
        <f t="shared" si="84"/>
        <v>0</v>
      </c>
      <c r="FQ47" s="3">
        <f t="shared" si="75"/>
        <v>3</v>
      </c>
      <c r="FR47" s="3"/>
    </row>
    <row r="48" spans="3:174" x14ac:dyDescent="0.2">
      <c r="C48" s="1">
        <v>43968</v>
      </c>
      <c r="D48" s="3">
        <f t="shared" si="117"/>
        <v>291</v>
      </c>
      <c r="E48" s="3">
        <f t="shared" si="118"/>
        <v>307</v>
      </c>
      <c r="F48" s="3">
        <f t="shared" si="65"/>
        <v>103</v>
      </c>
      <c r="G48" s="3">
        <f t="shared" si="124"/>
        <v>210</v>
      </c>
      <c r="H48" s="3">
        <f t="shared" si="106"/>
        <v>175</v>
      </c>
      <c r="M48" s="1">
        <v>43968</v>
      </c>
      <c r="N48" s="3">
        <f t="shared" si="126"/>
        <v>115</v>
      </c>
      <c r="O48" s="3">
        <f t="shared" si="5"/>
        <v>121</v>
      </c>
      <c r="P48" s="3">
        <f t="shared" si="87"/>
        <v>108</v>
      </c>
      <c r="Q48" s="3">
        <f t="shared" si="121"/>
        <v>133</v>
      </c>
      <c r="R48" s="3">
        <f t="shared" si="107"/>
        <v>174</v>
      </c>
      <c r="W48" s="1">
        <v>43968</v>
      </c>
      <c r="X48" s="3">
        <f t="shared" si="108"/>
        <v>133</v>
      </c>
      <c r="Y48" s="3">
        <f t="shared" si="10"/>
        <v>246</v>
      </c>
      <c r="Z48" s="3">
        <f t="shared" si="11"/>
        <v>148</v>
      </c>
      <c r="AA48" s="3">
        <f t="shared" si="120"/>
        <v>62</v>
      </c>
      <c r="AB48" s="3">
        <f t="shared" si="123"/>
        <v>185</v>
      </c>
      <c r="AG48" s="1">
        <v>43968</v>
      </c>
      <c r="AH48" s="3">
        <v>49</v>
      </c>
      <c r="AI48" s="3">
        <f t="shared" si="115"/>
        <v>20</v>
      </c>
      <c r="AJ48" s="3">
        <f t="shared" si="116"/>
        <v>41</v>
      </c>
      <c r="AK48" s="3">
        <f t="shared" si="109"/>
        <v>21</v>
      </c>
      <c r="AL48" s="3">
        <f t="shared" si="104"/>
        <v>1</v>
      </c>
      <c r="AQ48" s="1">
        <v>43968</v>
      </c>
      <c r="AR48" s="3">
        <f t="shared" si="119"/>
        <v>108</v>
      </c>
      <c r="AS48" s="3">
        <f t="shared" si="67"/>
        <v>75</v>
      </c>
      <c r="AT48" s="3">
        <f t="shared" si="68"/>
        <v>64</v>
      </c>
      <c r="AU48" s="3">
        <f t="shared" si="69"/>
        <v>30</v>
      </c>
      <c r="AV48" s="3">
        <f t="shared" si="70"/>
        <v>34</v>
      </c>
      <c r="BA48" s="1">
        <v>43968</v>
      </c>
      <c r="BB48" s="3">
        <f t="shared" si="95"/>
        <v>644</v>
      </c>
      <c r="BC48" s="3">
        <f t="shared" si="96"/>
        <v>174</v>
      </c>
      <c r="BD48" s="3">
        <f t="shared" si="105"/>
        <v>143</v>
      </c>
      <c r="BE48" s="3">
        <f t="shared" si="76"/>
        <v>33</v>
      </c>
      <c r="BF48" s="3">
        <f t="shared" si="88"/>
        <v>70</v>
      </c>
      <c r="BJ48" s="1"/>
      <c r="CS48" s="1"/>
      <c r="DX48" s="1">
        <v>43968</v>
      </c>
      <c r="DY48" s="3">
        <f t="shared" si="77"/>
        <v>16</v>
      </c>
      <c r="DZ48" s="3">
        <f t="shared" si="78"/>
        <v>19</v>
      </c>
      <c r="EA48" s="3">
        <f t="shared" si="79"/>
        <v>10</v>
      </c>
      <c r="EB48" s="3">
        <f t="shared" si="92"/>
        <v>11</v>
      </c>
      <c r="EC48" s="3">
        <f t="shared" si="80"/>
        <v>16</v>
      </c>
      <c r="EF48" s="1">
        <v>43968</v>
      </c>
      <c r="EG48" s="3">
        <f t="shared" si="110"/>
        <v>5</v>
      </c>
      <c r="EH48" s="3">
        <f t="shared" si="111"/>
        <v>12</v>
      </c>
      <c r="EI48" s="3">
        <f t="shared" si="112"/>
        <v>6</v>
      </c>
      <c r="EJ48" s="3">
        <f t="shared" si="114"/>
        <v>11</v>
      </c>
      <c r="EK48" s="3">
        <f t="shared" si="113"/>
        <v>7</v>
      </c>
      <c r="EN48" s="1">
        <v>43968</v>
      </c>
      <c r="EO48" s="3">
        <f t="shared" si="89"/>
        <v>9</v>
      </c>
      <c r="EP48" s="3">
        <f t="shared" si="81"/>
        <v>24</v>
      </c>
      <c r="EQ48" s="3">
        <f t="shared" si="82"/>
        <v>10</v>
      </c>
      <c r="ER48" s="3">
        <f t="shared" si="83"/>
        <v>6</v>
      </c>
      <c r="ES48" s="3">
        <f t="shared" si="93"/>
        <v>15</v>
      </c>
      <c r="EV48" s="1">
        <v>43968</v>
      </c>
      <c r="EW48" s="3">
        <f t="shared" si="98"/>
        <v>1</v>
      </c>
      <c r="EX48" s="3">
        <f>SUM(W325-W324)</f>
        <v>2</v>
      </c>
      <c r="EY48" s="3">
        <f>SUM(X325-X324)</f>
        <v>1</v>
      </c>
      <c r="EZ48" s="3">
        <f>SUM(Y325-Y324)</f>
        <v>0</v>
      </c>
      <c r="FA48" s="3">
        <f>SUM(Z325-Z324)</f>
        <v>0</v>
      </c>
      <c r="FD48" s="1">
        <v>43968</v>
      </c>
      <c r="FE48" s="3">
        <f t="shared" si="125"/>
        <v>0</v>
      </c>
      <c r="FF48" s="3">
        <f t="shared" si="122"/>
        <v>6</v>
      </c>
      <c r="FG48" s="3">
        <f t="shared" si="122"/>
        <v>0</v>
      </c>
      <c r="FH48" s="3">
        <f t="shared" si="122"/>
        <v>0</v>
      </c>
      <c r="FI48" s="3">
        <f t="shared" si="97"/>
        <v>0</v>
      </c>
      <c r="FJ48" s="3"/>
      <c r="FL48" s="1">
        <v>43968</v>
      </c>
      <c r="FM48" s="3">
        <f t="shared" si="72"/>
        <v>28</v>
      </c>
      <c r="FN48" s="3">
        <f t="shared" si="73"/>
        <v>7</v>
      </c>
      <c r="FO48" s="3">
        <f t="shared" si="74"/>
        <v>4</v>
      </c>
      <c r="FP48" s="3">
        <f t="shared" si="84"/>
        <v>0</v>
      </c>
      <c r="FQ48" s="3">
        <f t="shared" si="75"/>
        <v>1</v>
      </c>
      <c r="FR48" s="3"/>
    </row>
    <row r="49" spans="3:174" x14ac:dyDescent="0.2">
      <c r="C49" s="1">
        <v>43969</v>
      </c>
      <c r="D49" s="3">
        <f t="shared" si="117"/>
        <v>192</v>
      </c>
      <c r="E49" s="3">
        <f t="shared" si="118"/>
        <v>187</v>
      </c>
      <c r="F49" s="3">
        <f t="shared" si="65"/>
        <v>89</v>
      </c>
      <c r="G49" s="3">
        <f t="shared" si="124"/>
        <v>136</v>
      </c>
      <c r="H49" s="3">
        <f t="shared" si="106"/>
        <v>107</v>
      </c>
      <c r="M49" s="1">
        <v>43969</v>
      </c>
      <c r="N49" s="3">
        <f t="shared" si="126"/>
        <v>98</v>
      </c>
      <c r="O49" s="3"/>
      <c r="P49" s="3">
        <f t="shared" si="87"/>
        <v>460</v>
      </c>
      <c r="Q49" s="3">
        <f t="shared" si="121"/>
        <v>201</v>
      </c>
      <c r="R49" s="3">
        <f t="shared" si="107"/>
        <v>73</v>
      </c>
      <c r="W49" s="1">
        <v>43969</v>
      </c>
      <c r="X49" s="3">
        <f t="shared" si="108"/>
        <v>192</v>
      </c>
      <c r="Y49" s="3">
        <f t="shared" si="10"/>
        <v>216</v>
      </c>
      <c r="Z49" s="3">
        <f t="shared" si="11"/>
        <v>125</v>
      </c>
      <c r="AA49" s="3">
        <f t="shared" si="120"/>
        <v>50</v>
      </c>
      <c r="AB49" s="3">
        <f t="shared" si="123"/>
        <v>190</v>
      </c>
      <c r="AG49" s="1">
        <v>43969</v>
      </c>
      <c r="AH49" s="3">
        <f t="shared" ref="AH49:AH56" si="127">SUM(U213-U212)</f>
        <v>63</v>
      </c>
      <c r="AI49" s="3">
        <f t="shared" si="115"/>
        <v>7</v>
      </c>
      <c r="AJ49" s="3">
        <f t="shared" si="116"/>
        <v>12</v>
      </c>
      <c r="AK49" s="3">
        <f t="shared" si="109"/>
        <v>3</v>
      </c>
      <c r="AL49" s="3">
        <f t="shared" si="104"/>
        <v>3</v>
      </c>
      <c r="AQ49" s="1">
        <v>43969</v>
      </c>
      <c r="AR49" s="3">
        <f t="shared" si="119"/>
        <v>200</v>
      </c>
      <c r="AS49" s="3">
        <f t="shared" si="67"/>
        <v>140</v>
      </c>
      <c r="AT49" s="3">
        <f t="shared" si="68"/>
        <v>70</v>
      </c>
      <c r="AU49" s="3">
        <f t="shared" si="69"/>
        <v>21</v>
      </c>
      <c r="AV49" s="3">
        <f t="shared" si="70"/>
        <v>42</v>
      </c>
      <c r="BA49" s="1">
        <v>43969</v>
      </c>
      <c r="BB49" s="3">
        <f t="shared" si="95"/>
        <v>481</v>
      </c>
      <c r="BC49" s="3">
        <f t="shared" si="96"/>
        <v>110</v>
      </c>
      <c r="BD49" s="3">
        <f t="shared" si="105"/>
        <v>97</v>
      </c>
      <c r="BE49" s="3">
        <f t="shared" si="76"/>
        <v>15</v>
      </c>
      <c r="BF49" s="3">
        <f t="shared" si="88"/>
        <v>92</v>
      </c>
      <c r="BJ49" s="1"/>
      <c r="CS49" s="1"/>
      <c r="DX49" s="1">
        <v>43969</v>
      </c>
      <c r="DY49" s="3">
        <f t="shared" si="77"/>
        <v>10</v>
      </c>
      <c r="DZ49" s="3">
        <f t="shared" si="78"/>
        <v>20</v>
      </c>
      <c r="EA49" s="3">
        <f t="shared" si="79"/>
        <v>13</v>
      </c>
      <c r="EB49" s="3">
        <f t="shared" si="92"/>
        <v>17</v>
      </c>
      <c r="EC49" s="3">
        <f t="shared" si="80"/>
        <v>5</v>
      </c>
      <c r="EF49" s="1">
        <v>43969</v>
      </c>
      <c r="EG49" s="3">
        <f t="shared" si="110"/>
        <v>5</v>
      </c>
      <c r="EH49" s="3">
        <f t="shared" si="111"/>
        <v>11</v>
      </c>
      <c r="EI49" s="3">
        <f t="shared" si="112"/>
        <v>18</v>
      </c>
      <c r="EJ49" s="3">
        <f t="shared" si="114"/>
        <v>5</v>
      </c>
      <c r="EK49" s="3">
        <f t="shared" si="113"/>
        <v>1</v>
      </c>
      <c r="EN49" s="1">
        <v>43969</v>
      </c>
      <c r="EO49" s="3">
        <f t="shared" si="89"/>
        <v>6</v>
      </c>
      <c r="EP49" s="3">
        <f t="shared" si="81"/>
        <v>18</v>
      </c>
      <c r="EQ49" s="3">
        <f t="shared" si="82"/>
        <v>14</v>
      </c>
      <c r="ER49" s="3">
        <f t="shared" si="83"/>
        <v>3</v>
      </c>
      <c r="ES49" s="3">
        <f t="shared" si="93"/>
        <v>12</v>
      </c>
      <c r="EV49" s="1">
        <v>43969</v>
      </c>
      <c r="EW49" s="3">
        <f t="shared" si="98"/>
        <v>13</v>
      </c>
      <c r="EX49" s="3">
        <f>SUM(W326-W325)</f>
        <v>1</v>
      </c>
      <c r="EY49" s="3">
        <f>SUM(X326-X325)</f>
        <v>0</v>
      </c>
      <c r="EZ49" s="3">
        <f>SUM(Y326-Y325)</f>
        <v>1</v>
      </c>
      <c r="FA49" s="3">
        <f>SUM(Z326-Z325)</f>
        <v>1</v>
      </c>
      <c r="FD49" s="1">
        <v>43969</v>
      </c>
      <c r="FE49" s="3">
        <f t="shared" si="125"/>
        <v>49</v>
      </c>
      <c r="FF49" s="3"/>
      <c r="FG49" s="3">
        <f t="shared" ref="FG49:FG79" si="128">SUM(AC326-AC325)</f>
        <v>0</v>
      </c>
      <c r="FH49" s="3">
        <f t="shared" ref="FH49:FH79" si="129">SUM(AD326-AD325)</f>
        <v>34</v>
      </c>
      <c r="FI49" s="3">
        <f t="shared" si="97"/>
        <v>40</v>
      </c>
      <c r="FJ49" s="3"/>
      <c r="FL49" s="1">
        <v>43969</v>
      </c>
      <c r="FM49" s="3">
        <f t="shared" si="72"/>
        <v>18</v>
      </c>
      <c r="FN49" s="3">
        <f t="shared" si="73"/>
        <v>0</v>
      </c>
      <c r="FO49" s="3">
        <f t="shared" si="74"/>
        <v>5</v>
      </c>
      <c r="FP49" s="3">
        <f t="shared" si="84"/>
        <v>0</v>
      </c>
      <c r="FQ49" s="3">
        <f t="shared" si="75"/>
        <v>0</v>
      </c>
      <c r="FR49" s="3"/>
    </row>
    <row r="50" spans="3:174" x14ac:dyDescent="0.2">
      <c r="C50" s="1">
        <v>43970</v>
      </c>
      <c r="D50" s="3">
        <f t="shared" si="117"/>
        <v>184</v>
      </c>
      <c r="E50" s="3">
        <f t="shared" si="118"/>
        <v>196</v>
      </c>
      <c r="F50" s="3">
        <f t="shared" si="65"/>
        <v>70</v>
      </c>
      <c r="G50" s="3">
        <f t="shared" si="124"/>
        <v>112</v>
      </c>
      <c r="H50" s="3">
        <f t="shared" si="106"/>
        <v>103</v>
      </c>
      <c r="M50" s="1">
        <v>43970</v>
      </c>
      <c r="N50" s="3">
        <f t="shared" si="126"/>
        <v>63</v>
      </c>
      <c r="O50" s="3"/>
      <c r="P50" s="3">
        <f t="shared" si="87"/>
        <v>86</v>
      </c>
      <c r="Q50" s="3">
        <f t="shared" si="121"/>
        <v>128</v>
      </c>
      <c r="R50" s="3">
        <f t="shared" si="107"/>
        <v>93</v>
      </c>
      <c r="W50" s="1">
        <v>43970</v>
      </c>
      <c r="X50" s="3">
        <f t="shared" si="108"/>
        <v>154</v>
      </c>
      <c r="Y50" s="3">
        <f t="shared" si="10"/>
        <v>159</v>
      </c>
      <c r="Z50" s="3">
        <f t="shared" si="11"/>
        <v>161</v>
      </c>
      <c r="AA50" s="3">
        <f t="shared" si="120"/>
        <v>41</v>
      </c>
      <c r="AB50" s="3">
        <f t="shared" si="123"/>
        <v>140</v>
      </c>
      <c r="AG50" s="1">
        <v>43970</v>
      </c>
      <c r="AH50" s="3">
        <f t="shared" si="127"/>
        <v>164</v>
      </c>
      <c r="AI50" s="3">
        <f t="shared" si="115"/>
        <v>28</v>
      </c>
      <c r="AJ50" s="3">
        <f t="shared" si="116"/>
        <v>10</v>
      </c>
      <c r="AK50" s="3">
        <f t="shared" si="109"/>
        <v>22</v>
      </c>
      <c r="AL50" s="3">
        <f t="shared" si="104"/>
        <v>6</v>
      </c>
      <c r="AQ50" s="1">
        <v>43970</v>
      </c>
      <c r="AR50" s="3">
        <f t="shared" si="119"/>
        <v>147</v>
      </c>
      <c r="AS50" s="3">
        <f t="shared" si="67"/>
        <v>51</v>
      </c>
      <c r="AT50" s="3">
        <f t="shared" si="68"/>
        <v>65</v>
      </c>
      <c r="AU50" s="3">
        <f t="shared" si="69"/>
        <v>22</v>
      </c>
      <c r="AV50" s="3">
        <f t="shared" si="70"/>
        <v>16</v>
      </c>
      <c r="BA50" s="1">
        <v>43970</v>
      </c>
      <c r="BB50" s="3">
        <f t="shared" si="95"/>
        <v>1193</v>
      </c>
      <c r="BC50" s="3">
        <f t="shared" si="96"/>
        <v>80</v>
      </c>
      <c r="BD50" s="3">
        <f t="shared" si="105"/>
        <v>90</v>
      </c>
      <c r="BE50" s="3">
        <f t="shared" si="76"/>
        <v>12</v>
      </c>
      <c r="BF50" s="3">
        <f t="shared" si="88"/>
        <v>209</v>
      </c>
      <c r="BJ50" s="1"/>
      <c r="CS50" s="1"/>
      <c r="DX50" s="1">
        <v>43970</v>
      </c>
      <c r="DY50" s="3">
        <f t="shared" si="77"/>
        <v>15</v>
      </c>
      <c r="DZ50" s="3">
        <f t="shared" si="78"/>
        <v>13</v>
      </c>
      <c r="EA50" s="3">
        <f t="shared" si="79"/>
        <v>11</v>
      </c>
      <c r="EB50" s="3">
        <f t="shared" si="92"/>
        <v>13</v>
      </c>
      <c r="EC50" s="3">
        <f t="shared" si="80"/>
        <v>18</v>
      </c>
      <c r="EF50" s="1">
        <v>43970</v>
      </c>
      <c r="EG50" s="3">
        <f t="shared" si="110"/>
        <v>14</v>
      </c>
      <c r="EH50" s="3">
        <f t="shared" si="111"/>
        <v>14</v>
      </c>
      <c r="EI50" s="3">
        <f t="shared" si="112"/>
        <v>19</v>
      </c>
      <c r="EJ50" s="3">
        <f t="shared" si="114"/>
        <v>15</v>
      </c>
      <c r="EK50" s="3">
        <f t="shared" si="113"/>
        <v>3</v>
      </c>
      <c r="EN50" s="1">
        <v>43970</v>
      </c>
      <c r="EO50" s="3">
        <f t="shared" si="89"/>
        <v>4</v>
      </c>
      <c r="EP50" s="3">
        <f t="shared" si="81"/>
        <v>24</v>
      </c>
      <c r="EQ50" s="3">
        <f t="shared" si="82"/>
        <v>7</v>
      </c>
      <c r="ER50" s="3">
        <f t="shared" si="83"/>
        <v>7</v>
      </c>
      <c r="ES50" s="3">
        <f t="shared" si="93"/>
        <v>16</v>
      </c>
      <c r="EV50" s="1">
        <v>43970</v>
      </c>
      <c r="EW50" s="3">
        <f t="shared" si="98"/>
        <v>49</v>
      </c>
      <c r="EX50" s="3">
        <f>SUM(W327-W326)</f>
        <v>15</v>
      </c>
      <c r="EY50" s="3">
        <f>SUM(X327-X326)</f>
        <v>13</v>
      </c>
      <c r="EZ50" s="3">
        <f>SUM(Y327-Y326)</f>
        <v>4</v>
      </c>
      <c r="FA50" s="3">
        <f>SUM(Z327-Z326)</f>
        <v>0</v>
      </c>
      <c r="FD50" s="1">
        <v>43970</v>
      </c>
      <c r="FE50" s="3">
        <f t="shared" si="125"/>
        <v>29</v>
      </c>
      <c r="FF50" s="3"/>
      <c r="FG50" s="3">
        <f t="shared" si="128"/>
        <v>13</v>
      </c>
      <c r="FH50" s="3">
        <f t="shared" si="129"/>
        <v>9</v>
      </c>
      <c r="FI50" s="3">
        <f t="shared" si="97"/>
        <v>14</v>
      </c>
      <c r="FJ50" s="3"/>
      <c r="FL50" s="1">
        <v>43970</v>
      </c>
      <c r="FM50" s="3">
        <f t="shared" si="72"/>
        <v>74</v>
      </c>
      <c r="FN50" s="3">
        <f t="shared" si="73"/>
        <v>0</v>
      </c>
      <c r="FO50" s="3">
        <f t="shared" si="74"/>
        <v>6</v>
      </c>
      <c r="FP50" s="3">
        <f t="shared" si="84"/>
        <v>3</v>
      </c>
      <c r="FQ50" s="3">
        <f t="shared" si="75"/>
        <v>0</v>
      </c>
      <c r="FR50" s="3"/>
    </row>
    <row r="51" spans="3:174" x14ac:dyDescent="0.2">
      <c r="C51" s="1">
        <v>43971</v>
      </c>
      <c r="D51" s="3">
        <f t="shared" si="117"/>
        <v>244</v>
      </c>
      <c r="E51" s="3">
        <f t="shared" si="118"/>
        <v>208</v>
      </c>
      <c r="F51" s="3">
        <f t="shared" si="65"/>
        <v>73</v>
      </c>
      <c r="G51" s="3">
        <f t="shared" si="124"/>
        <v>148</v>
      </c>
      <c r="H51" s="3">
        <f t="shared" si="106"/>
        <v>84</v>
      </c>
      <c r="M51" s="1">
        <v>43971</v>
      </c>
      <c r="N51" s="3"/>
      <c r="O51" s="3">
        <f t="shared" ref="O51:O56" si="130">SUM(H206-H205)</f>
        <v>127</v>
      </c>
      <c r="P51" s="3">
        <f t="shared" si="87"/>
        <v>166</v>
      </c>
      <c r="Q51" s="3">
        <f t="shared" si="121"/>
        <v>91</v>
      </c>
      <c r="R51" s="3">
        <f t="shared" si="107"/>
        <v>55</v>
      </c>
      <c r="W51" s="1">
        <v>43971</v>
      </c>
      <c r="X51" s="3">
        <f t="shared" si="108"/>
        <v>137</v>
      </c>
      <c r="Y51" s="3">
        <v>204</v>
      </c>
      <c r="Z51" s="3">
        <f t="shared" ref="Z51:Z56" si="131">SUM(P220-P219)</f>
        <v>172</v>
      </c>
      <c r="AA51" s="3">
        <f t="shared" si="120"/>
        <v>42</v>
      </c>
      <c r="AB51" s="3">
        <f t="shared" si="123"/>
        <v>198</v>
      </c>
      <c r="AG51" s="1">
        <v>43971</v>
      </c>
      <c r="AH51" s="3">
        <f t="shared" si="127"/>
        <v>140</v>
      </c>
      <c r="AI51" s="3">
        <f t="shared" si="115"/>
        <v>39</v>
      </c>
      <c r="AJ51" s="3">
        <f t="shared" si="116"/>
        <v>25</v>
      </c>
      <c r="AK51" s="3">
        <f t="shared" si="109"/>
        <v>24</v>
      </c>
      <c r="AL51" s="3">
        <f t="shared" si="104"/>
        <v>10</v>
      </c>
      <c r="AQ51" s="1">
        <v>43971</v>
      </c>
      <c r="AR51" s="3">
        <f t="shared" si="119"/>
        <v>158</v>
      </c>
      <c r="AS51" s="3">
        <f t="shared" si="67"/>
        <v>91</v>
      </c>
      <c r="AT51" s="3">
        <f t="shared" si="68"/>
        <v>90</v>
      </c>
      <c r="AU51" s="3">
        <f t="shared" si="69"/>
        <v>37</v>
      </c>
      <c r="AV51" s="3">
        <f t="shared" si="70"/>
        <v>28</v>
      </c>
      <c r="BA51" s="1">
        <v>43971</v>
      </c>
      <c r="BB51" s="3">
        <f t="shared" si="95"/>
        <v>1262</v>
      </c>
      <c r="BC51" s="3">
        <f t="shared" si="96"/>
        <v>114</v>
      </c>
      <c r="BD51" s="3">
        <f t="shared" si="105"/>
        <v>127</v>
      </c>
      <c r="BE51" s="3">
        <f t="shared" si="76"/>
        <v>28</v>
      </c>
      <c r="BF51" s="3">
        <f t="shared" si="88"/>
        <v>99</v>
      </c>
      <c r="BJ51" s="1"/>
      <c r="CS51" s="1"/>
      <c r="DX51" s="1">
        <v>43971</v>
      </c>
      <c r="DY51" s="3">
        <f t="shared" si="77"/>
        <v>11</v>
      </c>
      <c r="DZ51" s="3">
        <f t="shared" si="78"/>
        <v>37</v>
      </c>
      <c r="EA51" s="3">
        <f t="shared" si="79"/>
        <v>9</v>
      </c>
      <c r="EB51" s="3">
        <f t="shared" si="92"/>
        <v>7</v>
      </c>
      <c r="EC51" s="3">
        <f t="shared" si="80"/>
        <v>18</v>
      </c>
      <c r="EF51" s="1">
        <v>43971</v>
      </c>
      <c r="EG51" s="3">
        <f t="shared" si="110"/>
        <v>26</v>
      </c>
      <c r="EH51" s="3">
        <f t="shared" si="111"/>
        <v>24</v>
      </c>
      <c r="EI51" s="3">
        <f t="shared" si="112"/>
        <v>4</v>
      </c>
      <c r="EJ51" s="3">
        <f t="shared" si="114"/>
        <v>17</v>
      </c>
      <c r="EK51" s="3">
        <f t="shared" si="113"/>
        <v>13</v>
      </c>
      <c r="EN51" s="1">
        <v>43971</v>
      </c>
      <c r="EO51" s="3">
        <f t="shared" si="89"/>
        <v>10</v>
      </c>
      <c r="EP51" s="3">
        <f t="shared" si="81"/>
        <v>26</v>
      </c>
      <c r="EQ51" s="3">
        <f t="shared" si="82"/>
        <v>20</v>
      </c>
      <c r="ER51" s="3">
        <f t="shared" si="83"/>
        <v>14</v>
      </c>
      <c r="ES51" s="3">
        <f t="shared" si="93"/>
        <v>28</v>
      </c>
      <c r="EV51" s="1">
        <v>43971</v>
      </c>
      <c r="EW51" s="3">
        <f t="shared" si="98"/>
        <v>9</v>
      </c>
      <c r="EX51" s="3">
        <f>SUM(W328-W327)</f>
        <v>7</v>
      </c>
      <c r="EY51" s="3">
        <f>SUM(X328-X327)</f>
        <v>10</v>
      </c>
      <c r="EZ51" s="3">
        <f>SUM(Y328-Y327)</f>
        <v>3</v>
      </c>
      <c r="FA51" s="3">
        <f>SUM(Z328-Z327)</f>
        <v>1</v>
      </c>
      <c r="FD51" s="1">
        <v>43971</v>
      </c>
      <c r="FE51" s="3">
        <f t="shared" si="125"/>
        <v>43</v>
      </c>
      <c r="FF51" s="3">
        <f t="shared" ref="FF51:FF79" si="132">SUM(AB328-AB327)</f>
        <v>21</v>
      </c>
      <c r="FG51" s="3">
        <f t="shared" si="128"/>
        <v>0</v>
      </c>
      <c r="FH51" s="3">
        <f t="shared" si="129"/>
        <v>6</v>
      </c>
      <c r="FI51" s="3">
        <f t="shared" si="97"/>
        <v>11</v>
      </c>
      <c r="FJ51" s="3"/>
      <c r="FL51" s="1">
        <v>43971</v>
      </c>
      <c r="FM51" s="3">
        <f t="shared" ref="FM51:FM79" si="133">SUM(AF328-AF327)</f>
        <v>57</v>
      </c>
      <c r="FN51" s="3">
        <f t="shared" ref="FN51:FN79" si="134">SUM(AG328-AG327)</f>
        <v>20</v>
      </c>
      <c r="FO51" s="3">
        <f t="shared" ref="FO51:FO79" si="135">SUM(AH328-AH327)</f>
        <v>9</v>
      </c>
      <c r="FP51" s="3">
        <f t="shared" si="84"/>
        <v>0</v>
      </c>
      <c r="FQ51" s="3">
        <f t="shared" ref="FQ51:FQ79" si="136">SUM(AJ328-AJ327)</f>
        <v>10</v>
      </c>
      <c r="FR51" s="3"/>
    </row>
    <row r="52" spans="3:174" x14ac:dyDescent="0.2">
      <c r="C52" s="1">
        <v>43972</v>
      </c>
      <c r="D52" s="3">
        <f t="shared" si="117"/>
        <v>273</v>
      </c>
      <c r="E52" s="3">
        <f t="shared" si="118"/>
        <v>496</v>
      </c>
      <c r="F52" s="3">
        <f t="shared" si="65"/>
        <v>119</v>
      </c>
      <c r="G52" s="3">
        <f t="shared" si="124"/>
        <v>185</v>
      </c>
      <c r="H52" s="3">
        <f t="shared" si="106"/>
        <v>142</v>
      </c>
      <c r="M52" s="1">
        <v>43972</v>
      </c>
      <c r="N52" s="3"/>
      <c r="O52" s="3">
        <f t="shared" si="130"/>
        <v>66</v>
      </c>
      <c r="P52" s="3">
        <f t="shared" si="87"/>
        <v>54</v>
      </c>
      <c r="Q52" s="3">
        <f t="shared" si="121"/>
        <v>54</v>
      </c>
      <c r="R52" s="3">
        <f t="shared" si="107"/>
        <v>71</v>
      </c>
      <c r="W52" s="1">
        <v>43972</v>
      </c>
      <c r="X52" s="3">
        <f t="shared" si="108"/>
        <v>127</v>
      </c>
      <c r="Y52" s="3">
        <v>222</v>
      </c>
      <c r="Z52" s="3">
        <f t="shared" si="131"/>
        <v>143</v>
      </c>
      <c r="AA52" s="3">
        <f t="shared" si="120"/>
        <v>84</v>
      </c>
      <c r="AB52" s="3">
        <v>217</v>
      </c>
      <c r="AG52" s="1">
        <v>43972</v>
      </c>
      <c r="AH52" s="3">
        <f t="shared" si="127"/>
        <v>106</v>
      </c>
      <c r="AI52" s="3">
        <f t="shared" si="115"/>
        <v>8</v>
      </c>
      <c r="AJ52" s="3">
        <f t="shared" si="116"/>
        <v>28</v>
      </c>
      <c r="AK52" s="3">
        <f t="shared" si="109"/>
        <v>11</v>
      </c>
      <c r="AL52" s="3">
        <f t="shared" si="104"/>
        <v>4</v>
      </c>
      <c r="AQ52" s="1">
        <v>43972</v>
      </c>
      <c r="AR52" s="3">
        <f t="shared" si="119"/>
        <v>195</v>
      </c>
      <c r="AS52" s="3">
        <f t="shared" si="67"/>
        <v>114</v>
      </c>
      <c r="AT52" s="3">
        <f t="shared" si="68"/>
        <v>125</v>
      </c>
      <c r="AU52" s="3">
        <f t="shared" si="69"/>
        <v>36</v>
      </c>
      <c r="AV52" s="3">
        <f t="shared" si="70"/>
        <v>21</v>
      </c>
      <c r="BA52" s="1">
        <v>43972</v>
      </c>
      <c r="BB52" s="3">
        <f t="shared" si="95"/>
        <v>1131</v>
      </c>
      <c r="BC52" s="3">
        <f t="shared" si="96"/>
        <v>175</v>
      </c>
      <c r="BD52" s="3">
        <f t="shared" si="105"/>
        <v>155</v>
      </c>
      <c r="BE52" s="3">
        <f t="shared" si="76"/>
        <v>12</v>
      </c>
      <c r="BF52" s="3">
        <f t="shared" si="88"/>
        <v>109</v>
      </c>
      <c r="BJ52" s="1"/>
      <c r="CS52" s="1"/>
      <c r="DX52" s="1">
        <v>43972</v>
      </c>
      <c r="DY52" s="3">
        <f t="shared" si="77"/>
        <v>10</v>
      </c>
      <c r="DZ52" s="3">
        <f t="shared" si="78"/>
        <v>13</v>
      </c>
      <c r="EA52" s="3">
        <f t="shared" si="79"/>
        <v>8</v>
      </c>
      <c r="EB52" s="3">
        <f t="shared" si="92"/>
        <v>10</v>
      </c>
      <c r="EC52" s="3">
        <f t="shared" si="80"/>
        <v>11</v>
      </c>
      <c r="EF52" s="1">
        <v>43972</v>
      </c>
      <c r="EG52" s="3">
        <f t="shared" si="110"/>
        <v>8</v>
      </c>
      <c r="EH52" s="3">
        <f t="shared" si="111"/>
        <v>15</v>
      </c>
      <c r="EI52" s="3">
        <f t="shared" si="112"/>
        <v>7</v>
      </c>
      <c r="EJ52" s="3">
        <f t="shared" si="114"/>
        <v>11</v>
      </c>
      <c r="EK52" s="3">
        <f t="shared" si="113"/>
        <v>9</v>
      </c>
      <c r="EN52" s="1">
        <v>43972</v>
      </c>
      <c r="EO52" s="3">
        <f t="shared" si="89"/>
        <v>6</v>
      </c>
      <c r="EP52" s="3">
        <f t="shared" si="81"/>
        <v>16</v>
      </c>
      <c r="EQ52" s="3">
        <f t="shared" si="82"/>
        <v>14</v>
      </c>
      <c r="ER52" s="3">
        <f t="shared" si="83"/>
        <v>10</v>
      </c>
      <c r="ES52" s="3">
        <f t="shared" si="93"/>
        <v>15</v>
      </c>
      <c r="EV52" s="1">
        <v>43972</v>
      </c>
      <c r="EW52" s="3">
        <f t="shared" si="98"/>
        <v>29</v>
      </c>
      <c r="EX52" s="3">
        <f>SUM(W329-W328)</f>
        <v>10</v>
      </c>
      <c r="EY52" s="3">
        <f>SUM(X329-X328)</f>
        <v>9</v>
      </c>
      <c r="EZ52" s="3">
        <f>SUM(Y329-Y328)</f>
        <v>2</v>
      </c>
      <c r="FA52" s="3">
        <f>SUM(Z329-Z328)</f>
        <v>5</v>
      </c>
      <c r="FD52" s="1">
        <v>43972</v>
      </c>
      <c r="FE52" s="3">
        <f t="shared" si="125"/>
        <v>26</v>
      </c>
      <c r="FF52" s="3">
        <f t="shared" si="132"/>
        <v>11</v>
      </c>
      <c r="FG52" s="3">
        <f t="shared" si="128"/>
        <v>0</v>
      </c>
      <c r="FH52" s="3">
        <f t="shared" si="129"/>
        <v>4</v>
      </c>
      <c r="FI52" s="3">
        <f t="shared" si="97"/>
        <v>6</v>
      </c>
      <c r="FJ52" s="3"/>
      <c r="FL52" s="1">
        <v>43972</v>
      </c>
      <c r="FM52" s="3">
        <f t="shared" si="133"/>
        <v>46</v>
      </c>
      <c r="FN52" s="3">
        <f t="shared" si="134"/>
        <v>0</v>
      </c>
      <c r="FO52" s="3">
        <f t="shared" si="135"/>
        <v>6</v>
      </c>
      <c r="FP52" s="3">
        <f t="shared" si="84"/>
        <v>0</v>
      </c>
      <c r="FQ52" s="3">
        <f t="shared" si="136"/>
        <v>14</v>
      </c>
      <c r="FR52" s="3"/>
    </row>
    <row r="53" spans="3:174" x14ac:dyDescent="0.2">
      <c r="C53" s="1">
        <v>43973</v>
      </c>
      <c r="D53" s="3">
        <f t="shared" si="117"/>
        <v>211</v>
      </c>
      <c r="E53">
        <v>254</v>
      </c>
      <c r="F53" s="3">
        <f t="shared" si="65"/>
        <v>121</v>
      </c>
      <c r="G53" s="3">
        <f t="shared" si="124"/>
        <v>163</v>
      </c>
      <c r="H53" s="3">
        <f t="shared" si="106"/>
        <v>119</v>
      </c>
      <c r="M53" s="1">
        <v>43973</v>
      </c>
      <c r="N53" s="3">
        <f t="shared" si="126"/>
        <v>70</v>
      </c>
      <c r="O53" s="3">
        <f t="shared" si="130"/>
        <v>83</v>
      </c>
      <c r="P53" s="3">
        <f t="shared" si="87"/>
        <v>108</v>
      </c>
      <c r="Q53" s="3">
        <f t="shared" si="121"/>
        <v>15</v>
      </c>
      <c r="R53" s="3">
        <f t="shared" si="107"/>
        <v>107</v>
      </c>
      <c r="W53" s="1">
        <v>43973</v>
      </c>
      <c r="X53" s="3">
        <f t="shared" si="108"/>
        <v>91</v>
      </c>
      <c r="Y53" s="3">
        <f>SUM(O222-O221)</f>
        <v>155</v>
      </c>
      <c r="Z53" s="3">
        <f t="shared" si="131"/>
        <v>158</v>
      </c>
      <c r="AA53" s="3">
        <f t="shared" si="120"/>
        <v>33</v>
      </c>
      <c r="AB53" s="3">
        <v>104</v>
      </c>
      <c r="AG53" s="1">
        <v>43973</v>
      </c>
      <c r="AH53" s="3">
        <f t="shared" si="127"/>
        <v>64</v>
      </c>
      <c r="AI53" s="3">
        <f t="shared" si="115"/>
        <v>6</v>
      </c>
      <c r="AJ53" s="3">
        <f t="shared" si="116"/>
        <v>25</v>
      </c>
      <c r="AK53" s="3">
        <f t="shared" si="109"/>
        <v>3</v>
      </c>
      <c r="AL53" s="3">
        <f t="shared" si="104"/>
        <v>10</v>
      </c>
      <c r="AQ53" s="1">
        <v>43973</v>
      </c>
      <c r="AR53" s="3">
        <f t="shared" si="119"/>
        <v>217</v>
      </c>
      <c r="AS53" s="3">
        <f t="shared" si="67"/>
        <v>98</v>
      </c>
      <c r="AT53" s="3">
        <f t="shared" si="68"/>
        <v>91</v>
      </c>
      <c r="AU53" s="3">
        <f t="shared" si="69"/>
        <v>27</v>
      </c>
      <c r="AV53" s="3">
        <f t="shared" si="70"/>
        <v>54</v>
      </c>
      <c r="BA53" s="1">
        <v>43973</v>
      </c>
      <c r="BB53" s="3">
        <f t="shared" si="95"/>
        <v>962</v>
      </c>
      <c r="BC53" s="3">
        <f t="shared" si="96"/>
        <v>119</v>
      </c>
      <c r="BD53" s="3">
        <f t="shared" si="105"/>
        <v>106</v>
      </c>
      <c r="BE53" s="3">
        <f t="shared" si="76"/>
        <v>17</v>
      </c>
      <c r="BF53" s="3">
        <f t="shared" si="88"/>
        <v>169</v>
      </c>
      <c r="BJ53" s="1"/>
      <c r="CS53" s="1"/>
      <c r="DX53" s="1">
        <v>43973</v>
      </c>
      <c r="DY53" s="3">
        <f t="shared" ref="DY53:DY79" si="137">SUM(G330-G329)</f>
        <v>8</v>
      </c>
      <c r="DZ53" s="3">
        <f t="shared" ref="DZ53:DZ79" si="138">SUM(H330-H329)</f>
        <v>12</v>
      </c>
      <c r="EA53" s="3">
        <f t="shared" ref="EA53:EA79" si="139">SUM(I330-I329)</f>
        <v>14</v>
      </c>
      <c r="EB53" s="3">
        <f t="shared" si="92"/>
        <v>8</v>
      </c>
      <c r="EC53" s="3">
        <f t="shared" ref="EC53:EC79" si="140">SUM(K330-K329)</f>
        <v>12</v>
      </c>
      <c r="EF53" s="1">
        <v>43973</v>
      </c>
      <c r="EG53" s="3">
        <f t="shared" si="110"/>
        <v>7</v>
      </c>
      <c r="EH53" s="3">
        <f t="shared" si="111"/>
        <v>13</v>
      </c>
      <c r="EI53" s="3">
        <f t="shared" si="112"/>
        <v>9</v>
      </c>
      <c r="EJ53" s="3">
        <f t="shared" si="114"/>
        <v>13</v>
      </c>
      <c r="EK53" s="3">
        <f t="shared" si="113"/>
        <v>17</v>
      </c>
      <c r="EN53" s="1">
        <v>43973</v>
      </c>
      <c r="EO53" s="3">
        <f t="shared" si="89"/>
        <v>5</v>
      </c>
      <c r="EP53" s="3">
        <f t="shared" ref="EP53:EP79" si="141">SUM(R330-R329)</f>
        <v>18</v>
      </c>
      <c r="EQ53" s="3">
        <f t="shared" ref="EQ53:EQ79" si="142">SUM(S330-S329)</f>
        <v>11</v>
      </c>
      <c r="ER53" s="3">
        <f t="shared" ref="ER53:ER79" si="143">SUM(T330-T329)</f>
        <v>12</v>
      </c>
      <c r="ES53" s="3">
        <f t="shared" si="93"/>
        <v>12</v>
      </c>
      <c r="EV53" s="1">
        <v>43973</v>
      </c>
      <c r="EW53" s="3">
        <f t="shared" si="98"/>
        <v>10</v>
      </c>
      <c r="EX53" s="3"/>
      <c r="EY53" s="3">
        <f t="shared" ref="EY53:FA60" si="144">SUM(X330-X329)</f>
        <v>4</v>
      </c>
      <c r="EZ53" s="3">
        <f t="shared" si="144"/>
        <v>0</v>
      </c>
      <c r="FA53" s="3">
        <f t="shared" si="144"/>
        <v>1</v>
      </c>
      <c r="FD53" s="1">
        <v>43973</v>
      </c>
      <c r="FE53" s="3">
        <f t="shared" si="125"/>
        <v>43</v>
      </c>
      <c r="FF53" s="3">
        <f t="shared" si="132"/>
        <v>12</v>
      </c>
      <c r="FG53" s="3">
        <f t="shared" si="128"/>
        <v>27</v>
      </c>
      <c r="FH53" s="3">
        <f t="shared" si="129"/>
        <v>5</v>
      </c>
      <c r="FI53" s="3">
        <f t="shared" si="97"/>
        <v>4</v>
      </c>
      <c r="FJ53" s="3"/>
      <c r="FL53" s="1">
        <v>43973</v>
      </c>
      <c r="FM53" s="3">
        <f t="shared" si="133"/>
        <v>33</v>
      </c>
      <c r="FN53" s="3">
        <f t="shared" si="134"/>
        <v>9</v>
      </c>
      <c r="FO53" s="3">
        <f t="shared" si="135"/>
        <v>9</v>
      </c>
      <c r="FP53" s="3">
        <f t="shared" ref="FP53:FP79" si="145">SUM(AI330-AI329)</f>
        <v>0</v>
      </c>
      <c r="FQ53" s="3">
        <f t="shared" si="136"/>
        <v>6</v>
      </c>
      <c r="FR53" s="3"/>
    </row>
    <row r="54" spans="3:174" x14ac:dyDescent="0.2">
      <c r="C54" s="1">
        <v>43974</v>
      </c>
      <c r="D54" s="3">
        <f t="shared" si="117"/>
        <v>186</v>
      </c>
      <c r="E54" s="3">
        <v>263</v>
      </c>
      <c r="F54" s="3">
        <f t="shared" si="65"/>
        <v>118</v>
      </c>
      <c r="G54" s="3">
        <f t="shared" si="124"/>
        <v>155</v>
      </c>
      <c r="H54" s="3">
        <f t="shared" si="106"/>
        <v>130</v>
      </c>
      <c r="M54" s="1">
        <v>43974</v>
      </c>
      <c r="N54" s="3">
        <f t="shared" si="126"/>
        <v>15</v>
      </c>
      <c r="O54" s="3">
        <f t="shared" si="130"/>
        <v>13</v>
      </c>
      <c r="P54" s="3">
        <f t="shared" si="87"/>
        <v>51</v>
      </c>
      <c r="Q54" s="3"/>
      <c r="R54" s="3">
        <f t="shared" si="107"/>
        <v>6</v>
      </c>
      <c r="W54" s="1">
        <v>43974</v>
      </c>
      <c r="X54" s="3">
        <f t="shared" si="108"/>
        <v>111</v>
      </c>
      <c r="Y54" s="3">
        <f>SUM(O223-O222)</f>
        <v>147</v>
      </c>
      <c r="Z54" s="3">
        <f t="shared" si="131"/>
        <v>113</v>
      </c>
      <c r="AA54" s="3">
        <f t="shared" si="120"/>
        <v>35</v>
      </c>
      <c r="AB54" s="3">
        <f>SUM(R212-R211)</f>
        <v>150</v>
      </c>
      <c r="AG54" s="1">
        <v>43974</v>
      </c>
      <c r="AH54" s="3">
        <f t="shared" si="127"/>
        <v>95</v>
      </c>
      <c r="AI54" s="3">
        <f t="shared" si="115"/>
        <v>61</v>
      </c>
      <c r="AJ54" s="3">
        <f t="shared" si="116"/>
        <v>37</v>
      </c>
      <c r="AK54" s="3">
        <f t="shared" si="109"/>
        <v>7</v>
      </c>
      <c r="AL54" s="3">
        <f t="shared" si="104"/>
        <v>7</v>
      </c>
      <c r="AQ54" s="1">
        <v>43974</v>
      </c>
      <c r="AR54" s="3">
        <f t="shared" si="119"/>
        <v>151</v>
      </c>
      <c r="AS54" s="3">
        <f t="shared" si="67"/>
        <v>98</v>
      </c>
      <c r="AT54" s="3">
        <f t="shared" si="68"/>
        <v>54</v>
      </c>
      <c r="AU54" s="3">
        <f t="shared" si="69"/>
        <v>15</v>
      </c>
      <c r="AV54" s="3">
        <f t="shared" si="70"/>
        <v>7</v>
      </c>
      <c r="BA54" s="1">
        <v>43974</v>
      </c>
      <c r="BB54" s="3">
        <f t="shared" si="95"/>
        <v>1004</v>
      </c>
      <c r="BC54" s="3">
        <f t="shared" si="96"/>
        <v>125</v>
      </c>
      <c r="BD54" s="3">
        <f t="shared" si="105"/>
        <v>109</v>
      </c>
      <c r="BE54" s="3">
        <f t="shared" si="76"/>
        <v>56</v>
      </c>
      <c r="BF54" s="3">
        <f t="shared" si="88"/>
        <v>169</v>
      </c>
      <c r="BJ54" s="1"/>
      <c r="CS54" s="1"/>
      <c r="DX54" s="1">
        <v>43974</v>
      </c>
      <c r="DY54" s="3">
        <f t="shared" si="137"/>
        <v>9</v>
      </c>
      <c r="DZ54" s="3">
        <f t="shared" si="138"/>
        <v>10</v>
      </c>
      <c r="EA54" s="3">
        <f t="shared" si="139"/>
        <v>6</v>
      </c>
      <c r="EB54" s="3">
        <f t="shared" si="92"/>
        <v>7</v>
      </c>
      <c r="EC54" s="3">
        <f t="shared" si="140"/>
        <v>8</v>
      </c>
      <c r="EF54" s="1">
        <v>43974</v>
      </c>
      <c r="EG54" s="3">
        <f t="shared" si="110"/>
        <v>6</v>
      </c>
      <c r="EH54" s="3">
        <f t="shared" si="111"/>
        <v>4</v>
      </c>
      <c r="EI54" s="3">
        <f t="shared" si="112"/>
        <v>3</v>
      </c>
      <c r="EJ54" s="3">
        <f t="shared" si="114"/>
        <v>4</v>
      </c>
      <c r="EK54" s="3">
        <f t="shared" si="113"/>
        <v>7</v>
      </c>
      <c r="EN54" s="1">
        <v>43974</v>
      </c>
      <c r="EO54" s="3">
        <f t="shared" ref="EO54:EO79" si="146">SUM(Q331-Q330)</f>
        <v>9</v>
      </c>
      <c r="EP54" s="3">
        <f t="shared" si="141"/>
        <v>16</v>
      </c>
      <c r="EQ54" s="3">
        <f t="shared" si="142"/>
        <v>6</v>
      </c>
      <c r="ER54" s="3">
        <f t="shared" si="143"/>
        <v>3</v>
      </c>
      <c r="ES54" s="3">
        <f t="shared" si="93"/>
        <v>15</v>
      </c>
      <c r="EV54" s="1">
        <v>43974</v>
      </c>
      <c r="EW54" s="3">
        <f t="shared" si="98"/>
        <v>38</v>
      </c>
      <c r="EX54" s="3"/>
      <c r="EY54" s="3">
        <f t="shared" si="144"/>
        <v>2</v>
      </c>
      <c r="EZ54" s="3">
        <f t="shared" si="144"/>
        <v>0</v>
      </c>
      <c r="FA54" s="3">
        <f t="shared" si="144"/>
        <v>0</v>
      </c>
      <c r="FD54" s="1">
        <v>43974</v>
      </c>
      <c r="FE54" s="3">
        <f t="shared" si="125"/>
        <v>12</v>
      </c>
      <c r="FF54" s="3">
        <f t="shared" si="132"/>
        <v>14</v>
      </c>
      <c r="FG54" s="3">
        <f t="shared" si="128"/>
        <v>3</v>
      </c>
      <c r="FH54" s="3">
        <f t="shared" si="129"/>
        <v>5</v>
      </c>
      <c r="FI54" s="3">
        <f t="shared" si="97"/>
        <v>9</v>
      </c>
      <c r="FJ54" s="3"/>
      <c r="FL54" s="1">
        <v>43974</v>
      </c>
      <c r="FM54" s="3">
        <f t="shared" si="133"/>
        <v>41</v>
      </c>
      <c r="FN54" s="3">
        <f t="shared" si="134"/>
        <v>4</v>
      </c>
      <c r="FO54" s="3">
        <f t="shared" si="135"/>
        <v>1</v>
      </c>
      <c r="FP54" s="3">
        <f t="shared" si="145"/>
        <v>0</v>
      </c>
      <c r="FQ54" s="3">
        <f t="shared" si="136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24"/>
        <v>216</v>
      </c>
      <c r="H55" s="3">
        <f t="shared" si="106"/>
        <v>162</v>
      </c>
      <c r="M55" s="1">
        <v>43975</v>
      </c>
      <c r="N55" s="3">
        <f t="shared" si="126"/>
        <v>136</v>
      </c>
      <c r="O55" s="3">
        <f t="shared" si="130"/>
        <v>67</v>
      </c>
      <c r="P55" s="3">
        <f t="shared" si="87"/>
        <v>77</v>
      </c>
      <c r="Q55" s="3"/>
      <c r="R55" s="3">
        <f t="shared" si="107"/>
        <v>76</v>
      </c>
      <c r="W55" s="1">
        <v>43975</v>
      </c>
      <c r="X55" s="3">
        <f t="shared" si="108"/>
        <v>126</v>
      </c>
      <c r="Y55" s="3">
        <f>SUM(O224-O223)</f>
        <v>205</v>
      </c>
      <c r="Z55" s="3">
        <f t="shared" si="131"/>
        <v>123</v>
      </c>
      <c r="AA55" s="3">
        <f t="shared" si="120"/>
        <v>53</v>
      </c>
      <c r="AB55" s="3">
        <f>SUM(R213-R212)</f>
        <v>180</v>
      </c>
      <c r="AG55" s="1">
        <v>43975</v>
      </c>
      <c r="AH55" s="3">
        <f t="shared" si="127"/>
        <v>74</v>
      </c>
      <c r="AI55" s="3">
        <f t="shared" si="115"/>
        <v>23</v>
      </c>
      <c r="AJ55" s="3">
        <f t="shared" si="116"/>
        <v>17</v>
      </c>
      <c r="AK55" s="3">
        <f t="shared" si="109"/>
        <v>12</v>
      </c>
      <c r="AL55" s="3">
        <f t="shared" si="104"/>
        <v>12</v>
      </c>
      <c r="AQ55" s="1">
        <v>43975</v>
      </c>
      <c r="AR55" s="3">
        <f t="shared" si="119"/>
        <v>176</v>
      </c>
      <c r="AS55" s="3">
        <f t="shared" si="67"/>
        <v>61</v>
      </c>
      <c r="AT55" s="3">
        <f t="shared" si="68"/>
        <v>65</v>
      </c>
      <c r="AU55" s="3">
        <f t="shared" si="69"/>
        <v>23</v>
      </c>
      <c r="AV55" s="3">
        <f t="shared" si="70"/>
        <v>40</v>
      </c>
      <c r="BA55" s="1">
        <v>43975</v>
      </c>
      <c r="BB55" s="3">
        <f t="shared" si="95"/>
        <v>925</v>
      </c>
      <c r="BC55" s="3">
        <f t="shared" si="96"/>
        <v>142</v>
      </c>
      <c r="BD55" s="3">
        <f t="shared" si="105"/>
        <v>111</v>
      </c>
      <c r="BE55" s="3">
        <f t="shared" si="76"/>
        <v>30</v>
      </c>
      <c r="BF55" s="3">
        <f t="shared" si="88"/>
        <v>126</v>
      </c>
      <c r="BJ55" s="1"/>
      <c r="CS55" s="1"/>
      <c r="DX55" s="1">
        <v>43975</v>
      </c>
      <c r="DY55" s="3">
        <f t="shared" si="137"/>
        <v>9</v>
      </c>
      <c r="DZ55" s="3">
        <f t="shared" si="138"/>
        <v>14</v>
      </c>
      <c r="EA55" s="3">
        <f t="shared" si="139"/>
        <v>8</v>
      </c>
      <c r="EB55" s="3">
        <f t="shared" ref="EB55:EB79" si="147">SUM(J332-J331)</f>
        <v>5</v>
      </c>
      <c r="EC55" s="3">
        <f t="shared" si="140"/>
        <v>12</v>
      </c>
      <c r="EF55" s="1">
        <v>43975</v>
      </c>
      <c r="EG55" s="3">
        <f t="shared" si="110"/>
        <v>4</v>
      </c>
      <c r="EH55" s="3">
        <f t="shared" si="111"/>
        <v>1</v>
      </c>
      <c r="EI55" s="3">
        <f t="shared" si="112"/>
        <v>7</v>
      </c>
      <c r="EJ55" s="3">
        <f t="shared" si="114"/>
        <v>3</v>
      </c>
      <c r="EK55" s="3">
        <f t="shared" si="113"/>
        <v>2</v>
      </c>
      <c r="EN55" s="1">
        <v>43975</v>
      </c>
      <c r="EO55" s="3">
        <f t="shared" si="146"/>
        <v>11</v>
      </c>
      <c r="EP55" s="3">
        <f t="shared" si="141"/>
        <v>6</v>
      </c>
      <c r="EQ55" s="3">
        <f t="shared" si="142"/>
        <v>11</v>
      </c>
      <c r="ER55" s="3">
        <f t="shared" si="143"/>
        <v>8</v>
      </c>
      <c r="ES55" s="3">
        <f t="shared" ref="ES55:ES79" si="148">SUM(U332-U331)</f>
        <v>12</v>
      </c>
      <c r="EV55" s="1">
        <v>43975</v>
      </c>
      <c r="EW55" s="3"/>
      <c r="EX55" s="3">
        <f t="shared" ref="EX55:EX79" si="149">SUM(W332-W331)</f>
        <v>1</v>
      </c>
      <c r="EY55" s="3">
        <f t="shared" si="144"/>
        <v>0</v>
      </c>
      <c r="EZ55" s="3">
        <f t="shared" si="144"/>
        <v>0</v>
      </c>
      <c r="FA55" s="3">
        <f t="shared" si="144"/>
        <v>0</v>
      </c>
      <c r="FD55" s="1">
        <v>43975</v>
      </c>
      <c r="FE55" s="3">
        <f t="shared" si="125"/>
        <v>0</v>
      </c>
      <c r="FF55" s="3">
        <f t="shared" si="132"/>
        <v>0</v>
      </c>
      <c r="FG55" s="3">
        <f t="shared" si="128"/>
        <v>0</v>
      </c>
      <c r="FH55" s="3">
        <f t="shared" si="129"/>
        <v>4</v>
      </c>
      <c r="FI55" s="3">
        <f t="shared" si="97"/>
        <v>4</v>
      </c>
      <c r="FJ55" s="3"/>
      <c r="FL55" s="1">
        <v>43975</v>
      </c>
      <c r="FM55" s="3">
        <f t="shared" si="133"/>
        <v>14</v>
      </c>
      <c r="FN55" s="3">
        <f t="shared" si="134"/>
        <v>0</v>
      </c>
      <c r="FO55" s="3">
        <f t="shared" si="135"/>
        <v>5</v>
      </c>
      <c r="FP55" s="3">
        <f t="shared" si="145"/>
        <v>0</v>
      </c>
      <c r="FQ55" s="3">
        <f t="shared" si="136"/>
        <v>1</v>
      </c>
      <c r="FR55" s="3"/>
    </row>
    <row r="56" spans="3:174" x14ac:dyDescent="0.2">
      <c r="C56" s="1">
        <v>43976</v>
      </c>
      <c r="D56" s="3">
        <f>SUM(B232-B231)</f>
        <v>192</v>
      </c>
      <c r="E56" s="3">
        <v>185</v>
      </c>
      <c r="F56" s="3">
        <f t="shared" si="65"/>
        <v>70</v>
      </c>
      <c r="G56" s="3">
        <f t="shared" si="124"/>
        <v>110</v>
      </c>
      <c r="H56" s="3">
        <f t="shared" si="106"/>
        <v>126</v>
      </c>
      <c r="M56" s="1">
        <v>43976</v>
      </c>
      <c r="N56" s="3">
        <f t="shared" si="126"/>
        <v>97</v>
      </c>
      <c r="O56" s="3">
        <f t="shared" si="130"/>
        <v>74</v>
      </c>
      <c r="P56" s="3">
        <f t="shared" si="87"/>
        <v>60</v>
      </c>
      <c r="Q56" s="3">
        <v>49</v>
      </c>
      <c r="R56" s="3">
        <f t="shared" si="107"/>
        <v>88</v>
      </c>
      <c r="W56" s="1">
        <v>43976</v>
      </c>
      <c r="X56" s="3">
        <f t="shared" si="108"/>
        <v>63</v>
      </c>
      <c r="Y56" s="3">
        <f>SUM(O225-O224)</f>
        <v>102</v>
      </c>
      <c r="Z56" s="3">
        <f t="shared" si="131"/>
        <v>118</v>
      </c>
      <c r="AA56" s="3">
        <v>32</v>
      </c>
      <c r="AB56" s="3">
        <f>SUM(R214-R213)</f>
        <v>74</v>
      </c>
      <c r="AG56" s="1">
        <v>43976</v>
      </c>
      <c r="AH56" s="3">
        <f t="shared" si="127"/>
        <v>45</v>
      </c>
      <c r="AI56" s="3">
        <f t="shared" si="115"/>
        <v>11</v>
      </c>
      <c r="AJ56" s="3">
        <f t="shared" si="116"/>
        <v>17</v>
      </c>
      <c r="AK56" s="3">
        <f t="shared" si="109"/>
        <v>13</v>
      </c>
      <c r="AL56" s="3">
        <f t="shared" si="104"/>
        <v>4</v>
      </c>
      <c r="AQ56" s="1">
        <v>43976</v>
      </c>
      <c r="AR56" s="3">
        <f t="shared" si="119"/>
        <v>111</v>
      </c>
      <c r="AS56" s="3">
        <f t="shared" si="67"/>
        <v>51</v>
      </c>
      <c r="AT56" s="3">
        <f t="shared" si="68"/>
        <v>31</v>
      </c>
      <c r="AU56" s="3">
        <f t="shared" si="69"/>
        <v>16</v>
      </c>
      <c r="AV56" s="3">
        <f t="shared" si="70"/>
        <v>18</v>
      </c>
      <c r="BA56" s="1">
        <v>43976</v>
      </c>
      <c r="BB56" s="3">
        <f t="shared" si="95"/>
        <v>998</v>
      </c>
      <c r="BC56" s="3">
        <f t="shared" si="96"/>
        <v>96</v>
      </c>
      <c r="BD56" s="3">
        <f t="shared" si="105"/>
        <v>329</v>
      </c>
      <c r="BE56" s="3">
        <f t="shared" si="76"/>
        <v>24</v>
      </c>
      <c r="BF56" s="3">
        <f t="shared" si="88"/>
        <v>162</v>
      </c>
      <c r="BJ56" s="1"/>
      <c r="CS56" s="1"/>
      <c r="DX56" s="1">
        <v>43976</v>
      </c>
      <c r="DY56" s="3">
        <f t="shared" si="137"/>
        <v>12</v>
      </c>
      <c r="DZ56" s="3">
        <f t="shared" si="138"/>
        <v>15</v>
      </c>
      <c r="EA56" s="3">
        <f t="shared" si="139"/>
        <v>11</v>
      </c>
      <c r="EB56" s="3">
        <f t="shared" si="147"/>
        <v>11</v>
      </c>
      <c r="EC56" s="3">
        <f t="shared" si="140"/>
        <v>5</v>
      </c>
      <c r="EF56" s="1">
        <v>43976</v>
      </c>
      <c r="EG56" s="3">
        <f t="shared" ref="EG56:EG79" si="150">SUM(L333-L332)</f>
        <v>0</v>
      </c>
      <c r="EH56" s="3"/>
      <c r="EI56" s="3">
        <f t="shared" ref="EI56:EI67" si="151">SUM(N333-N332)</f>
        <v>0</v>
      </c>
      <c r="EJ56" s="3"/>
      <c r="EK56" s="3">
        <f t="shared" si="113"/>
        <v>1</v>
      </c>
      <c r="EN56" s="1">
        <v>43976</v>
      </c>
      <c r="EO56" s="3">
        <f t="shared" si="146"/>
        <v>0</v>
      </c>
      <c r="EP56" s="3">
        <f t="shared" si="141"/>
        <v>0</v>
      </c>
      <c r="EQ56" s="3">
        <f t="shared" si="142"/>
        <v>0</v>
      </c>
      <c r="ER56" s="3">
        <f t="shared" si="143"/>
        <v>0</v>
      </c>
      <c r="ES56" s="3">
        <f t="shared" si="148"/>
        <v>0</v>
      </c>
      <c r="EV56" s="1">
        <v>43976</v>
      </c>
      <c r="EW56" s="3"/>
      <c r="EX56" s="3">
        <f t="shared" si="149"/>
        <v>0</v>
      </c>
      <c r="EY56" s="3">
        <f t="shared" si="144"/>
        <v>0</v>
      </c>
      <c r="EZ56" s="3">
        <f t="shared" si="144"/>
        <v>2</v>
      </c>
      <c r="FA56" s="3">
        <f t="shared" si="144"/>
        <v>0</v>
      </c>
      <c r="FD56" s="1">
        <v>43976</v>
      </c>
      <c r="FE56" s="3">
        <f t="shared" si="125"/>
        <v>2</v>
      </c>
      <c r="FF56" s="3">
        <f t="shared" si="132"/>
        <v>0</v>
      </c>
      <c r="FG56" s="3">
        <f t="shared" si="128"/>
        <v>3</v>
      </c>
      <c r="FH56" s="3">
        <f t="shared" si="129"/>
        <v>3</v>
      </c>
      <c r="FI56" s="3">
        <f t="shared" si="97"/>
        <v>0</v>
      </c>
      <c r="FJ56" s="3"/>
      <c r="FL56" s="1">
        <v>43976</v>
      </c>
      <c r="FM56" s="3">
        <f t="shared" si="133"/>
        <v>12</v>
      </c>
      <c r="FN56" s="3">
        <f t="shared" si="134"/>
        <v>0</v>
      </c>
      <c r="FO56" s="3">
        <f t="shared" si="135"/>
        <v>5</v>
      </c>
      <c r="FP56" s="3">
        <f t="shared" si="145"/>
        <v>1</v>
      </c>
      <c r="FQ56" s="3">
        <f t="shared" si="136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37"/>
        <v>5</v>
      </c>
      <c r="DZ57" s="3">
        <f t="shared" si="138"/>
        <v>9</v>
      </c>
      <c r="EA57" s="3">
        <f t="shared" si="139"/>
        <v>4</v>
      </c>
      <c r="EB57" s="3">
        <f t="shared" si="147"/>
        <v>6</v>
      </c>
      <c r="EC57" s="3">
        <f t="shared" si="140"/>
        <v>12</v>
      </c>
      <c r="EF57" s="1">
        <v>43977</v>
      </c>
      <c r="EG57" s="3">
        <f t="shared" si="150"/>
        <v>3</v>
      </c>
      <c r="EH57" s="3"/>
      <c r="EI57" s="3">
        <f t="shared" si="151"/>
        <v>10</v>
      </c>
      <c r="EJ57" s="3"/>
      <c r="EK57" s="3">
        <f t="shared" si="113"/>
        <v>1</v>
      </c>
      <c r="EN57" s="1">
        <v>43977</v>
      </c>
      <c r="EO57" s="3">
        <f t="shared" si="146"/>
        <v>6</v>
      </c>
      <c r="EP57" s="3">
        <f t="shared" si="141"/>
        <v>17</v>
      </c>
      <c r="EQ57" s="3">
        <f t="shared" si="142"/>
        <v>11</v>
      </c>
      <c r="ER57" s="3">
        <f t="shared" si="143"/>
        <v>9</v>
      </c>
      <c r="ES57" s="3">
        <f t="shared" si="148"/>
        <v>21</v>
      </c>
      <c r="EV57" s="1">
        <v>43977</v>
      </c>
      <c r="EW57" s="3">
        <f t="shared" ref="EW57:EW79" si="152">SUM(V334-V333)</f>
        <v>4</v>
      </c>
      <c r="EX57" s="3">
        <f t="shared" si="149"/>
        <v>3</v>
      </c>
      <c r="EY57" s="3">
        <f t="shared" si="144"/>
        <v>1</v>
      </c>
      <c r="EZ57" s="3">
        <f t="shared" si="144"/>
        <v>3</v>
      </c>
      <c r="FA57" s="3">
        <f t="shared" si="144"/>
        <v>0</v>
      </c>
      <c r="FD57" s="1">
        <v>43977</v>
      </c>
      <c r="FE57" s="3">
        <f t="shared" si="125"/>
        <v>8</v>
      </c>
      <c r="FF57" s="3">
        <f t="shared" si="132"/>
        <v>2</v>
      </c>
      <c r="FG57" s="3">
        <f t="shared" si="128"/>
        <v>0</v>
      </c>
      <c r="FH57" s="3">
        <f t="shared" si="129"/>
        <v>1</v>
      </c>
      <c r="FI57" s="3">
        <f t="shared" si="97"/>
        <v>0</v>
      </c>
      <c r="FJ57" s="3"/>
      <c r="FL57" s="1">
        <v>43977</v>
      </c>
      <c r="FM57" s="3">
        <f t="shared" si="133"/>
        <v>27</v>
      </c>
      <c r="FN57" s="3">
        <f t="shared" si="134"/>
        <v>15</v>
      </c>
      <c r="FO57" s="3">
        <f t="shared" si="135"/>
        <v>5</v>
      </c>
      <c r="FP57" s="3">
        <f t="shared" si="145"/>
        <v>0</v>
      </c>
      <c r="FQ57" s="3">
        <f t="shared" si="136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37"/>
        <v>4</v>
      </c>
      <c r="DZ58" s="3">
        <f t="shared" si="138"/>
        <v>8</v>
      </c>
      <c r="EA58" s="3">
        <f t="shared" si="139"/>
        <v>3</v>
      </c>
      <c r="EB58" s="3">
        <f t="shared" si="147"/>
        <v>5</v>
      </c>
      <c r="EC58" s="3">
        <f t="shared" si="140"/>
        <v>10</v>
      </c>
      <c r="EF58" s="1">
        <v>43978</v>
      </c>
      <c r="EG58" s="3">
        <f t="shared" si="150"/>
        <v>19</v>
      </c>
      <c r="EH58" s="3">
        <f>SUM(M335-M334)</f>
        <v>15</v>
      </c>
      <c r="EI58" s="3">
        <f t="shared" si="151"/>
        <v>19</v>
      </c>
      <c r="EJ58" s="3">
        <f>SUM(O335-O334)</f>
        <v>12</v>
      </c>
      <c r="EK58" s="3">
        <f t="shared" si="113"/>
        <v>7</v>
      </c>
      <c r="EN58" s="1">
        <v>43978</v>
      </c>
      <c r="EO58" s="3">
        <f t="shared" si="146"/>
        <v>6</v>
      </c>
      <c r="EP58" s="3">
        <f t="shared" si="141"/>
        <v>14</v>
      </c>
      <c r="EQ58" s="3">
        <f t="shared" si="142"/>
        <v>8</v>
      </c>
      <c r="ER58" s="3">
        <f t="shared" si="143"/>
        <v>3</v>
      </c>
      <c r="ES58" s="3">
        <f t="shared" si="148"/>
        <v>16</v>
      </c>
      <c r="EV58" s="1">
        <v>43978</v>
      </c>
      <c r="EW58" s="3">
        <f t="shared" si="152"/>
        <v>38</v>
      </c>
      <c r="EX58" s="3">
        <f t="shared" si="149"/>
        <v>3</v>
      </c>
      <c r="EY58" s="3">
        <f t="shared" si="144"/>
        <v>5</v>
      </c>
      <c r="EZ58" s="3">
        <f t="shared" si="144"/>
        <v>2</v>
      </c>
      <c r="FA58" s="3">
        <f t="shared" si="144"/>
        <v>1</v>
      </c>
      <c r="FD58" s="1">
        <v>43978</v>
      </c>
      <c r="FE58" s="3">
        <f t="shared" si="125"/>
        <v>19</v>
      </c>
      <c r="FF58" s="3">
        <f t="shared" si="132"/>
        <v>27</v>
      </c>
      <c r="FG58" s="3">
        <f t="shared" si="128"/>
        <v>12</v>
      </c>
      <c r="FH58" s="3">
        <f t="shared" si="129"/>
        <v>5</v>
      </c>
      <c r="FI58" s="3">
        <f t="shared" ref="FI58:FI79" si="153">SUM(AE335-AE334)</f>
        <v>5</v>
      </c>
      <c r="FJ58" s="3"/>
      <c r="FL58" s="1">
        <v>43978</v>
      </c>
      <c r="FM58" s="3">
        <f t="shared" si="133"/>
        <v>52</v>
      </c>
      <c r="FN58" s="3">
        <f t="shared" si="134"/>
        <v>7</v>
      </c>
      <c r="FO58" s="3">
        <f t="shared" si="135"/>
        <v>6</v>
      </c>
      <c r="FP58" s="3">
        <f t="shared" si="145"/>
        <v>1</v>
      </c>
      <c r="FQ58" s="3">
        <f t="shared" si="136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37"/>
        <v>9</v>
      </c>
      <c r="DZ59" s="3">
        <f t="shared" si="138"/>
        <v>6</v>
      </c>
      <c r="EA59" s="3">
        <f t="shared" si="139"/>
        <v>4</v>
      </c>
      <c r="EB59" s="3">
        <f t="shared" si="147"/>
        <v>4</v>
      </c>
      <c r="EC59" s="3">
        <f t="shared" si="140"/>
        <v>10</v>
      </c>
      <c r="EF59" s="1">
        <v>43979</v>
      </c>
      <c r="EG59" s="3">
        <f t="shared" si="150"/>
        <v>6</v>
      </c>
      <c r="EH59" s="3">
        <f>SUM(M336-M335)</f>
        <v>3</v>
      </c>
      <c r="EI59" s="3">
        <f t="shared" si="151"/>
        <v>4</v>
      </c>
      <c r="EJ59" s="3">
        <f>SUM(O336-O335)</f>
        <v>5</v>
      </c>
      <c r="EK59" s="3">
        <f t="shared" si="113"/>
        <v>4</v>
      </c>
      <c r="EN59" s="1">
        <v>43979</v>
      </c>
      <c r="EO59" s="3">
        <f t="shared" si="146"/>
        <v>9</v>
      </c>
      <c r="EP59" s="3">
        <f t="shared" si="141"/>
        <v>15</v>
      </c>
      <c r="EQ59" s="3">
        <f t="shared" si="142"/>
        <v>17</v>
      </c>
      <c r="ER59" s="3">
        <f t="shared" si="143"/>
        <v>5</v>
      </c>
      <c r="ES59" s="3">
        <f t="shared" si="148"/>
        <v>22</v>
      </c>
      <c r="EV59" s="1">
        <v>43979</v>
      </c>
      <c r="EW59" s="3">
        <f t="shared" si="152"/>
        <v>4</v>
      </c>
      <c r="EX59" s="3">
        <f t="shared" si="149"/>
        <v>10</v>
      </c>
      <c r="EY59" s="3">
        <f t="shared" si="144"/>
        <v>3</v>
      </c>
      <c r="EZ59" s="3">
        <f t="shared" si="144"/>
        <v>2</v>
      </c>
      <c r="FA59" s="3">
        <f t="shared" si="144"/>
        <v>3</v>
      </c>
      <c r="FD59" s="1">
        <v>43979</v>
      </c>
      <c r="FE59" s="3">
        <f t="shared" si="125"/>
        <v>20</v>
      </c>
      <c r="FF59" s="3">
        <f t="shared" si="132"/>
        <v>13</v>
      </c>
      <c r="FG59" s="3">
        <f t="shared" si="128"/>
        <v>8</v>
      </c>
      <c r="FH59" s="3">
        <f t="shared" si="129"/>
        <v>3</v>
      </c>
      <c r="FI59" s="3">
        <f t="shared" si="153"/>
        <v>7</v>
      </c>
      <c r="FJ59" s="3"/>
      <c r="FL59" s="1">
        <v>43979</v>
      </c>
      <c r="FM59" s="3">
        <f t="shared" si="133"/>
        <v>46</v>
      </c>
      <c r="FN59" s="3">
        <f t="shared" si="134"/>
        <v>10</v>
      </c>
      <c r="FO59" s="3">
        <f t="shared" si="135"/>
        <v>11</v>
      </c>
      <c r="FP59" s="3">
        <f t="shared" si="145"/>
        <v>0</v>
      </c>
      <c r="FQ59" s="3">
        <f t="shared" si="136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37"/>
        <v>0</v>
      </c>
      <c r="DZ60" s="3">
        <f t="shared" si="138"/>
        <v>7</v>
      </c>
      <c r="EA60" s="3">
        <f t="shared" si="139"/>
        <v>3</v>
      </c>
      <c r="EB60" s="3">
        <f t="shared" si="147"/>
        <v>5</v>
      </c>
      <c r="EC60" s="3">
        <f t="shared" si="140"/>
        <v>8</v>
      </c>
      <c r="EF60" s="1">
        <v>43980</v>
      </c>
      <c r="EG60" s="3">
        <f t="shared" si="150"/>
        <v>14</v>
      </c>
      <c r="EH60" s="3">
        <f>SUM(M337-M336)</f>
        <v>7</v>
      </c>
      <c r="EI60" s="3">
        <f t="shared" si="151"/>
        <v>19</v>
      </c>
      <c r="EJ60" s="3">
        <f>SUM(O337-O336)</f>
        <v>13</v>
      </c>
      <c r="EK60" s="3">
        <f t="shared" si="113"/>
        <v>14</v>
      </c>
      <c r="EN60" s="1">
        <v>43980</v>
      </c>
      <c r="EO60" s="3">
        <f t="shared" si="146"/>
        <v>2</v>
      </c>
      <c r="EP60" s="3">
        <f t="shared" si="141"/>
        <v>19</v>
      </c>
      <c r="EQ60" s="3">
        <f t="shared" si="142"/>
        <v>11</v>
      </c>
      <c r="ER60" s="3">
        <f t="shared" si="143"/>
        <v>12</v>
      </c>
      <c r="ES60" s="3">
        <f t="shared" si="148"/>
        <v>8</v>
      </c>
      <c r="EV60" s="1">
        <v>43980</v>
      </c>
      <c r="EW60" s="3">
        <f t="shared" si="152"/>
        <v>15</v>
      </c>
      <c r="EX60" s="3">
        <f t="shared" si="149"/>
        <v>4</v>
      </c>
      <c r="EY60" s="3">
        <f t="shared" si="144"/>
        <v>6</v>
      </c>
      <c r="EZ60" s="3">
        <f t="shared" si="144"/>
        <v>1</v>
      </c>
      <c r="FA60" s="3">
        <f t="shared" si="144"/>
        <v>0</v>
      </c>
      <c r="FD60" s="1">
        <v>43980</v>
      </c>
      <c r="FE60" s="3">
        <f t="shared" si="125"/>
        <v>18</v>
      </c>
      <c r="FF60" s="3">
        <f t="shared" si="132"/>
        <v>2</v>
      </c>
      <c r="FG60" s="3">
        <f t="shared" si="128"/>
        <v>6</v>
      </c>
      <c r="FH60" s="3">
        <f t="shared" si="129"/>
        <v>4</v>
      </c>
      <c r="FI60" s="3">
        <f t="shared" si="153"/>
        <v>3</v>
      </c>
      <c r="FJ60" s="3"/>
      <c r="FL60" s="1">
        <v>43980</v>
      </c>
      <c r="FM60" s="3">
        <f t="shared" si="133"/>
        <v>49</v>
      </c>
      <c r="FN60" s="3">
        <f t="shared" si="134"/>
        <v>5</v>
      </c>
      <c r="FO60" s="3">
        <f t="shared" si="135"/>
        <v>8</v>
      </c>
      <c r="FP60" s="3">
        <f t="shared" si="145"/>
        <v>0</v>
      </c>
      <c r="FQ60" s="3">
        <f t="shared" si="136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37"/>
        <v>2</v>
      </c>
      <c r="DZ61" s="3">
        <f t="shared" si="138"/>
        <v>8</v>
      </c>
      <c r="EA61" s="3">
        <f t="shared" si="139"/>
        <v>4</v>
      </c>
      <c r="EB61" s="3">
        <f t="shared" si="147"/>
        <v>4</v>
      </c>
      <c r="EC61" s="3">
        <f t="shared" si="140"/>
        <v>13</v>
      </c>
      <c r="EF61" s="1">
        <v>43981</v>
      </c>
      <c r="EG61" s="3">
        <f t="shared" si="150"/>
        <v>6</v>
      </c>
      <c r="EH61" s="3">
        <f>SUM(M338-M337)</f>
        <v>5</v>
      </c>
      <c r="EI61" s="3">
        <f t="shared" si="151"/>
        <v>10</v>
      </c>
      <c r="EJ61" s="3"/>
      <c r="EK61" s="3">
        <f t="shared" si="113"/>
        <v>8</v>
      </c>
      <c r="EN61" s="1">
        <v>43981</v>
      </c>
      <c r="EO61" s="3">
        <f t="shared" si="146"/>
        <v>7</v>
      </c>
      <c r="EP61" s="3">
        <f t="shared" si="141"/>
        <v>13</v>
      </c>
      <c r="EQ61" s="3">
        <f t="shared" si="142"/>
        <v>3</v>
      </c>
      <c r="ER61" s="3">
        <f t="shared" si="143"/>
        <v>4</v>
      </c>
      <c r="ES61" s="3">
        <f t="shared" si="148"/>
        <v>7</v>
      </c>
      <c r="EV61" s="1">
        <v>43981</v>
      </c>
      <c r="EW61" s="3">
        <f t="shared" si="152"/>
        <v>27</v>
      </c>
      <c r="EX61" s="3">
        <f t="shared" si="149"/>
        <v>8</v>
      </c>
      <c r="EY61" s="3">
        <f t="shared" ref="EY61:EY73" si="154">SUM(X338-X337)</f>
        <v>9</v>
      </c>
      <c r="EZ61" s="3">
        <f t="shared" ref="EZ61:EZ73" si="155">SUM(Y338-Y337)</f>
        <v>2</v>
      </c>
      <c r="FA61" s="3"/>
      <c r="FD61" s="1">
        <v>43981</v>
      </c>
      <c r="FE61" s="3">
        <f t="shared" si="125"/>
        <v>8</v>
      </c>
      <c r="FF61" s="3">
        <f t="shared" si="132"/>
        <v>5</v>
      </c>
      <c r="FG61" s="3">
        <f t="shared" si="128"/>
        <v>8</v>
      </c>
      <c r="FH61" s="3">
        <f t="shared" si="129"/>
        <v>6</v>
      </c>
      <c r="FI61" s="3">
        <f t="shared" si="153"/>
        <v>5</v>
      </c>
      <c r="FJ61" s="3"/>
      <c r="FL61" s="1">
        <v>43981</v>
      </c>
      <c r="FM61" s="3">
        <f t="shared" si="133"/>
        <v>48</v>
      </c>
      <c r="FN61" s="3">
        <f t="shared" si="134"/>
        <v>0</v>
      </c>
      <c r="FO61" s="3">
        <f t="shared" si="135"/>
        <v>0</v>
      </c>
      <c r="FP61" s="3">
        <f t="shared" si="145"/>
        <v>0</v>
      </c>
      <c r="FQ61" s="3">
        <f t="shared" si="136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37"/>
        <v>9</v>
      </c>
      <c r="DZ62" s="3">
        <f t="shared" si="138"/>
        <v>3</v>
      </c>
      <c r="EA62" s="3">
        <f t="shared" si="139"/>
        <v>0</v>
      </c>
      <c r="EB62" s="3">
        <f t="shared" si="147"/>
        <v>4</v>
      </c>
      <c r="EC62" s="3">
        <f t="shared" si="140"/>
        <v>8</v>
      </c>
      <c r="EF62" s="1">
        <v>43982</v>
      </c>
      <c r="EG62" s="3">
        <f t="shared" si="150"/>
        <v>6</v>
      </c>
      <c r="EH62" s="3">
        <f>SUM(M339-M338)</f>
        <v>10</v>
      </c>
      <c r="EI62" s="3">
        <f t="shared" si="151"/>
        <v>7</v>
      </c>
      <c r="EJ62" s="3"/>
      <c r="EK62" s="3">
        <f t="shared" si="113"/>
        <v>3</v>
      </c>
      <c r="EN62" s="1">
        <v>43982</v>
      </c>
      <c r="EO62" s="3">
        <f t="shared" si="146"/>
        <v>3</v>
      </c>
      <c r="EP62" s="3">
        <f t="shared" si="141"/>
        <v>19</v>
      </c>
      <c r="EQ62" s="3">
        <f t="shared" si="142"/>
        <v>16</v>
      </c>
      <c r="ER62" s="3">
        <f t="shared" si="143"/>
        <v>6</v>
      </c>
      <c r="ES62" s="3">
        <f t="shared" si="148"/>
        <v>14</v>
      </c>
      <c r="EV62" s="1">
        <v>43982</v>
      </c>
      <c r="EW62" s="3">
        <f t="shared" si="152"/>
        <v>9</v>
      </c>
      <c r="EX62" s="3">
        <f t="shared" si="149"/>
        <v>5</v>
      </c>
      <c r="EY62" s="3">
        <f t="shared" si="154"/>
        <v>8</v>
      </c>
      <c r="EZ62" s="3">
        <f t="shared" si="155"/>
        <v>0</v>
      </c>
      <c r="FA62" s="3">
        <f t="shared" ref="FA62:FA79" si="156">SUM(Z339-Z338)</f>
        <v>0</v>
      </c>
      <c r="FD62" s="1">
        <v>43982</v>
      </c>
      <c r="FE62" s="3">
        <f t="shared" si="125"/>
        <v>8</v>
      </c>
      <c r="FF62" s="3">
        <f t="shared" si="132"/>
        <v>2</v>
      </c>
      <c r="FG62" s="3">
        <f t="shared" si="128"/>
        <v>0</v>
      </c>
      <c r="FH62" s="3">
        <f t="shared" si="129"/>
        <v>0</v>
      </c>
      <c r="FI62" s="3">
        <f t="shared" si="153"/>
        <v>1</v>
      </c>
      <c r="FJ62" s="3"/>
      <c r="FL62" s="1">
        <v>43982</v>
      </c>
      <c r="FM62" s="3">
        <f t="shared" si="133"/>
        <v>24</v>
      </c>
      <c r="FN62" s="3">
        <f t="shared" si="134"/>
        <v>0</v>
      </c>
      <c r="FO62" s="3">
        <f t="shared" si="135"/>
        <v>5</v>
      </c>
      <c r="FP62" s="3">
        <f t="shared" si="145"/>
        <v>3</v>
      </c>
      <c r="FQ62" s="3">
        <f t="shared" si="136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37"/>
        <v>7</v>
      </c>
      <c r="DZ63" s="3">
        <f t="shared" si="138"/>
        <v>6</v>
      </c>
      <c r="EA63" s="3">
        <f t="shared" si="139"/>
        <v>4</v>
      </c>
      <c r="EB63" s="3">
        <f t="shared" si="147"/>
        <v>6</v>
      </c>
      <c r="EC63" s="3">
        <f t="shared" si="140"/>
        <v>5</v>
      </c>
      <c r="EF63" s="1">
        <v>43983</v>
      </c>
      <c r="EG63" s="3">
        <f t="shared" si="150"/>
        <v>1</v>
      </c>
      <c r="EH63" s="3"/>
      <c r="EI63" s="3">
        <f t="shared" si="151"/>
        <v>3</v>
      </c>
      <c r="EJ63" s="3">
        <f t="shared" ref="EJ63:EJ78" si="157">SUM(O340-O339)</f>
        <v>1</v>
      </c>
      <c r="EK63" s="3">
        <f t="shared" si="113"/>
        <v>1</v>
      </c>
      <c r="EN63" s="1">
        <v>43983</v>
      </c>
      <c r="EO63" s="3">
        <f t="shared" si="146"/>
        <v>25</v>
      </c>
      <c r="EP63" s="3">
        <f t="shared" si="141"/>
        <v>35</v>
      </c>
      <c r="EQ63" s="3">
        <f t="shared" si="142"/>
        <v>43</v>
      </c>
      <c r="ER63" s="3">
        <f t="shared" si="143"/>
        <v>20</v>
      </c>
      <c r="ES63" s="3">
        <f t="shared" si="148"/>
        <v>12</v>
      </c>
      <c r="EV63" s="1">
        <v>43983</v>
      </c>
      <c r="EW63" s="3">
        <f t="shared" si="152"/>
        <v>2</v>
      </c>
      <c r="EX63" s="3">
        <f t="shared" si="149"/>
        <v>4</v>
      </c>
      <c r="EY63" s="3">
        <f t="shared" si="154"/>
        <v>4</v>
      </c>
      <c r="EZ63" s="3">
        <f t="shared" si="155"/>
        <v>0</v>
      </c>
      <c r="FA63" s="3">
        <f t="shared" si="156"/>
        <v>0</v>
      </c>
      <c r="FD63" s="1">
        <v>43983</v>
      </c>
      <c r="FE63" s="3">
        <f t="shared" si="125"/>
        <v>4</v>
      </c>
      <c r="FF63" s="3">
        <f t="shared" si="132"/>
        <v>9</v>
      </c>
      <c r="FG63" s="3">
        <f t="shared" si="128"/>
        <v>1</v>
      </c>
      <c r="FH63" s="3">
        <f t="shared" si="129"/>
        <v>0</v>
      </c>
      <c r="FI63" s="3">
        <f t="shared" si="153"/>
        <v>0</v>
      </c>
      <c r="FJ63" s="3"/>
      <c r="FL63" s="1">
        <v>43983</v>
      </c>
      <c r="FM63" s="3">
        <f t="shared" si="133"/>
        <v>22</v>
      </c>
      <c r="FN63" s="3">
        <f t="shared" si="134"/>
        <v>0</v>
      </c>
      <c r="FO63" s="3">
        <f t="shared" si="135"/>
        <v>0</v>
      </c>
      <c r="FP63" s="3">
        <f t="shared" si="145"/>
        <v>0</v>
      </c>
      <c r="FQ63" s="3">
        <f t="shared" si="136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37"/>
        <v>6</v>
      </c>
      <c r="DZ64" s="3">
        <f t="shared" si="138"/>
        <v>5</v>
      </c>
      <c r="EA64" s="3">
        <f t="shared" si="139"/>
        <v>3</v>
      </c>
      <c r="EB64" s="3">
        <f t="shared" si="147"/>
        <v>4</v>
      </c>
      <c r="EC64" s="3">
        <f t="shared" si="140"/>
        <v>3</v>
      </c>
      <c r="EF64" s="1">
        <v>43984</v>
      </c>
      <c r="EG64" s="3">
        <f t="shared" si="150"/>
        <v>4</v>
      </c>
      <c r="EH64" s="3"/>
      <c r="EI64" s="3">
        <f t="shared" si="151"/>
        <v>5</v>
      </c>
      <c r="EJ64" s="3">
        <f t="shared" si="157"/>
        <v>4</v>
      </c>
      <c r="EK64" s="3">
        <f t="shared" si="113"/>
        <v>2</v>
      </c>
      <c r="EN64" s="1">
        <v>43984</v>
      </c>
      <c r="EO64" s="3">
        <f t="shared" si="146"/>
        <v>6</v>
      </c>
      <c r="EP64" s="3">
        <f t="shared" si="141"/>
        <v>13</v>
      </c>
      <c r="EQ64" s="3">
        <f t="shared" si="142"/>
        <v>3</v>
      </c>
      <c r="ER64" s="3">
        <f t="shared" si="143"/>
        <v>4</v>
      </c>
      <c r="ES64" s="3">
        <f t="shared" si="148"/>
        <v>11</v>
      </c>
      <c r="EV64" s="1">
        <v>43984</v>
      </c>
      <c r="EW64" s="3">
        <f t="shared" si="152"/>
        <v>12</v>
      </c>
      <c r="EX64" s="3">
        <f t="shared" si="149"/>
        <v>7</v>
      </c>
      <c r="EY64" s="3">
        <f t="shared" si="154"/>
        <v>4</v>
      </c>
      <c r="EZ64" s="3">
        <f t="shared" si="155"/>
        <v>0</v>
      </c>
      <c r="FA64" s="3">
        <f t="shared" si="156"/>
        <v>0</v>
      </c>
      <c r="FD64" s="1">
        <v>43984</v>
      </c>
      <c r="FE64" s="3">
        <f t="shared" si="125"/>
        <v>26</v>
      </c>
      <c r="FF64" s="3">
        <f t="shared" si="132"/>
        <v>6</v>
      </c>
      <c r="FG64" s="3">
        <f t="shared" si="128"/>
        <v>8</v>
      </c>
      <c r="FH64" s="3">
        <f t="shared" si="129"/>
        <v>7</v>
      </c>
      <c r="FI64" s="3">
        <f t="shared" si="153"/>
        <v>4</v>
      </c>
      <c r="FJ64" s="3"/>
      <c r="FL64" s="1">
        <v>43984</v>
      </c>
      <c r="FM64" s="3">
        <f t="shared" si="133"/>
        <v>59</v>
      </c>
      <c r="FN64" s="3">
        <f t="shared" si="134"/>
        <v>0</v>
      </c>
      <c r="FO64" s="3">
        <f t="shared" si="135"/>
        <v>0</v>
      </c>
      <c r="FP64" s="3">
        <f t="shared" si="145"/>
        <v>0</v>
      </c>
      <c r="FQ64" s="3">
        <f t="shared" si="136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37"/>
        <v>4</v>
      </c>
      <c r="DZ65" s="3">
        <f t="shared" si="138"/>
        <v>9</v>
      </c>
      <c r="EA65" s="3">
        <f t="shared" si="139"/>
        <v>4</v>
      </c>
      <c r="EB65" s="3">
        <f t="shared" si="147"/>
        <v>3</v>
      </c>
      <c r="EC65" s="3">
        <f t="shared" si="140"/>
        <v>6</v>
      </c>
      <c r="EF65" s="1">
        <v>43985</v>
      </c>
      <c r="EG65" s="3">
        <f t="shared" si="150"/>
        <v>11</v>
      </c>
      <c r="EH65" s="3">
        <f t="shared" ref="EH65:EH77" si="158">SUM(M342-M341)</f>
        <v>4</v>
      </c>
      <c r="EI65" s="3">
        <f t="shared" si="151"/>
        <v>15</v>
      </c>
      <c r="EJ65" s="3">
        <f t="shared" si="157"/>
        <v>8</v>
      </c>
      <c r="EK65" s="3">
        <f t="shared" si="113"/>
        <v>9</v>
      </c>
      <c r="EN65" s="1">
        <v>43985</v>
      </c>
      <c r="EO65" s="3">
        <f t="shared" si="146"/>
        <v>6</v>
      </c>
      <c r="EP65" s="3">
        <f t="shared" si="141"/>
        <v>13</v>
      </c>
      <c r="EQ65" s="3">
        <f t="shared" si="142"/>
        <v>8</v>
      </c>
      <c r="ER65" s="3">
        <f t="shared" si="143"/>
        <v>5</v>
      </c>
      <c r="ES65" s="3">
        <f t="shared" si="148"/>
        <v>14</v>
      </c>
      <c r="EV65" s="1">
        <v>43985</v>
      </c>
      <c r="EW65" s="3">
        <f t="shared" si="152"/>
        <v>4</v>
      </c>
      <c r="EX65" s="3">
        <f t="shared" si="149"/>
        <v>4</v>
      </c>
      <c r="EY65" s="3">
        <f t="shared" si="154"/>
        <v>8</v>
      </c>
      <c r="EZ65" s="3">
        <f t="shared" si="155"/>
        <v>0</v>
      </c>
      <c r="FA65" s="3">
        <f t="shared" si="156"/>
        <v>1</v>
      </c>
      <c r="FD65" s="1">
        <v>43985</v>
      </c>
      <c r="FE65" s="3">
        <f t="shared" si="125"/>
        <v>13</v>
      </c>
      <c r="FF65" s="3">
        <f t="shared" si="132"/>
        <v>3</v>
      </c>
      <c r="FG65" s="3">
        <f t="shared" si="128"/>
        <v>9</v>
      </c>
      <c r="FH65" s="3">
        <f t="shared" si="129"/>
        <v>4</v>
      </c>
      <c r="FI65" s="3">
        <f t="shared" si="153"/>
        <v>1</v>
      </c>
      <c r="FJ65" s="3"/>
      <c r="FL65" s="1">
        <v>43985</v>
      </c>
      <c r="FM65" s="3">
        <f t="shared" si="133"/>
        <v>46</v>
      </c>
      <c r="FN65" s="3">
        <f t="shared" si="134"/>
        <v>0</v>
      </c>
      <c r="FO65" s="3">
        <f t="shared" si="135"/>
        <v>1</v>
      </c>
      <c r="FP65" s="3">
        <f t="shared" si="145"/>
        <v>0</v>
      </c>
      <c r="FQ65" s="3">
        <f t="shared" si="136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37"/>
        <v>6</v>
      </c>
      <c r="DZ66" s="3">
        <f t="shared" si="138"/>
        <v>6</v>
      </c>
      <c r="EA66" s="3">
        <f t="shared" si="139"/>
        <v>3</v>
      </c>
      <c r="EB66" s="3">
        <f t="shared" si="147"/>
        <v>9</v>
      </c>
      <c r="EC66" s="3">
        <f t="shared" si="140"/>
        <v>0</v>
      </c>
      <c r="EF66" s="1">
        <v>43986</v>
      </c>
      <c r="EG66" s="3">
        <f t="shared" si="150"/>
        <v>8</v>
      </c>
      <c r="EH66" s="3">
        <f t="shared" si="158"/>
        <v>7</v>
      </c>
      <c r="EI66" s="3">
        <f t="shared" si="151"/>
        <v>7</v>
      </c>
      <c r="EJ66" s="3">
        <f t="shared" si="157"/>
        <v>2</v>
      </c>
      <c r="EK66" s="3">
        <f t="shared" si="113"/>
        <v>14</v>
      </c>
      <c r="EN66" s="1">
        <v>43986</v>
      </c>
      <c r="EO66" s="3">
        <f t="shared" si="146"/>
        <v>5</v>
      </c>
      <c r="EP66" s="3">
        <f t="shared" si="141"/>
        <v>13</v>
      </c>
      <c r="EQ66" s="3">
        <f t="shared" si="142"/>
        <v>7</v>
      </c>
      <c r="ER66" s="3">
        <f t="shared" si="143"/>
        <v>4</v>
      </c>
      <c r="ES66" s="3">
        <f t="shared" si="148"/>
        <v>4</v>
      </c>
      <c r="EV66" s="1">
        <v>43986</v>
      </c>
      <c r="EW66" s="3">
        <f t="shared" si="152"/>
        <v>13</v>
      </c>
      <c r="EX66" s="3">
        <f t="shared" si="149"/>
        <v>3</v>
      </c>
      <c r="EY66" s="3">
        <f t="shared" si="154"/>
        <v>2</v>
      </c>
      <c r="EZ66" s="3">
        <f t="shared" si="155"/>
        <v>1</v>
      </c>
      <c r="FA66" s="3">
        <f t="shared" si="156"/>
        <v>0</v>
      </c>
      <c r="FD66" s="1">
        <v>43986</v>
      </c>
      <c r="FE66" s="3">
        <f t="shared" si="125"/>
        <v>35</v>
      </c>
      <c r="FF66" s="3">
        <f t="shared" si="132"/>
        <v>11</v>
      </c>
      <c r="FG66" s="3">
        <f t="shared" si="128"/>
        <v>38</v>
      </c>
      <c r="FH66" s="3">
        <f t="shared" si="129"/>
        <v>3</v>
      </c>
      <c r="FI66" s="3">
        <f t="shared" si="153"/>
        <v>1</v>
      </c>
      <c r="FJ66" s="3"/>
      <c r="FL66" s="1">
        <v>43986</v>
      </c>
      <c r="FM66" s="3">
        <f t="shared" si="133"/>
        <v>42</v>
      </c>
      <c r="FN66" s="3">
        <f t="shared" si="134"/>
        <v>0</v>
      </c>
      <c r="FO66" s="3">
        <f t="shared" si="135"/>
        <v>0</v>
      </c>
      <c r="FP66" s="3">
        <f t="shared" si="145"/>
        <v>0</v>
      </c>
      <c r="FQ66" s="3">
        <f t="shared" si="136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37"/>
        <v>1</v>
      </c>
      <c r="DZ67" s="3">
        <f t="shared" si="138"/>
        <v>5</v>
      </c>
      <c r="EA67" s="3">
        <f t="shared" si="139"/>
        <v>2</v>
      </c>
      <c r="EB67" s="3">
        <f t="shared" si="147"/>
        <v>1</v>
      </c>
      <c r="EC67" s="3">
        <f t="shared" si="140"/>
        <v>2</v>
      </c>
      <c r="EF67" s="1">
        <v>43987</v>
      </c>
      <c r="EG67" s="3">
        <f t="shared" si="150"/>
        <v>8</v>
      </c>
      <c r="EH67" s="3">
        <f t="shared" si="158"/>
        <v>6</v>
      </c>
      <c r="EI67" s="3">
        <f t="shared" si="151"/>
        <v>8</v>
      </c>
      <c r="EJ67" s="3">
        <f t="shared" si="157"/>
        <v>4</v>
      </c>
      <c r="EK67" s="3">
        <f t="shared" si="113"/>
        <v>3</v>
      </c>
      <c r="EN67" s="1">
        <v>43987</v>
      </c>
      <c r="EO67" s="3">
        <f t="shared" si="146"/>
        <v>9</v>
      </c>
      <c r="EP67" s="3">
        <f t="shared" si="141"/>
        <v>6</v>
      </c>
      <c r="EQ67" s="3">
        <f t="shared" si="142"/>
        <v>4</v>
      </c>
      <c r="ER67" s="3">
        <f t="shared" si="143"/>
        <v>1</v>
      </c>
      <c r="ES67" s="3">
        <f t="shared" si="148"/>
        <v>5</v>
      </c>
      <c r="EV67" s="1">
        <v>43987</v>
      </c>
      <c r="EW67" s="3">
        <f t="shared" si="152"/>
        <v>6</v>
      </c>
      <c r="EX67" s="3">
        <f t="shared" si="149"/>
        <v>1</v>
      </c>
      <c r="EY67" s="3">
        <f t="shared" si="154"/>
        <v>0</v>
      </c>
      <c r="EZ67" s="3">
        <f t="shared" si="155"/>
        <v>1</v>
      </c>
      <c r="FA67" s="3">
        <f t="shared" si="156"/>
        <v>0</v>
      </c>
      <c r="FD67" s="1">
        <v>43987</v>
      </c>
      <c r="FE67" s="3">
        <f t="shared" si="125"/>
        <v>17</v>
      </c>
      <c r="FF67" s="3">
        <f t="shared" si="132"/>
        <v>8</v>
      </c>
      <c r="FG67" s="3">
        <f t="shared" si="128"/>
        <v>31</v>
      </c>
      <c r="FH67" s="3">
        <f t="shared" si="129"/>
        <v>3</v>
      </c>
      <c r="FI67" s="3">
        <f t="shared" si="153"/>
        <v>6</v>
      </c>
      <c r="FJ67" s="3"/>
      <c r="FL67" s="1">
        <v>43987</v>
      </c>
      <c r="FM67" s="3">
        <f t="shared" si="133"/>
        <v>34</v>
      </c>
      <c r="FN67" s="3">
        <f t="shared" si="134"/>
        <v>0</v>
      </c>
      <c r="FO67" s="3">
        <f t="shared" si="135"/>
        <v>10</v>
      </c>
      <c r="FP67" s="3">
        <f t="shared" si="145"/>
        <v>0</v>
      </c>
      <c r="FQ67" s="3">
        <f t="shared" si="136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37"/>
        <v>4</v>
      </c>
      <c r="DZ68" s="3">
        <f t="shared" si="138"/>
        <v>2</v>
      </c>
      <c r="EA68" s="3">
        <f t="shared" si="139"/>
        <v>4</v>
      </c>
      <c r="EB68" s="3">
        <f t="shared" si="147"/>
        <v>1</v>
      </c>
      <c r="EC68" s="3">
        <f t="shared" si="140"/>
        <v>5</v>
      </c>
      <c r="EF68" s="1">
        <v>43988</v>
      </c>
      <c r="EG68" s="3">
        <f t="shared" si="150"/>
        <v>1</v>
      </c>
      <c r="EH68" s="3">
        <f t="shared" si="158"/>
        <v>5</v>
      </c>
      <c r="EI68" s="3"/>
      <c r="EJ68" s="3">
        <f t="shared" si="157"/>
        <v>3</v>
      </c>
      <c r="EK68" s="3">
        <f t="shared" si="113"/>
        <v>12</v>
      </c>
      <c r="EN68" s="1">
        <v>43988</v>
      </c>
      <c r="EO68" s="3">
        <f t="shared" si="146"/>
        <v>1</v>
      </c>
      <c r="EP68" s="3">
        <f t="shared" si="141"/>
        <v>6</v>
      </c>
      <c r="EQ68" s="3">
        <f t="shared" si="142"/>
        <v>8</v>
      </c>
      <c r="ER68" s="3">
        <f t="shared" si="143"/>
        <v>4</v>
      </c>
      <c r="ES68" s="3">
        <f t="shared" si="148"/>
        <v>7</v>
      </c>
      <c r="EV68" s="1">
        <v>43988</v>
      </c>
      <c r="EW68" s="3">
        <f t="shared" si="152"/>
        <v>15</v>
      </c>
      <c r="EX68" s="3">
        <f t="shared" si="149"/>
        <v>7</v>
      </c>
      <c r="EY68" s="3">
        <f t="shared" si="154"/>
        <v>5</v>
      </c>
      <c r="EZ68" s="3">
        <f t="shared" si="155"/>
        <v>1</v>
      </c>
      <c r="FA68" s="3">
        <f t="shared" si="156"/>
        <v>0</v>
      </c>
      <c r="FD68" s="1">
        <v>43988</v>
      </c>
      <c r="FE68" s="3">
        <f t="shared" si="125"/>
        <v>3</v>
      </c>
      <c r="FF68" s="3">
        <f t="shared" si="132"/>
        <v>3</v>
      </c>
      <c r="FG68" s="3">
        <f t="shared" si="128"/>
        <v>6</v>
      </c>
      <c r="FH68" s="3">
        <f t="shared" si="129"/>
        <v>3</v>
      </c>
      <c r="FI68" s="3">
        <f t="shared" si="153"/>
        <v>4</v>
      </c>
      <c r="FJ68" s="3"/>
      <c r="FL68" s="1">
        <v>43988</v>
      </c>
      <c r="FM68" s="3">
        <f t="shared" si="133"/>
        <v>55</v>
      </c>
      <c r="FN68" s="3">
        <f t="shared" si="134"/>
        <v>0</v>
      </c>
      <c r="FO68" s="3">
        <f t="shared" si="135"/>
        <v>0</v>
      </c>
      <c r="FP68" s="3">
        <f t="shared" si="145"/>
        <v>0</v>
      </c>
      <c r="FQ68" s="3">
        <f t="shared" si="136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37"/>
        <v>1</v>
      </c>
      <c r="DZ69" s="3">
        <f t="shared" si="138"/>
        <v>3</v>
      </c>
      <c r="EA69" s="3">
        <f t="shared" si="139"/>
        <v>7</v>
      </c>
      <c r="EB69" s="3">
        <f t="shared" si="147"/>
        <v>6</v>
      </c>
      <c r="EC69" s="3">
        <f t="shared" si="140"/>
        <v>8</v>
      </c>
      <c r="EF69" s="1">
        <v>43989</v>
      </c>
      <c r="EG69" s="3">
        <f t="shared" si="150"/>
        <v>6</v>
      </c>
      <c r="EH69" s="3">
        <f t="shared" si="158"/>
        <v>8</v>
      </c>
      <c r="EI69" s="3"/>
      <c r="EJ69" s="3">
        <f t="shared" si="157"/>
        <v>3</v>
      </c>
      <c r="EK69" s="3">
        <f t="shared" si="113"/>
        <v>3</v>
      </c>
      <c r="EN69" s="1">
        <v>43989</v>
      </c>
      <c r="EO69" s="3">
        <f t="shared" si="146"/>
        <v>1</v>
      </c>
      <c r="EP69" s="3">
        <f t="shared" si="141"/>
        <v>4</v>
      </c>
      <c r="EQ69" s="3">
        <f t="shared" si="142"/>
        <v>5</v>
      </c>
      <c r="ER69" s="3">
        <f t="shared" si="143"/>
        <v>4</v>
      </c>
      <c r="ES69" s="3">
        <f t="shared" si="148"/>
        <v>3</v>
      </c>
      <c r="EV69" s="1">
        <v>43989</v>
      </c>
      <c r="EW69" s="3">
        <f t="shared" si="152"/>
        <v>1</v>
      </c>
      <c r="EX69" s="3">
        <f t="shared" si="149"/>
        <v>0</v>
      </c>
      <c r="EY69" s="3">
        <f t="shared" si="154"/>
        <v>0</v>
      </c>
      <c r="EZ69" s="3">
        <f t="shared" si="155"/>
        <v>0</v>
      </c>
      <c r="FA69" s="3">
        <f t="shared" si="156"/>
        <v>0</v>
      </c>
      <c r="FD69" s="1">
        <v>43989</v>
      </c>
      <c r="FE69" s="3">
        <f t="shared" si="125"/>
        <v>6</v>
      </c>
      <c r="FF69" s="3">
        <f t="shared" si="132"/>
        <v>1</v>
      </c>
      <c r="FG69" s="3">
        <f t="shared" si="128"/>
        <v>0</v>
      </c>
      <c r="FH69" s="3">
        <f t="shared" si="129"/>
        <v>0</v>
      </c>
      <c r="FI69" s="3">
        <f t="shared" si="153"/>
        <v>0</v>
      </c>
      <c r="FJ69" s="3"/>
      <c r="FL69" s="1">
        <v>43989</v>
      </c>
      <c r="FM69" s="3">
        <f t="shared" si="133"/>
        <v>25</v>
      </c>
      <c r="FN69" s="3">
        <f t="shared" si="134"/>
        <v>0</v>
      </c>
      <c r="FO69" s="3">
        <f t="shared" si="135"/>
        <v>0</v>
      </c>
      <c r="FP69" s="3">
        <f t="shared" si="145"/>
        <v>0</v>
      </c>
      <c r="FQ69" s="3">
        <f t="shared" si="136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37"/>
        <v>5</v>
      </c>
      <c r="DZ70" s="3">
        <f t="shared" si="138"/>
        <v>6</v>
      </c>
      <c r="EA70" s="3">
        <f t="shared" si="139"/>
        <v>3</v>
      </c>
      <c r="EB70" s="3">
        <f t="shared" si="147"/>
        <v>4</v>
      </c>
      <c r="EC70" s="3">
        <f t="shared" si="140"/>
        <v>5</v>
      </c>
      <c r="EF70" s="1">
        <v>43990</v>
      </c>
      <c r="EG70" s="3">
        <f t="shared" si="150"/>
        <v>3</v>
      </c>
      <c r="EH70" s="3">
        <f t="shared" si="158"/>
        <v>8</v>
      </c>
      <c r="EI70" s="3">
        <f t="shared" ref="EI70:EI79" si="159">SUM(N347-N346)</f>
        <v>3</v>
      </c>
      <c r="EJ70" s="3">
        <f t="shared" si="157"/>
        <v>2</v>
      </c>
      <c r="EK70" s="3">
        <f t="shared" si="113"/>
        <v>3</v>
      </c>
      <c r="EN70" s="1">
        <v>43990</v>
      </c>
      <c r="EO70" s="3">
        <f t="shared" si="146"/>
        <v>7</v>
      </c>
      <c r="EP70" s="3">
        <f t="shared" si="141"/>
        <v>6</v>
      </c>
      <c r="EQ70" s="3">
        <f t="shared" si="142"/>
        <v>3</v>
      </c>
      <c r="ER70" s="3">
        <f t="shared" si="143"/>
        <v>3</v>
      </c>
      <c r="ES70" s="3">
        <f t="shared" si="148"/>
        <v>4</v>
      </c>
      <c r="EV70" s="1">
        <v>43990</v>
      </c>
      <c r="EW70" s="3">
        <f t="shared" si="152"/>
        <v>5</v>
      </c>
      <c r="EX70" s="3">
        <f t="shared" si="149"/>
        <v>1</v>
      </c>
      <c r="EY70" s="3">
        <f t="shared" si="154"/>
        <v>0</v>
      </c>
      <c r="EZ70" s="3">
        <f t="shared" si="155"/>
        <v>0</v>
      </c>
      <c r="FA70" s="3">
        <f t="shared" si="156"/>
        <v>1</v>
      </c>
      <c r="FD70" s="1">
        <v>43990</v>
      </c>
      <c r="FE70" s="3">
        <f t="shared" si="125"/>
        <v>1</v>
      </c>
      <c r="FF70" s="3">
        <f t="shared" si="132"/>
        <v>2</v>
      </c>
      <c r="FG70" s="3">
        <f t="shared" si="128"/>
        <v>0</v>
      </c>
      <c r="FH70" s="3">
        <f t="shared" si="129"/>
        <v>1</v>
      </c>
      <c r="FI70" s="3">
        <f t="shared" si="153"/>
        <v>1</v>
      </c>
      <c r="FJ70" s="3"/>
      <c r="FL70" s="1">
        <v>43990</v>
      </c>
      <c r="FM70" s="3">
        <f t="shared" si="133"/>
        <v>10</v>
      </c>
      <c r="FN70" s="3">
        <f t="shared" si="134"/>
        <v>0</v>
      </c>
      <c r="FO70" s="3">
        <f t="shared" si="135"/>
        <v>9</v>
      </c>
      <c r="FP70" s="3">
        <f t="shared" si="145"/>
        <v>5</v>
      </c>
      <c r="FQ70" s="3">
        <f t="shared" si="136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37"/>
        <v>7</v>
      </c>
      <c r="DZ71" s="3">
        <f t="shared" si="138"/>
        <v>5</v>
      </c>
      <c r="EA71" s="3">
        <f t="shared" si="139"/>
        <v>5</v>
      </c>
      <c r="EB71" s="3">
        <f t="shared" si="147"/>
        <v>3</v>
      </c>
      <c r="EC71" s="3">
        <f t="shared" si="140"/>
        <v>5</v>
      </c>
      <c r="EF71" s="1">
        <v>43991</v>
      </c>
      <c r="EG71" s="3">
        <f t="shared" si="150"/>
        <v>7</v>
      </c>
      <c r="EH71" s="3">
        <f t="shared" si="158"/>
        <v>9</v>
      </c>
      <c r="EI71" s="3">
        <f t="shared" si="159"/>
        <v>12</v>
      </c>
      <c r="EJ71" s="3">
        <f t="shared" si="157"/>
        <v>0</v>
      </c>
      <c r="EK71" s="3">
        <f t="shared" si="113"/>
        <v>2</v>
      </c>
      <c r="EN71" s="1">
        <v>43991</v>
      </c>
      <c r="EO71" s="3">
        <f t="shared" si="146"/>
        <v>4</v>
      </c>
      <c r="EP71" s="3">
        <f t="shared" si="141"/>
        <v>9</v>
      </c>
      <c r="EQ71" s="3">
        <f t="shared" si="142"/>
        <v>10</v>
      </c>
      <c r="ER71" s="3">
        <f t="shared" si="143"/>
        <v>4</v>
      </c>
      <c r="ES71" s="3">
        <f t="shared" si="148"/>
        <v>7</v>
      </c>
      <c r="EV71" s="1">
        <v>43991</v>
      </c>
      <c r="EW71" s="3">
        <f t="shared" si="152"/>
        <v>13</v>
      </c>
      <c r="EX71" s="3">
        <f t="shared" si="149"/>
        <v>0</v>
      </c>
      <c r="EY71" s="3">
        <f t="shared" si="154"/>
        <v>2</v>
      </c>
      <c r="EZ71" s="3">
        <f t="shared" si="155"/>
        <v>1</v>
      </c>
      <c r="FA71" s="3">
        <f t="shared" si="156"/>
        <v>0</v>
      </c>
      <c r="FD71" s="1">
        <v>43991</v>
      </c>
      <c r="FE71" s="3">
        <f t="shared" si="125"/>
        <v>15</v>
      </c>
      <c r="FF71" s="3">
        <f t="shared" si="132"/>
        <v>13</v>
      </c>
      <c r="FG71" s="3">
        <f t="shared" si="128"/>
        <v>1</v>
      </c>
      <c r="FH71" s="3">
        <f t="shared" si="129"/>
        <v>4</v>
      </c>
      <c r="FI71" s="3">
        <f t="shared" si="153"/>
        <v>0</v>
      </c>
      <c r="FJ71" s="3"/>
      <c r="FL71" s="1">
        <v>43991</v>
      </c>
      <c r="FM71" s="3">
        <f t="shared" si="133"/>
        <v>52</v>
      </c>
      <c r="FN71" s="3">
        <f t="shared" si="134"/>
        <v>0</v>
      </c>
      <c r="FO71" s="3">
        <f t="shared" si="135"/>
        <v>1</v>
      </c>
      <c r="FP71" s="3">
        <f t="shared" si="145"/>
        <v>0</v>
      </c>
      <c r="FQ71" s="3">
        <f t="shared" si="136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37"/>
        <v>9</v>
      </c>
      <c r="DZ72" s="3">
        <f t="shared" si="138"/>
        <v>9</v>
      </c>
      <c r="EA72" s="3">
        <f t="shared" si="139"/>
        <v>3</v>
      </c>
      <c r="EB72" s="3">
        <f t="shared" si="147"/>
        <v>6</v>
      </c>
      <c r="EC72" s="3">
        <f t="shared" si="140"/>
        <v>2</v>
      </c>
      <c r="EF72" s="1">
        <v>43992</v>
      </c>
      <c r="EG72" s="3">
        <f t="shared" si="150"/>
        <v>7</v>
      </c>
      <c r="EH72" s="3">
        <f t="shared" si="158"/>
        <v>7</v>
      </c>
      <c r="EI72" s="3">
        <f t="shared" si="159"/>
        <v>1</v>
      </c>
      <c r="EJ72" s="3">
        <f t="shared" si="157"/>
        <v>3</v>
      </c>
      <c r="EK72" s="3">
        <f t="shared" si="113"/>
        <v>5</v>
      </c>
      <c r="EN72" s="1">
        <v>43992</v>
      </c>
      <c r="EO72" s="3">
        <f t="shared" si="146"/>
        <v>1</v>
      </c>
      <c r="EP72" s="3">
        <f t="shared" si="141"/>
        <v>5</v>
      </c>
      <c r="EQ72" s="3">
        <f t="shared" si="142"/>
        <v>8</v>
      </c>
      <c r="ER72" s="3">
        <f t="shared" si="143"/>
        <v>3</v>
      </c>
      <c r="ES72" s="3">
        <f t="shared" si="148"/>
        <v>10</v>
      </c>
      <c r="EV72" s="1">
        <v>43992</v>
      </c>
      <c r="EW72" s="3">
        <f t="shared" si="152"/>
        <v>3</v>
      </c>
      <c r="EX72" s="3">
        <f t="shared" si="149"/>
        <v>2</v>
      </c>
      <c r="EY72" s="3">
        <f t="shared" si="154"/>
        <v>3</v>
      </c>
      <c r="EZ72" s="3">
        <f t="shared" si="155"/>
        <v>1</v>
      </c>
      <c r="FA72" s="3">
        <f t="shared" si="156"/>
        <v>0</v>
      </c>
      <c r="FD72" s="1">
        <v>43992</v>
      </c>
      <c r="FE72" s="3">
        <f t="shared" si="125"/>
        <v>18</v>
      </c>
      <c r="FF72" s="3">
        <f t="shared" si="132"/>
        <v>22</v>
      </c>
      <c r="FG72" s="3">
        <f t="shared" si="128"/>
        <v>10</v>
      </c>
      <c r="FH72" s="3">
        <f t="shared" si="129"/>
        <v>6</v>
      </c>
      <c r="FI72" s="3">
        <f t="shared" si="153"/>
        <v>0</v>
      </c>
      <c r="FJ72" s="3"/>
      <c r="FL72" s="1">
        <v>43992</v>
      </c>
      <c r="FM72" s="3">
        <f t="shared" si="133"/>
        <v>61</v>
      </c>
      <c r="FN72" s="3">
        <f t="shared" si="134"/>
        <v>0</v>
      </c>
      <c r="FO72" s="3">
        <f t="shared" si="135"/>
        <v>15</v>
      </c>
      <c r="FP72" s="3">
        <f t="shared" si="145"/>
        <v>0</v>
      </c>
      <c r="FQ72" s="3">
        <f t="shared" si="136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37"/>
        <v>4</v>
      </c>
      <c r="DZ73" s="3">
        <f t="shared" si="138"/>
        <v>4</v>
      </c>
      <c r="EA73" s="3">
        <f t="shared" si="139"/>
        <v>1</v>
      </c>
      <c r="EB73" s="3">
        <f t="shared" si="147"/>
        <v>3</v>
      </c>
      <c r="EC73" s="3">
        <f t="shared" si="140"/>
        <v>4</v>
      </c>
      <c r="EF73" s="1">
        <v>43993</v>
      </c>
      <c r="EG73" s="3">
        <f t="shared" si="150"/>
        <v>11</v>
      </c>
      <c r="EH73" s="3">
        <f t="shared" si="158"/>
        <v>0</v>
      </c>
      <c r="EI73" s="3">
        <f t="shared" si="159"/>
        <v>0</v>
      </c>
      <c r="EJ73" s="3">
        <f t="shared" si="157"/>
        <v>1</v>
      </c>
      <c r="EK73" s="3">
        <f t="shared" si="113"/>
        <v>2</v>
      </c>
      <c r="EN73" s="1">
        <v>43993</v>
      </c>
      <c r="EO73" s="3">
        <f t="shared" si="146"/>
        <v>2</v>
      </c>
      <c r="EP73" s="3">
        <f t="shared" si="141"/>
        <v>8</v>
      </c>
      <c r="EQ73" s="3">
        <f t="shared" si="142"/>
        <v>7</v>
      </c>
      <c r="ER73" s="3">
        <f t="shared" si="143"/>
        <v>3</v>
      </c>
      <c r="ES73" s="3">
        <f t="shared" si="148"/>
        <v>5</v>
      </c>
      <c r="EV73" s="1">
        <v>43993</v>
      </c>
      <c r="EW73" s="3">
        <f t="shared" si="152"/>
        <v>8</v>
      </c>
      <c r="EX73" s="3">
        <f t="shared" si="149"/>
        <v>3</v>
      </c>
      <c r="EY73" s="3">
        <f t="shared" si="154"/>
        <v>4</v>
      </c>
      <c r="EZ73" s="3">
        <f t="shared" si="155"/>
        <v>1</v>
      </c>
      <c r="FA73" s="3">
        <f t="shared" si="156"/>
        <v>0</v>
      </c>
      <c r="FD73" s="1">
        <v>43993</v>
      </c>
      <c r="FE73" s="3">
        <f t="shared" si="125"/>
        <v>17</v>
      </c>
      <c r="FF73" s="3">
        <f t="shared" si="132"/>
        <v>3</v>
      </c>
      <c r="FG73" s="3">
        <f t="shared" si="128"/>
        <v>0</v>
      </c>
      <c r="FH73" s="3">
        <f t="shared" si="129"/>
        <v>4</v>
      </c>
      <c r="FI73" s="3">
        <f t="shared" si="153"/>
        <v>1</v>
      </c>
      <c r="FJ73" s="3"/>
      <c r="FL73" s="1">
        <v>43993</v>
      </c>
      <c r="FM73" s="3">
        <f t="shared" si="133"/>
        <v>45</v>
      </c>
      <c r="FN73" s="3">
        <f t="shared" si="134"/>
        <v>0</v>
      </c>
      <c r="FO73" s="3">
        <f t="shared" si="135"/>
        <v>0</v>
      </c>
      <c r="FP73" s="3">
        <f t="shared" si="145"/>
        <v>0</v>
      </c>
      <c r="FQ73" s="3">
        <f t="shared" si="136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37"/>
        <v>5</v>
      </c>
      <c r="DZ74" s="3">
        <f t="shared" si="138"/>
        <v>8</v>
      </c>
      <c r="EA74" s="3">
        <f t="shared" si="139"/>
        <v>13</v>
      </c>
      <c r="EB74" s="3">
        <f t="shared" si="147"/>
        <v>7</v>
      </c>
      <c r="EC74" s="3">
        <f t="shared" si="140"/>
        <v>0</v>
      </c>
      <c r="EF74" s="1">
        <v>43994</v>
      </c>
      <c r="EG74" s="3">
        <f t="shared" si="150"/>
        <v>3</v>
      </c>
      <c r="EH74" s="3">
        <f t="shared" si="158"/>
        <v>4</v>
      </c>
      <c r="EI74" s="3">
        <f t="shared" si="159"/>
        <v>5</v>
      </c>
      <c r="EJ74" s="3">
        <f t="shared" si="157"/>
        <v>8</v>
      </c>
      <c r="EK74" s="3">
        <f t="shared" si="113"/>
        <v>4</v>
      </c>
      <c r="EN74" s="1">
        <v>43994</v>
      </c>
      <c r="EO74" s="3">
        <f t="shared" si="146"/>
        <v>3</v>
      </c>
      <c r="EP74" s="3">
        <f t="shared" si="141"/>
        <v>11</v>
      </c>
      <c r="EQ74" s="3">
        <f t="shared" si="142"/>
        <v>4</v>
      </c>
      <c r="ER74" s="3">
        <f t="shared" si="143"/>
        <v>6</v>
      </c>
      <c r="ES74" s="3">
        <f t="shared" si="148"/>
        <v>7</v>
      </c>
      <c r="EV74" s="1">
        <v>43994</v>
      </c>
      <c r="EW74" s="3">
        <f t="shared" si="152"/>
        <v>4</v>
      </c>
      <c r="EX74" s="3">
        <f t="shared" si="149"/>
        <v>1</v>
      </c>
      <c r="EY74" s="3">
        <f t="shared" ref="EY74:EY79" si="160">SUM(X351-X350)</f>
        <v>2</v>
      </c>
      <c r="EZ74" s="3"/>
      <c r="FA74" s="3">
        <f t="shared" si="156"/>
        <v>0</v>
      </c>
      <c r="FD74" s="1">
        <v>43994</v>
      </c>
      <c r="FE74" s="3">
        <f t="shared" si="125"/>
        <v>16</v>
      </c>
      <c r="FF74" s="3">
        <f t="shared" si="132"/>
        <v>3</v>
      </c>
      <c r="FG74" s="3">
        <f t="shared" si="128"/>
        <v>2</v>
      </c>
      <c r="FH74" s="3">
        <f t="shared" si="129"/>
        <v>1</v>
      </c>
      <c r="FI74" s="3">
        <f t="shared" si="153"/>
        <v>3</v>
      </c>
      <c r="FJ74" s="3"/>
      <c r="FL74" s="1">
        <v>43994</v>
      </c>
      <c r="FM74" s="3">
        <f t="shared" si="133"/>
        <v>21</v>
      </c>
      <c r="FN74" s="3">
        <f t="shared" si="134"/>
        <v>0</v>
      </c>
      <c r="FO74" s="3">
        <f t="shared" si="135"/>
        <v>3</v>
      </c>
      <c r="FP74" s="3">
        <f t="shared" si="145"/>
        <v>1</v>
      </c>
      <c r="FQ74" s="3">
        <f t="shared" si="136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37"/>
        <v>1</v>
      </c>
      <c r="DZ75" s="3">
        <f t="shared" si="138"/>
        <v>6</v>
      </c>
      <c r="EA75" s="3">
        <f t="shared" si="139"/>
        <v>1</v>
      </c>
      <c r="EB75" s="3">
        <f t="shared" si="147"/>
        <v>0</v>
      </c>
      <c r="EC75" s="3">
        <f t="shared" si="140"/>
        <v>2</v>
      </c>
      <c r="EF75" s="1">
        <v>43995</v>
      </c>
      <c r="EG75" s="3">
        <f t="shared" si="150"/>
        <v>15</v>
      </c>
      <c r="EH75" s="3">
        <f t="shared" si="158"/>
        <v>7</v>
      </c>
      <c r="EI75" s="3">
        <f t="shared" si="159"/>
        <v>13</v>
      </c>
      <c r="EJ75" s="3">
        <f t="shared" si="157"/>
        <v>9</v>
      </c>
      <c r="EK75" s="3">
        <f t="shared" si="113"/>
        <v>9</v>
      </c>
      <c r="EN75" s="1">
        <v>43995</v>
      </c>
      <c r="EO75" s="3">
        <f t="shared" si="146"/>
        <v>2</v>
      </c>
      <c r="EP75" s="3">
        <f t="shared" si="141"/>
        <v>4</v>
      </c>
      <c r="EQ75" s="3">
        <f t="shared" si="142"/>
        <v>6</v>
      </c>
      <c r="ER75" s="3">
        <f t="shared" si="143"/>
        <v>0</v>
      </c>
      <c r="ES75" s="3">
        <f t="shared" si="148"/>
        <v>7</v>
      </c>
      <c r="EV75" s="1">
        <v>43995</v>
      </c>
      <c r="EW75" s="3">
        <f t="shared" si="152"/>
        <v>4</v>
      </c>
      <c r="EX75" s="3">
        <f t="shared" si="149"/>
        <v>4</v>
      </c>
      <c r="EY75" s="3">
        <f t="shared" si="160"/>
        <v>8</v>
      </c>
      <c r="EZ75" s="3">
        <f>SUM(Y352-Y351)</f>
        <v>2</v>
      </c>
      <c r="FA75" s="3">
        <f t="shared" si="156"/>
        <v>0</v>
      </c>
      <c r="FD75" s="1">
        <v>43995</v>
      </c>
      <c r="FE75" s="3">
        <f t="shared" si="125"/>
        <v>15</v>
      </c>
      <c r="FF75" s="3">
        <f t="shared" si="132"/>
        <v>0</v>
      </c>
      <c r="FG75" s="3">
        <f t="shared" si="128"/>
        <v>0</v>
      </c>
      <c r="FH75" s="3">
        <f t="shared" si="129"/>
        <v>3</v>
      </c>
      <c r="FI75" s="3">
        <f t="shared" si="153"/>
        <v>0</v>
      </c>
      <c r="FJ75" s="3"/>
      <c r="FL75" s="1">
        <v>43995</v>
      </c>
      <c r="FM75" s="3">
        <f t="shared" si="133"/>
        <v>56</v>
      </c>
      <c r="FN75" s="3">
        <f t="shared" si="134"/>
        <v>8</v>
      </c>
      <c r="FO75" s="3">
        <f t="shared" si="135"/>
        <v>0</v>
      </c>
      <c r="FP75" s="3">
        <f t="shared" si="145"/>
        <v>0</v>
      </c>
      <c r="FQ75" s="3">
        <f t="shared" si="136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37"/>
        <v>2</v>
      </c>
      <c r="DZ76" s="3">
        <f t="shared" si="138"/>
        <v>3</v>
      </c>
      <c r="EA76" s="3">
        <f t="shared" si="139"/>
        <v>2</v>
      </c>
      <c r="EB76" s="3">
        <f t="shared" si="147"/>
        <v>2</v>
      </c>
      <c r="EC76" s="3">
        <f t="shared" si="140"/>
        <v>1</v>
      </c>
      <c r="EF76" s="1">
        <v>43996</v>
      </c>
      <c r="EG76" s="3">
        <f t="shared" si="150"/>
        <v>-2</v>
      </c>
      <c r="EH76" s="3">
        <f t="shared" si="158"/>
        <v>1</v>
      </c>
      <c r="EI76" s="3">
        <f t="shared" si="159"/>
        <v>4</v>
      </c>
      <c r="EJ76" s="3">
        <f t="shared" si="157"/>
        <v>5</v>
      </c>
      <c r="EK76" s="3">
        <f t="shared" si="113"/>
        <v>2</v>
      </c>
      <c r="EN76" s="1">
        <v>43996</v>
      </c>
      <c r="EO76" s="3">
        <f t="shared" si="146"/>
        <v>7</v>
      </c>
      <c r="EP76" s="3">
        <f t="shared" si="141"/>
        <v>8</v>
      </c>
      <c r="EQ76" s="3">
        <f t="shared" si="142"/>
        <v>5</v>
      </c>
      <c r="ER76" s="3">
        <f t="shared" si="143"/>
        <v>6</v>
      </c>
      <c r="ES76" s="3">
        <f t="shared" si="148"/>
        <v>7</v>
      </c>
      <c r="EV76" s="1">
        <v>43996</v>
      </c>
      <c r="EW76" s="3">
        <f t="shared" si="152"/>
        <v>1</v>
      </c>
      <c r="EX76" s="3">
        <f t="shared" si="149"/>
        <v>0</v>
      </c>
      <c r="EY76" s="3">
        <f t="shared" si="160"/>
        <v>0</v>
      </c>
      <c r="EZ76" s="3"/>
      <c r="FA76" s="3">
        <f t="shared" si="156"/>
        <v>0</v>
      </c>
      <c r="FD76" s="1">
        <v>43996</v>
      </c>
      <c r="FE76" s="3">
        <f t="shared" si="125"/>
        <v>3</v>
      </c>
      <c r="FF76" s="3">
        <f t="shared" si="132"/>
        <v>0</v>
      </c>
      <c r="FG76" s="3">
        <f t="shared" si="128"/>
        <v>7</v>
      </c>
      <c r="FH76" s="3">
        <f t="shared" si="129"/>
        <v>0</v>
      </c>
      <c r="FI76" s="3">
        <f t="shared" si="153"/>
        <v>0</v>
      </c>
      <c r="FJ76" s="3"/>
      <c r="FL76" s="1">
        <v>43996</v>
      </c>
      <c r="FM76" s="3">
        <f t="shared" si="133"/>
        <v>17</v>
      </c>
      <c r="FN76" s="3">
        <f t="shared" si="134"/>
        <v>0</v>
      </c>
      <c r="FO76" s="3">
        <f t="shared" si="135"/>
        <v>0</v>
      </c>
      <c r="FP76" s="3">
        <f t="shared" si="145"/>
        <v>1</v>
      </c>
      <c r="FQ76" s="3">
        <f t="shared" si="136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37"/>
        <v>1</v>
      </c>
      <c r="DZ77" s="3">
        <f t="shared" si="138"/>
        <v>5</v>
      </c>
      <c r="EA77" s="3">
        <f t="shared" si="139"/>
        <v>2</v>
      </c>
      <c r="EB77" s="3">
        <f t="shared" si="147"/>
        <v>3</v>
      </c>
      <c r="EC77" s="3">
        <f t="shared" si="140"/>
        <v>7</v>
      </c>
      <c r="EF77" s="1">
        <v>43997</v>
      </c>
      <c r="EG77" s="3">
        <f t="shared" si="150"/>
        <v>2</v>
      </c>
      <c r="EH77" s="3">
        <f t="shared" si="158"/>
        <v>2</v>
      </c>
      <c r="EI77" s="3">
        <f t="shared" si="159"/>
        <v>6</v>
      </c>
      <c r="EJ77" s="3">
        <f t="shared" si="157"/>
        <v>2</v>
      </c>
      <c r="EK77" s="3">
        <f t="shared" si="113"/>
        <v>2</v>
      </c>
      <c r="EN77" s="1">
        <v>43997</v>
      </c>
      <c r="EO77" s="3">
        <f t="shared" si="146"/>
        <v>1</v>
      </c>
      <c r="EP77" s="3">
        <f t="shared" si="141"/>
        <v>7</v>
      </c>
      <c r="EQ77" s="3">
        <f t="shared" si="142"/>
        <v>5</v>
      </c>
      <c r="ER77" s="3">
        <f t="shared" si="143"/>
        <v>2</v>
      </c>
      <c r="ES77" s="3">
        <f t="shared" si="148"/>
        <v>1</v>
      </c>
      <c r="EV77" s="1">
        <v>43997</v>
      </c>
      <c r="EW77" s="3">
        <f t="shared" si="152"/>
        <v>0</v>
      </c>
      <c r="EX77" s="3">
        <f t="shared" si="149"/>
        <v>0</v>
      </c>
      <c r="EY77" s="3">
        <f t="shared" si="160"/>
        <v>0</v>
      </c>
      <c r="EZ77" s="3">
        <f>SUM(Y354-Y353)</f>
        <v>0</v>
      </c>
      <c r="FA77" s="3">
        <f t="shared" si="156"/>
        <v>0</v>
      </c>
      <c r="FD77" s="1">
        <v>43997</v>
      </c>
      <c r="FE77" s="3">
        <f t="shared" si="125"/>
        <v>4</v>
      </c>
      <c r="FF77" s="3">
        <f t="shared" si="132"/>
        <v>9</v>
      </c>
      <c r="FG77" s="3">
        <f t="shared" si="128"/>
        <v>0</v>
      </c>
      <c r="FH77" s="3">
        <f t="shared" si="129"/>
        <v>2</v>
      </c>
      <c r="FI77" s="3">
        <f t="shared" si="153"/>
        <v>0</v>
      </c>
      <c r="FJ77" s="3"/>
      <c r="FL77" s="1">
        <v>43997</v>
      </c>
      <c r="FM77" s="3">
        <f t="shared" si="133"/>
        <v>19</v>
      </c>
      <c r="FN77" s="3">
        <f t="shared" si="134"/>
        <v>0</v>
      </c>
      <c r="FO77" s="3">
        <f t="shared" si="135"/>
        <v>1</v>
      </c>
      <c r="FP77" s="3">
        <f t="shared" si="145"/>
        <v>1</v>
      </c>
      <c r="FQ77" s="3">
        <f t="shared" si="136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37"/>
        <v>0</v>
      </c>
      <c r="DZ78" s="3">
        <f t="shared" si="138"/>
        <v>2</v>
      </c>
      <c r="EA78" s="3">
        <f t="shared" si="139"/>
        <v>4</v>
      </c>
      <c r="EB78" s="3">
        <f t="shared" si="147"/>
        <v>4</v>
      </c>
      <c r="EC78" s="3">
        <f t="shared" si="140"/>
        <v>1</v>
      </c>
      <c r="EF78" s="1">
        <v>43998</v>
      </c>
      <c r="EG78" s="3">
        <f t="shared" si="150"/>
        <v>9</v>
      </c>
      <c r="EH78" s="3"/>
      <c r="EI78" s="3">
        <f t="shared" si="159"/>
        <v>0</v>
      </c>
      <c r="EJ78" s="3">
        <f t="shared" si="157"/>
        <v>2</v>
      </c>
      <c r="EK78" s="3">
        <f t="shared" si="113"/>
        <v>5</v>
      </c>
      <c r="EN78" s="1">
        <v>43998</v>
      </c>
      <c r="EO78" s="3">
        <f t="shared" si="146"/>
        <v>1</v>
      </c>
      <c r="EP78" s="3">
        <f t="shared" si="141"/>
        <v>2</v>
      </c>
      <c r="EQ78" s="3">
        <f t="shared" si="142"/>
        <v>1</v>
      </c>
      <c r="ER78" s="3">
        <f t="shared" si="143"/>
        <v>1</v>
      </c>
      <c r="ES78" s="3">
        <f t="shared" si="148"/>
        <v>6</v>
      </c>
      <c r="EV78" s="1">
        <v>43998</v>
      </c>
      <c r="EW78" s="3">
        <f t="shared" si="152"/>
        <v>6</v>
      </c>
      <c r="EX78" s="3">
        <f t="shared" si="149"/>
        <v>3</v>
      </c>
      <c r="EY78" s="3">
        <f t="shared" si="160"/>
        <v>2</v>
      </c>
      <c r="EZ78" s="3">
        <f>SUM(Y355-Y354)</f>
        <v>1</v>
      </c>
      <c r="FA78" s="3">
        <f t="shared" si="156"/>
        <v>0</v>
      </c>
      <c r="FD78" s="1">
        <v>43998</v>
      </c>
      <c r="FE78" s="3">
        <f t="shared" si="125"/>
        <v>9</v>
      </c>
      <c r="FF78" s="3">
        <f t="shared" si="132"/>
        <v>1</v>
      </c>
      <c r="FG78" s="3">
        <f t="shared" si="128"/>
        <v>3</v>
      </c>
      <c r="FH78" s="3">
        <f t="shared" si="129"/>
        <v>2</v>
      </c>
      <c r="FI78" s="3">
        <f t="shared" si="153"/>
        <v>0</v>
      </c>
      <c r="FJ78" s="3"/>
      <c r="FL78" s="1">
        <v>43998</v>
      </c>
      <c r="FM78" s="3">
        <f t="shared" si="133"/>
        <v>33</v>
      </c>
      <c r="FN78" s="3">
        <f t="shared" si="134"/>
        <v>3</v>
      </c>
      <c r="FO78" s="3">
        <f t="shared" si="135"/>
        <v>11</v>
      </c>
      <c r="FP78" s="3">
        <f t="shared" si="145"/>
        <v>0</v>
      </c>
      <c r="FQ78" s="3">
        <f t="shared" si="136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37"/>
        <v>1</v>
      </c>
      <c r="DZ79" s="3">
        <f t="shared" si="138"/>
        <v>2</v>
      </c>
      <c r="EA79" s="3">
        <f t="shared" si="139"/>
        <v>1</v>
      </c>
      <c r="EB79" s="3">
        <f t="shared" si="147"/>
        <v>2</v>
      </c>
      <c r="EC79" s="3">
        <f t="shared" si="140"/>
        <v>1</v>
      </c>
      <c r="EF79" s="1">
        <v>43999</v>
      </c>
      <c r="EG79" s="3">
        <f t="shared" si="150"/>
        <v>8</v>
      </c>
      <c r="EH79" s="3">
        <f>SUM(M356-M355)</f>
        <v>2</v>
      </c>
      <c r="EI79" s="3">
        <f t="shared" si="159"/>
        <v>4</v>
      </c>
      <c r="EJ79" s="3"/>
      <c r="EK79" s="3">
        <f t="shared" si="113"/>
        <v>1</v>
      </c>
      <c r="EN79" s="1">
        <v>43999</v>
      </c>
      <c r="EO79" s="3">
        <f t="shared" si="146"/>
        <v>7</v>
      </c>
      <c r="EP79" s="3">
        <f t="shared" si="141"/>
        <v>16</v>
      </c>
      <c r="EQ79" s="3">
        <f t="shared" si="142"/>
        <v>5</v>
      </c>
      <c r="ER79" s="3">
        <f t="shared" si="143"/>
        <v>12</v>
      </c>
      <c r="ES79" s="3">
        <f t="shared" si="148"/>
        <v>11</v>
      </c>
      <c r="EV79" s="1">
        <v>43999</v>
      </c>
      <c r="EW79" s="3">
        <f t="shared" si="152"/>
        <v>1</v>
      </c>
      <c r="EX79" s="3">
        <f t="shared" si="149"/>
        <v>0</v>
      </c>
      <c r="EY79" s="3">
        <f t="shared" si="160"/>
        <v>1</v>
      </c>
      <c r="EZ79" s="3">
        <f>SUM(Y356-Y355)</f>
        <v>0</v>
      </c>
      <c r="FA79" s="3">
        <f t="shared" si="156"/>
        <v>0</v>
      </c>
      <c r="FD79" s="1">
        <v>43999</v>
      </c>
      <c r="FE79" s="3">
        <f t="shared" si="125"/>
        <v>10</v>
      </c>
      <c r="FF79" s="3">
        <f t="shared" si="132"/>
        <v>0</v>
      </c>
      <c r="FG79" s="3">
        <f t="shared" si="128"/>
        <v>4</v>
      </c>
      <c r="FH79" s="3">
        <f t="shared" si="129"/>
        <v>2</v>
      </c>
      <c r="FI79" s="3">
        <f t="shared" si="153"/>
        <v>2</v>
      </c>
      <c r="FJ79" s="3"/>
      <c r="FL79" s="1">
        <v>43999</v>
      </c>
      <c r="FM79" s="3">
        <f t="shared" si="133"/>
        <v>32</v>
      </c>
      <c r="FN79" s="3">
        <f t="shared" si="134"/>
        <v>4</v>
      </c>
      <c r="FO79" s="3">
        <f t="shared" si="135"/>
        <v>4</v>
      </c>
      <c r="FP79" s="3">
        <f t="shared" si="145"/>
        <v>0</v>
      </c>
      <c r="FQ79" s="3">
        <f t="shared" si="136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>
        <v>0</v>
      </c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>
        <v>0</v>
      </c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/>
      <c r="D97" s="3"/>
      <c r="E97" s="3"/>
      <c r="F97" s="3"/>
      <c r="G97" s="3"/>
      <c r="H97" s="3"/>
      <c r="M97" s="1"/>
      <c r="W97" s="1"/>
      <c r="AA97" s="3"/>
      <c r="AG97" s="1"/>
      <c r="AQ97" s="1"/>
      <c r="BA97" s="1"/>
      <c r="DA97" s="3"/>
      <c r="FQ97" s="1"/>
    </row>
    <row r="98" spans="3:173" x14ac:dyDescent="0.2">
      <c r="C98" s="1"/>
      <c r="D98" s="3"/>
      <c r="E98" s="3"/>
      <c r="F98" s="3"/>
      <c r="G98" s="3"/>
      <c r="H98" s="3"/>
      <c r="M98" s="1"/>
      <c r="W98" s="1"/>
      <c r="AA98" s="3"/>
      <c r="AG98" s="1"/>
      <c r="AQ98" s="1"/>
      <c r="BA98" s="1"/>
      <c r="DA98" s="3"/>
    </row>
    <row r="99" spans="3:173" x14ac:dyDescent="0.2">
      <c r="C99" s="1"/>
      <c r="DA99" s="3"/>
    </row>
    <row r="100" spans="3:173" x14ac:dyDescent="0.2">
      <c r="DA100" s="3"/>
    </row>
    <row r="101" spans="3:173" x14ac:dyDescent="0.2">
      <c r="DA101" s="3"/>
    </row>
    <row r="102" spans="3:173" x14ac:dyDescent="0.2">
      <c r="DA102" s="3"/>
    </row>
    <row r="103" spans="3:173" x14ac:dyDescent="0.2">
      <c r="DA103" s="3"/>
    </row>
    <row r="140" spans="43:46" x14ac:dyDescent="0.2">
      <c r="AQ140" s="3"/>
      <c r="AR140" s="3"/>
      <c r="AS140" s="3"/>
      <c r="AT140" s="3"/>
    </row>
    <row r="141" spans="43:46" x14ac:dyDescent="0.2">
      <c r="AQ141" s="3"/>
      <c r="AR141" s="3"/>
      <c r="AS141" s="3"/>
      <c r="AT141" s="3"/>
    </row>
    <row r="142" spans="43:46" x14ac:dyDescent="0.2">
      <c r="AQ142" s="3"/>
      <c r="AR142" s="3"/>
      <c r="AS142" s="3"/>
      <c r="AT142" s="3"/>
    </row>
    <row r="143" spans="43:46" x14ac:dyDescent="0.2">
      <c r="AQ143" s="3"/>
      <c r="AR143" s="3"/>
      <c r="AS143" s="3"/>
      <c r="AT143" s="3"/>
    </row>
    <row r="144" spans="43:46" x14ac:dyDescent="0.2">
      <c r="AQ144" s="3"/>
      <c r="AR144" s="3"/>
      <c r="AS144" s="3"/>
      <c r="AT144" s="3"/>
    </row>
    <row r="145" spans="7:65" x14ac:dyDescent="0.2">
      <c r="AQ145" s="3"/>
      <c r="AR145" s="3"/>
      <c r="AS145" s="3"/>
      <c r="AT145" s="3"/>
    </row>
    <row r="146" spans="7:65" x14ac:dyDescent="0.2">
      <c r="AQ146" s="3"/>
      <c r="AR146" s="3"/>
      <c r="AS146" s="3"/>
      <c r="AT146" s="3"/>
    </row>
    <row r="147" spans="7:65" x14ac:dyDescent="0.2">
      <c r="AQ147" s="3"/>
      <c r="AR147" s="3"/>
      <c r="AS147" s="3"/>
      <c r="AT147" s="3"/>
    </row>
    <row r="148" spans="7:65" x14ac:dyDescent="0.2">
      <c r="AQ148" s="3"/>
      <c r="AR148" s="3"/>
      <c r="AS148" s="3"/>
      <c r="AT148" s="3"/>
    </row>
    <row r="149" spans="7:65" ht="16" customHeight="1" x14ac:dyDescent="0.2">
      <c r="AQ149" s="3"/>
      <c r="AR149" s="3"/>
      <c r="AS149" s="3"/>
      <c r="AT149" s="3"/>
    </row>
    <row r="150" spans="7:65" x14ac:dyDescent="0.2">
      <c r="AQ150" s="3"/>
      <c r="AR150" s="3"/>
      <c r="AS150" s="3"/>
      <c r="AT150" s="3"/>
    </row>
    <row r="151" spans="7:65" x14ac:dyDescent="0.2">
      <c r="AQ151" s="3"/>
      <c r="AR151" s="3"/>
      <c r="AS151" s="3"/>
      <c r="AT151" s="3"/>
    </row>
    <row r="152" spans="7:65" x14ac:dyDescent="0.2">
      <c r="AQ152" s="3"/>
      <c r="AR152" s="3"/>
      <c r="AS152" s="3"/>
      <c r="AT152" s="3"/>
    </row>
    <row r="153" spans="7:65" x14ac:dyDescent="0.2">
      <c r="K153" s="3">
        <v>2262</v>
      </c>
      <c r="AQ153" s="3"/>
      <c r="AR153" s="3"/>
      <c r="AS153" s="3"/>
      <c r="AT153" s="3"/>
    </row>
    <row r="154" spans="7:65" x14ac:dyDescent="0.2">
      <c r="K154" s="3">
        <v>2617</v>
      </c>
      <c r="AQ154" s="3"/>
      <c r="AR154" s="3"/>
      <c r="AS154" s="3"/>
      <c r="AT154" s="3"/>
    </row>
    <row r="155" spans="7:65" x14ac:dyDescent="0.2">
      <c r="K155" s="3">
        <v>3067</v>
      </c>
      <c r="AQ155" s="3"/>
      <c r="AR155" s="3"/>
      <c r="AS155" s="3"/>
      <c r="AT155" s="3"/>
    </row>
    <row r="156" spans="7:65" x14ac:dyDescent="0.2">
      <c r="K156" s="3">
        <v>3584</v>
      </c>
      <c r="AR156" s="3"/>
      <c r="AS156" s="3"/>
      <c r="AT156" s="3"/>
    </row>
    <row r="157" spans="7:65" x14ac:dyDescent="0.2">
      <c r="H157" s="3">
        <v>1910</v>
      </c>
      <c r="I157" s="3"/>
      <c r="J157" s="3"/>
      <c r="K157" s="3">
        <v>4082</v>
      </c>
      <c r="N157" s="3">
        <v>1624</v>
      </c>
      <c r="AR157" s="3"/>
      <c r="AS157" s="3"/>
      <c r="AT157" s="3"/>
    </row>
    <row r="158" spans="7:65" x14ac:dyDescent="0.2">
      <c r="H158" s="3">
        <v>2270</v>
      </c>
      <c r="I158" s="3"/>
      <c r="J158" s="3"/>
      <c r="K158" s="3">
        <v>4493</v>
      </c>
      <c r="L158" s="3">
        <v>1661</v>
      </c>
      <c r="N158" s="3">
        <v>1896</v>
      </c>
      <c r="AR158" s="3"/>
      <c r="AS158" s="3"/>
      <c r="AT158" s="3"/>
    </row>
    <row r="159" spans="7:65" x14ac:dyDescent="0.2">
      <c r="G159" s="3">
        <v>3494</v>
      </c>
      <c r="H159" s="3">
        <v>2835</v>
      </c>
      <c r="I159" s="3"/>
      <c r="J159" s="3"/>
      <c r="K159" s="3">
        <v>5078</v>
      </c>
      <c r="L159" s="3">
        <v>2010</v>
      </c>
      <c r="M159" s="3">
        <v>1494</v>
      </c>
      <c r="N159" s="3">
        <v>2183</v>
      </c>
      <c r="AR159" s="3"/>
      <c r="AS159" s="3"/>
      <c r="AT159" s="3"/>
    </row>
    <row r="160" spans="7:65" x14ac:dyDescent="0.2">
      <c r="G160" s="3">
        <v>4099</v>
      </c>
      <c r="H160" s="3">
        <v>3491</v>
      </c>
      <c r="I160" s="3"/>
      <c r="J160" s="3"/>
      <c r="K160" s="3">
        <v>5598</v>
      </c>
      <c r="L160" s="3">
        <v>2487</v>
      </c>
      <c r="M160" s="3">
        <v>1750</v>
      </c>
      <c r="N160" s="3">
        <v>2429</v>
      </c>
      <c r="R160" s="3">
        <v>563</v>
      </c>
      <c r="S160" s="3"/>
      <c r="T160" s="3"/>
      <c r="AR160" s="3"/>
      <c r="AS160" s="3"/>
      <c r="AT160" s="3"/>
      <c r="AU160" s="3"/>
      <c r="AV160" s="3"/>
      <c r="AW160" s="3"/>
      <c r="AX160" s="3"/>
      <c r="AZ160" s="3"/>
      <c r="BA160" s="3"/>
      <c r="BB160" s="3"/>
      <c r="BC160" s="3"/>
      <c r="BJ160" s="3"/>
      <c r="BK160" s="3"/>
      <c r="BL160" s="3"/>
      <c r="BM160" s="3"/>
    </row>
    <row r="161" spans="3:64" x14ac:dyDescent="0.2">
      <c r="G161" s="3">
        <v>4866</v>
      </c>
      <c r="H161" s="3">
        <v>3924</v>
      </c>
      <c r="I161" s="3"/>
      <c r="J161" s="3"/>
      <c r="K161" s="3">
        <v>6069</v>
      </c>
      <c r="L161" s="3">
        <v>2916</v>
      </c>
      <c r="M161" s="3">
        <v>2216</v>
      </c>
      <c r="N161" s="3">
        <v>2658</v>
      </c>
      <c r="R161" s="3">
        <v>667</v>
      </c>
      <c r="S161" s="3"/>
      <c r="T161" s="3"/>
      <c r="AR161" s="3"/>
      <c r="AT161" s="3"/>
      <c r="AU161" s="3"/>
      <c r="AV161" s="3"/>
      <c r="AW161" s="3"/>
      <c r="AZ161" s="3"/>
      <c r="BA161" s="3"/>
      <c r="BB161" s="3"/>
      <c r="BJ161" s="3"/>
      <c r="BK161" s="3"/>
      <c r="BL161" s="3"/>
    </row>
    <row r="162" spans="3:64" x14ac:dyDescent="0.2">
      <c r="G162" s="3">
        <v>5760</v>
      </c>
      <c r="H162" s="3">
        <v>4395</v>
      </c>
      <c r="I162" s="3"/>
      <c r="J162" s="3"/>
      <c r="K162" s="3">
        <v>6580</v>
      </c>
      <c r="L162" s="3">
        <v>3216</v>
      </c>
      <c r="M162" s="3">
        <v>2856</v>
      </c>
      <c r="N162" s="3">
        <v>2929</v>
      </c>
      <c r="R162" s="3">
        <v>825</v>
      </c>
      <c r="S162" s="3"/>
      <c r="T162" s="3"/>
      <c r="AO162" s="3"/>
      <c r="AP162" s="3"/>
      <c r="AQ162" s="3"/>
      <c r="AR162" s="3"/>
      <c r="AT162" s="3"/>
      <c r="AU162" s="3"/>
      <c r="AV162" s="3"/>
      <c r="AW162" s="3"/>
      <c r="AZ162" s="3"/>
      <c r="BA162" s="3"/>
      <c r="BB162" s="3"/>
      <c r="BJ162" s="3"/>
      <c r="BK162" s="3"/>
      <c r="BL162" s="3"/>
    </row>
    <row r="163" spans="3:64" x14ac:dyDescent="0.2">
      <c r="G163" s="3">
        <v>6187</v>
      </c>
      <c r="H163" s="3">
        <v>4949</v>
      </c>
      <c r="I163" s="3"/>
      <c r="J163" s="3"/>
      <c r="K163" s="3">
        <v>6851</v>
      </c>
      <c r="L163" s="3">
        <v>3685</v>
      </c>
      <c r="M163" s="3">
        <v>3227</v>
      </c>
      <c r="N163" s="3">
        <v>3245</v>
      </c>
      <c r="R163" s="3">
        <v>915</v>
      </c>
      <c r="S163" s="3"/>
      <c r="T163" s="3"/>
      <c r="AO163" s="3"/>
      <c r="AP163" s="3"/>
      <c r="AQ163" s="3"/>
      <c r="AR163" s="3"/>
      <c r="AT163" s="3"/>
      <c r="AU163" s="3"/>
      <c r="AV163" s="3"/>
      <c r="AW163" s="3"/>
      <c r="AZ163" s="3"/>
      <c r="BA163" s="3"/>
      <c r="BB163" s="3"/>
      <c r="BJ163" s="3"/>
      <c r="BK163" s="3"/>
      <c r="BL163" s="3"/>
    </row>
    <row r="164" spans="3:64" x14ac:dyDescent="0.2">
      <c r="F164" s="3">
        <v>7605</v>
      </c>
      <c r="G164" s="3">
        <v>6862</v>
      </c>
      <c r="H164" s="3">
        <v>5437</v>
      </c>
      <c r="I164" s="3"/>
      <c r="J164" s="3"/>
      <c r="K164" s="3">
        <v>7410</v>
      </c>
      <c r="L164" s="3">
        <v>4358</v>
      </c>
      <c r="M164" s="3">
        <v>3756</v>
      </c>
      <c r="N164" s="3">
        <v>3600</v>
      </c>
      <c r="R164" s="3">
        <v>978</v>
      </c>
      <c r="S164" s="3"/>
      <c r="T164" s="3"/>
      <c r="AO164" s="3"/>
      <c r="AP164" s="3"/>
      <c r="AQ164" s="3"/>
      <c r="AR164" s="3"/>
      <c r="AT164" s="3"/>
      <c r="AU164" s="3"/>
      <c r="AV164" s="3"/>
      <c r="AW164" s="3"/>
      <c r="AZ164" s="3"/>
      <c r="BA164" s="3"/>
      <c r="BB164" s="3"/>
      <c r="BJ164" s="3"/>
      <c r="BK164" s="3"/>
      <c r="BL164" s="3"/>
    </row>
    <row r="165" spans="3:64" x14ac:dyDescent="0.2">
      <c r="F165" s="3">
        <v>8746</v>
      </c>
      <c r="G165" s="3">
        <v>7533</v>
      </c>
      <c r="H165" s="3">
        <v>5879</v>
      </c>
      <c r="I165" s="3"/>
      <c r="J165" s="3"/>
      <c r="K165" s="3">
        <v>7634</v>
      </c>
      <c r="L165" s="3">
        <v>4831</v>
      </c>
      <c r="M165" s="3">
        <v>4101</v>
      </c>
      <c r="N165" s="3">
        <v>4041</v>
      </c>
      <c r="R165" s="3">
        <v>1077</v>
      </c>
      <c r="S165" s="3"/>
      <c r="T165" s="3"/>
      <c r="AO165" s="3"/>
      <c r="AP165" s="3"/>
      <c r="AQ165" s="3"/>
      <c r="AR165" s="3"/>
      <c r="AT165" s="3"/>
      <c r="AU165" s="3"/>
      <c r="AV165" s="3"/>
      <c r="AW165" s="3"/>
      <c r="AZ165" s="3"/>
      <c r="BA165" s="3"/>
      <c r="BB165" s="3"/>
      <c r="BJ165" s="3"/>
      <c r="BK165" s="3"/>
      <c r="BL165" s="3"/>
    </row>
    <row r="166" spans="3:64" x14ac:dyDescent="0.2">
      <c r="D166" s="3">
        <v>8544</v>
      </c>
      <c r="F166" s="3">
        <v>10154</v>
      </c>
      <c r="G166" s="3">
        <v>7874</v>
      </c>
      <c r="H166" s="3">
        <v>6411</v>
      </c>
      <c r="I166" s="3"/>
      <c r="J166" s="3"/>
      <c r="K166" s="3">
        <v>8212</v>
      </c>
      <c r="L166" s="3">
        <v>5203</v>
      </c>
      <c r="M166" s="3">
        <v>4372</v>
      </c>
      <c r="N166" s="3">
        <v>4534</v>
      </c>
      <c r="R166" s="3">
        <v>1172</v>
      </c>
      <c r="S166" s="3"/>
      <c r="T166" s="3"/>
      <c r="U166" s="3">
        <v>4470</v>
      </c>
      <c r="V166" s="3">
        <v>1591</v>
      </c>
      <c r="W166" s="3">
        <v>853</v>
      </c>
      <c r="X166" s="3">
        <v>249</v>
      </c>
      <c r="Y166" s="3">
        <v>401</v>
      </c>
      <c r="AO166" s="3"/>
      <c r="AP166" s="3"/>
      <c r="AQ166" s="3"/>
      <c r="AR166" s="3"/>
      <c r="AT166" s="3"/>
      <c r="AU166" s="3"/>
      <c r="AV166" s="3"/>
      <c r="AW166" s="3"/>
      <c r="AZ166" s="3"/>
      <c r="BA166" s="3"/>
      <c r="BB166" s="3"/>
      <c r="BJ166" s="3"/>
      <c r="BK166" s="3"/>
      <c r="BL166" s="3"/>
    </row>
    <row r="167" spans="3:64" x14ac:dyDescent="0.2">
      <c r="D167" s="3">
        <v>9555</v>
      </c>
      <c r="F167" s="3">
        <v>12328</v>
      </c>
      <c r="G167" s="3">
        <v>8343</v>
      </c>
      <c r="H167" s="3">
        <v>7007</v>
      </c>
      <c r="I167" s="3"/>
      <c r="J167" s="3"/>
      <c r="K167" s="3">
        <v>8579</v>
      </c>
      <c r="L167" s="3">
        <v>5575</v>
      </c>
      <c r="M167" s="3">
        <v>4690</v>
      </c>
      <c r="N167" s="3">
        <v>4926</v>
      </c>
      <c r="R167" s="3">
        <v>1296</v>
      </c>
      <c r="S167" s="3"/>
      <c r="T167" s="3"/>
      <c r="U167" s="3">
        <v>5069</v>
      </c>
      <c r="V167" s="3">
        <v>2183</v>
      </c>
      <c r="W167" s="3">
        <v>1332</v>
      </c>
      <c r="X167" s="3">
        <v>349</v>
      </c>
      <c r="Y167" s="3">
        <v>438</v>
      </c>
      <c r="AO167" s="3"/>
      <c r="AP167" s="3"/>
      <c r="AQ167" s="3"/>
      <c r="AR167" s="3"/>
      <c r="AT167" s="3"/>
      <c r="AU167" s="3"/>
      <c r="AV167" s="3"/>
      <c r="AW167" s="3"/>
      <c r="AZ167" s="3"/>
      <c r="BA167" s="3"/>
      <c r="BB167" s="3"/>
      <c r="BJ167" s="3"/>
      <c r="BK167" s="3"/>
      <c r="BL167" s="3"/>
    </row>
    <row r="168" spans="3:64" x14ac:dyDescent="0.2">
      <c r="D168" s="3">
        <v>10587</v>
      </c>
      <c r="E168" s="3">
        <v>8607</v>
      </c>
      <c r="F168" s="3">
        <v>12933</v>
      </c>
      <c r="G168" s="3">
        <v>8928</v>
      </c>
      <c r="H168" s="3">
        <v>7469</v>
      </c>
      <c r="I168" s="3"/>
      <c r="J168" s="3"/>
      <c r="K168" s="3"/>
      <c r="L168" s="3">
        <v>5865</v>
      </c>
      <c r="M168" s="3">
        <v>5017</v>
      </c>
      <c r="N168" s="3">
        <v>5359</v>
      </c>
      <c r="R168" s="3">
        <v>1461</v>
      </c>
      <c r="S168" s="3"/>
      <c r="T168" s="3"/>
      <c r="U168" s="3">
        <v>6096</v>
      </c>
      <c r="V168" s="3">
        <v>2540</v>
      </c>
      <c r="W168" s="3">
        <v>1560</v>
      </c>
      <c r="X168" s="3">
        <v>422</v>
      </c>
      <c r="Y168" s="3">
        <v>477</v>
      </c>
      <c r="AO168" s="3"/>
      <c r="AP168" s="3"/>
      <c r="AQ168" s="3"/>
      <c r="AR168" s="3"/>
      <c r="AT168" s="3"/>
      <c r="AU168" s="3"/>
      <c r="AV168" s="3"/>
      <c r="AW168" s="3"/>
      <c r="AZ168" s="3"/>
      <c r="BA168" s="3"/>
      <c r="BB168" s="3"/>
      <c r="BJ168" s="3"/>
      <c r="BK168" s="3"/>
      <c r="BL168" s="3"/>
    </row>
    <row r="169" spans="3:64" x14ac:dyDescent="0.2">
      <c r="D169" s="3">
        <v>13346</v>
      </c>
      <c r="E169" s="3">
        <v>9343</v>
      </c>
      <c r="F169" s="3">
        <v>14473</v>
      </c>
      <c r="G169" s="3">
        <v>9362</v>
      </c>
      <c r="H169" s="3">
        <v>7879</v>
      </c>
      <c r="I169" s="3"/>
      <c r="J169" s="3"/>
      <c r="K169" s="3">
        <v>7409</v>
      </c>
      <c r="L169" s="3">
        <v>6180</v>
      </c>
      <c r="M169" s="3">
        <v>5295</v>
      </c>
      <c r="N169" s="3">
        <v>5579</v>
      </c>
      <c r="R169" s="3">
        <v>1678</v>
      </c>
      <c r="S169" s="3"/>
      <c r="T169" s="3"/>
      <c r="U169" s="3">
        <v>6762</v>
      </c>
      <c r="V169" s="3">
        <v>3035</v>
      </c>
      <c r="W169" s="3">
        <v>2003</v>
      </c>
      <c r="X169" s="3">
        <v>464</v>
      </c>
      <c r="Y169" s="3">
        <v>501</v>
      </c>
      <c r="AO169" s="3"/>
      <c r="AP169" s="3"/>
      <c r="AQ169" s="3"/>
      <c r="AR169" s="3"/>
      <c r="AT169" s="3"/>
      <c r="AU169" s="3"/>
      <c r="AV169" s="3"/>
      <c r="AW169" s="3"/>
      <c r="AZ169" s="3"/>
      <c r="BA169" s="3"/>
      <c r="BB169" s="3"/>
      <c r="BJ169" s="3"/>
      <c r="BK169" s="3"/>
      <c r="BL169" s="3"/>
    </row>
    <row r="170" spans="3:64" x14ac:dyDescent="0.2">
      <c r="D170" s="3">
        <v>14398</v>
      </c>
      <c r="E170" s="3">
        <v>10765</v>
      </c>
      <c r="F170" s="3">
        <v>15561</v>
      </c>
      <c r="G170" s="3">
        <v>9784</v>
      </c>
      <c r="H170" s="3">
        <v>8242</v>
      </c>
      <c r="I170" s="3"/>
      <c r="J170" s="3"/>
      <c r="K170" s="3">
        <v>7749</v>
      </c>
      <c r="L170" s="3">
        <v>6636</v>
      </c>
      <c r="M170" s="3">
        <v>5590</v>
      </c>
      <c r="N170" s="3">
        <v>5872</v>
      </c>
      <c r="R170" s="3">
        <v>1822</v>
      </c>
      <c r="S170" s="3"/>
      <c r="T170" s="3"/>
      <c r="U170" s="3">
        <v>7518</v>
      </c>
      <c r="V170" s="3">
        <v>3074</v>
      </c>
      <c r="W170" s="3">
        <v>2003</v>
      </c>
      <c r="X170" s="3">
        <v>504</v>
      </c>
      <c r="Y170" s="3">
        <v>521</v>
      </c>
      <c r="AO170" s="3"/>
      <c r="AP170" s="3"/>
      <c r="AQ170" s="3"/>
      <c r="AR170" s="3"/>
      <c r="AT170" s="3"/>
      <c r="AU170" s="3"/>
      <c r="AV170" s="3"/>
      <c r="AW170" s="3"/>
      <c r="AZ170" s="3"/>
      <c r="BA170" s="3"/>
      <c r="BB170" s="3"/>
      <c r="BJ170" s="3"/>
      <c r="BK170" s="3"/>
      <c r="BL170" s="3"/>
    </row>
    <row r="171" spans="3:64" x14ac:dyDescent="0.2">
      <c r="C171" s="3">
        <v>12274</v>
      </c>
      <c r="D171" s="3">
        <v>14398</v>
      </c>
      <c r="E171" s="3">
        <v>11820</v>
      </c>
      <c r="F171" s="3">
        <v>15844</v>
      </c>
      <c r="G171" s="3">
        <v>10092</v>
      </c>
      <c r="H171" s="3">
        <v>8511</v>
      </c>
      <c r="I171" s="3"/>
      <c r="J171" s="3"/>
      <c r="K171" s="3">
        <v>8333</v>
      </c>
      <c r="L171" s="3">
        <v>7265</v>
      </c>
      <c r="M171" s="3">
        <v>5950</v>
      </c>
      <c r="N171" s="3">
        <v>6279</v>
      </c>
      <c r="O171" s="3">
        <v>1582</v>
      </c>
      <c r="P171" s="3">
        <v>885</v>
      </c>
      <c r="R171" s="3">
        <v>2032</v>
      </c>
      <c r="S171" s="3"/>
      <c r="T171" s="3"/>
      <c r="U171" s="3">
        <v>8270</v>
      </c>
      <c r="V171" s="3">
        <v>3380</v>
      </c>
      <c r="W171" s="3">
        <v>2159</v>
      </c>
      <c r="X171" s="3">
        <v>568</v>
      </c>
      <c r="Y171" s="3">
        <v>543</v>
      </c>
      <c r="AO171" s="3"/>
      <c r="AP171" s="3"/>
      <c r="AQ171" s="3"/>
      <c r="AR171" s="3"/>
      <c r="AT171" s="3"/>
      <c r="AU171" s="3"/>
      <c r="AV171" s="3"/>
      <c r="AW171" s="3"/>
      <c r="AZ171" s="3"/>
      <c r="BA171" s="3"/>
      <c r="BB171" s="3"/>
      <c r="BJ171" s="3"/>
      <c r="BK171" s="3"/>
      <c r="BL171" s="3"/>
    </row>
    <row r="172" spans="3:64" x14ac:dyDescent="0.2">
      <c r="C172" s="3">
        <v>12390</v>
      </c>
      <c r="D172" s="3">
        <v>16610</v>
      </c>
      <c r="E172" s="3">
        <v>12738</v>
      </c>
      <c r="F172" s="3">
        <v>17413</v>
      </c>
      <c r="G172" s="3">
        <v>10426</v>
      </c>
      <c r="H172" s="3">
        <v>9165</v>
      </c>
      <c r="I172" s="3"/>
      <c r="J172" s="3"/>
      <c r="K172" s="3">
        <v>10729</v>
      </c>
      <c r="L172" s="3">
        <v>7438</v>
      </c>
      <c r="M172" s="3">
        <v>6438</v>
      </c>
      <c r="N172" s="3">
        <v>6820</v>
      </c>
      <c r="O172" s="3">
        <v>1870</v>
      </c>
      <c r="P172" s="3">
        <v>1039</v>
      </c>
      <c r="Q172" s="3">
        <v>829</v>
      </c>
      <c r="R172" s="3">
        <v>2128</v>
      </c>
      <c r="S172" s="3"/>
      <c r="T172" s="3"/>
      <c r="U172" s="3">
        <f>SUM(9045)</f>
        <v>9045</v>
      </c>
      <c r="V172" s="3">
        <v>3736</v>
      </c>
      <c r="W172" s="3">
        <v>2414</v>
      </c>
      <c r="X172" s="3">
        <v>638</v>
      </c>
      <c r="Y172" s="3">
        <v>561</v>
      </c>
      <c r="AO172" s="3"/>
      <c r="AP172" s="3"/>
      <c r="AQ172" s="3"/>
      <c r="AR172" s="3"/>
      <c r="AT172" s="3"/>
      <c r="AU172" s="3"/>
      <c r="AV172" s="3"/>
      <c r="AW172" s="3"/>
      <c r="AZ172" s="3"/>
      <c r="BA172" s="3"/>
      <c r="BB172" s="3"/>
      <c r="BJ172" s="3"/>
      <c r="BK172" s="3"/>
      <c r="BL172" s="3"/>
    </row>
    <row r="173" spans="3:64" x14ac:dyDescent="0.2">
      <c r="C173" s="3">
        <v>15327</v>
      </c>
      <c r="D173" s="3">
        <v>18548</v>
      </c>
      <c r="E173" s="3">
        <v>13680</v>
      </c>
      <c r="F173" s="3">
        <v>18692</v>
      </c>
      <c r="G173" s="3">
        <v>10848</v>
      </c>
      <c r="H173" s="3">
        <v>9636</v>
      </c>
      <c r="I173" s="3"/>
      <c r="J173" s="3"/>
      <c r="K173" s="3">
        <v>11128</v>
      </c>
      <c r="L173" s="3">
        <v>7904</v>
      </c>
      <c r="M173" s="3">
        <v>6750</v>
      </c>
      <c r="N173" s="3">
        <v>7272</v>
      </c>
      <c r="O173" s="3">
        <v>2202</v>
      </c>
      <c r="P173" s="3">
        <v>1238</v>
      </c>
      <c r="Q173" s="3">
        <v>938</v>
      </c>
      <c r="R173" s="3">
        <v>2246</v>
      </c>
      <c r="S173" s="3"/>
      <c r="T173" s="3"/>
      <c r="U173" s="3">
        <v>9626</v>
      </c>
      <c r="V173" s="3">
        <v>4007</v>
      </c>
      <c r="W173" s="3">
        <v>2626</v>
      </c>
      <c r="X173" s="3">
        <v>713</v>
      </c>
      <c r="Y173" s="3">
        <v>610</v>
      </c>
      <c r="AO173" s="3"/>
      <c r="AP173" s="3"/>
      <c r="AQ173" s="3"/>
      <c r="AR173" s="3"/>
      <c r="AT173" s="3"/>
      <c r="AU173" s="3"/>
      <c r="AV173" s="3"/>
      <c r="AW173" s="3"/>
      <c r="AZ173" s="3"/>
      <c r="BA173" s="3"/>
      <c r="BB173" s="3"/>
      <c r="BJ173" s="3"/>
      <c r="BK173" s="3"/>
      <c r="BL173" s="3"/>
    </row>
    <row r="174" spans="3:64" x14ac:dyDescent="0.2">
      <c r="C174" s="3">
        <v>16488</v>
      </c>
      <c r="D174" s="3">
        <v>20140</v>
      </c>
      <c r="E174" s="3">
        <v>14941</v>
      </c>
      <c r="F174" s="3">
        <v>19883</v>
      </c>
      <c r="G174" s="3">
        <v>11409</v>
      </c>
      <c r="H174" s="3">
        <v>9956</v>
      </c>
      <c r="I174" s="3"/>
      <c r="J174" s="3"/>
      <c r="K174" s="3">
        <v>11387</v>
      </c>
      <c r="L174" s="3">
        <v>8429</v>
      </c>
      <c r="M174" s="3">
        <v>7317</v>
      </c>
      <c r="N174" s="3">
        <v>7696</v>
      </c>
      <c r="O174" s="3">
        <v>2468</v>
      </c>
      <c r="P174" s="3">
        <v>1400</v>
      </c>
      <c r="Q174" s="3">
        <v>1045</v>
      </c>
      <c r="R174" s="3">
        <v>2350</v>
      </c>
      <c r="S174" s="3"/>
      <c r="T174" s="3"/>
      <c r="U174" s="3">
        <v>10093</v>
      </c>
      <c r="V174" s="3">
        <v>4247</v>
      </c>
      <c r="W174" s="3">
        <v>2783</v>
      </c>
      <c r="X174" s="3">
        <v>755</v>
      </c>
      <c r="Y174" s="3">
        <v>637</v>
      </c>
      <c r="AO174" s="3"/>
      <c r="AP174" s="3"/>
      <c r="AQ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3:64" x14ac:dyDescent="0.2">
      <c r="C175" s="3">
        <v>17520</v>
      </c>
      <c r="D175" s="3">
        <v>21512</v>
      </c>
      <c r="E175" s="3">
        <v>16419</v>
      </c>
      <c r="F175" s="3">
        <v>20816</v>
      </c>
      <c r="G175" s="3">
        <v>11863</v>
      </c>
      <c r="H175" s="3">
        <v>10486</v>
      </c>
      <c r="I175" s="3"/>
      <c r="J175" s="3"/>
      <c r="K175" s="3">
        <v>11811</v>
      </c>
      <c r="L175" s="3">
        <v>8959</v>
      </c>
      <c r="M175" s="3">
        <v>7604</v>
      </c>
      <c r="N175" s="3">
        <v>8074</v>
      </c>
      <c r="O175" s="3">
        <v>2632</v>
      </c>
      <c r="P175" s="3">
        <v>1506</v>
      </c>
      <c r="Q175" s="3">
        <v>1199</v>
      </c>
      <c r="R175" s="4">
        <v>2503</v>
      </c>
      <c r="S175" s="4"/>
      <c r="T175" s="4"/>
      <c r="U175" s="3">
        <v>10539</v>
      </c>
      <c r="V175" s="3">
        <v>4511</v>
      </c>
      <c r="W175" s="3">
        <v>2973</v>
      </c>
      <c r="X175" s="3">
        <v>828</v>
      </c>
      <c r="Y175" s="3">
        <v>659</v>
      </c>
      <c r="AG175" s="3">
        <v>3502</v>
      </c>
      <c r="AH175" s="3">
        <v>851</v>
      </c>
      <c r="AI175" s="3">
        <v>306</v>
      </c>
      <c r="AJ175" s="3">
        <v>956</v>
      </c>
      <c r="AK175" s="3">
        <v>606</v>
      </c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3:64" x14ac:dyDescent="0.2">
      <c r="C176" s="3">
        <v>18434</v>
      </c>
      <c r="D176" s="3"/>
      <c r="E176" s="3">
        <v>18736</v>
      </c>
      <c r="F176" s="3">
        <v>21643</v>
      </c>
      <c r="G176" s="3">
        <v>12163</v>
      </c>
      <c r="H176" s="3">
        <v>11150</v>
      </c>
      <c r="I176" s="3"/>
      <c r="J176" s="3"/>
      <c r="K176">
        <v>12110</v>
      </c>
      <c r="L176" s="3">
        <v>9609</v>
      </c>
      <c r="M176" s="3">
        <v>7936</v>
      </c>
      <c r="N176" s="3">
        <v>8314</v>
      </c>
      <c r="O176" s="3">
        <v>2950</v>
      </c>
      <c r="P176" s="3">
        <v>1653</v>
      </c>
      <c r="Q176" s="3">
        <v>1271</v>
      </c>
      <c r="R176" s="4">
        <v>2765</v>
      </c>
      <c r="S176" s="4"/>
      <c r="T176" s="4"/>
      <c r="U176" s="3">
        <v>10951</v>
      </c>
      <c r="V176" s="3">
        <v>4802</v>
      </c>
      <c r="W176" s="3">
        <v>3164</v>
      </c>
      <c r="X176" s="3">
        <v>919</v>
      </c>
      <c r="Y176" s="3">
        <v>685</v>
      </c>
      <c r="AG176" s="3">
        <v>4040</v>
      </c>
      <c r="AH176" s="3">
        <v>968</v>
      </c>
      <c r="AI176" s="3">
        <v>438</v>
      </c>
      <c r="AJ176" s="3">
        <v>1019</v>
      </c>
      <c r="AK176" s="3">
        <v>656</v>
      </c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64" x14ac:dyDescent="0.2">
      <c r="C177" s="3">
        <v>20235</v>
      </c>
      <c r="D177" s="3">
        <v>22584</v>
      </c>
      <c r="E177" s="3">
        <v>20543</v>
      </c>
      <c r="F177" s="3">
        <v>22462</v>
      </c>
      <c r="G177" s="3">
        <v>12639</v>
      </c>
      <c r="H177" s="3">
        <v>11636</v>
      </c>
      <c r="I177" s="3"/>
      <c r="J177" s="3"/>
      <c r="K177" s="3">
        <v>12520</v>
      </c>
      <c r="L177" s="3">
        <v>9972</v>
      </c>
      <c r="M177" s="3">
        <v>8288</v>
      </c>
      <c r="N177" s="3">
        <v>8669</v>
      </c>
      <c r="O177" s="3">
        <v>3187</v>
      </c>
      <c r="P177" s="3">
        <v>1841</v>
      </c>
      <c r="Q177" s="3">
        <v>1382</v>
      </c>
      <c r="R177" s="4">
        <v>2952</v>
      </c>
      <c r="S177" s="4"/>
      <c r="T177" s="4"/>
      <c r="U177" s="3">
        <v>11164</v>
      </c>
      <c r="V177" s="3">
        <v>4915</v>
      </c>
      <c r="W177" s="3">
        <v>3254</v>
      </c>
      <c r="X177" s="3">
        <v>955</v>
      </c>
      <c r="Y177" s="3">
        <v>716</v>
      </c>
      <c r="AG177" s="3">
        <v>4566</v>
      </c>
      <c r="AH177" s="3">
        <v>1114</v>
      </c>
      <c r="AI177" s="3">
        <v>540</v>
      </c>
      <c r="AJ177" s="3">
        <v>1094</v>
      </c>
      <c r="AK177" s="3">
        <v>711</v>
      </c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64" x14ac:dyDescent="0.2">
      <c r="B178" s="3">
        <v>15217</v>
      </c>
      <c r="C178" s="3">
        <v>21580</v>
      </c>
      <c r="D178" s="3">
        <v>24358</v>
      </c>
      <c r="E178" s="3">
        <v>21523</v>
      </c>
      <c r="F178" s="3">
        <v>23278</v>
      </c>
      <c r="G178" s="3">
        <v>13011</v>
      </c>
      <c r="H178" s="3">
        <v>12039</v>
      </c>
      <c r="I178" s="3"/>
      <c r="J178" s="3"/>
      <c r="K178" s="3">
        <v>12863</v>
      </c>
      <c r="L178" s="3">
        <v>10289</v>
      </c>
      <c r="M178" s="3">
        <v>8479</v>
      </c>
      <c r="N178">
        <v>9060</v>
      </c>
      <c r="O178" s="3">
        <v>3545</v>
      </c>
      <c r="P178" s="3">
        <v>2103</v>
      </c>
      <c r="Q178" s="3">
        <v>1592</v>
      </c>
      <c r="R178" s="4">
        <v>3069</v>
      </c>
      <c r="S178" s="4"/>
      <c r="T178" s="4"/>
      <c r="U178" s="3">
        <v>11648</v>
      </c>
      <c r="V178" s="3">
        <v>5073</v>
      </c>
      <c r="W178" s="3">
        <v>3418</v>
      </c>
      <c r="X178" s="3">
        <v>988</v>
      </c>
      <c r="Y178" s="3">
        <v>736</v>
      </c>
      <c r="Z178" s="3">
        <v>1478</v>
      </c>
      <c r="AA178" s="3">
        <v>649</v>
      </c>
      <c r="AB178" s="3">
        <v>390</v>
      </c>
      <c r="AC178" s="3"/>
      <c r="AD178" s="3"/>
      <c r="AE178" s="3">
        <v>374</v>
      </c>
      <c r="AF178" s="3">
        <v>151</v>
      </c>
      <c r="AG178" s="3">
        <v>5275</v>
      </c>
      <c r="AH178" s="3">
        <v>1211</v>
      </c>
      <c r="AI178" s="3">
        <v>652</v>
      </c>
      <c r="AJ178" s="3">
        <v>1148</v>
      </c>
      <c r="AK178" s="3">
        <v>786</v>
      </c>
      <c r="AO178" s="3"/>
      <c r="AP178" s="3"/>
      <c r="AQ178" s="3"/>
      <c r="AR178" s="3"/>
      <c r="AT178" s="3"/>
      <c r="AU178" s="3"/>
      <c r="AV178" s="3"/>
      <c r="AW178" s="3"/>
      <c r="AZ178" s="3"/>
      <c r="BA178" s="3"/>
      <c r="BB178" s="3"/>
      <c r="BJ178" s="3"/>
      <c r="BK178" s="3"/>
      <c r="BL178" s="3"/>
    </row>
    <row r="179" spans="2:64" x14ac:dyDescent="0.2">
      <c r="B179" s="3">
        <v>16819</v>
      </c>
      <c r="C179" s="3">
        <v>23408</v>
      </c>
      <c r="D179" s="3">
        <v>25250</v>
      </c>
      <c r="E179" s="3">
        <v>22709</v>
      </c>
      <c r="F179" s="3">
        <v>24182</v>
      </c>
      <c r="G179" s="3">
        <v>13356</v>
      </c>
      <c r="H179" s="3">
        <v>12645</v>
      </c>
      <c r="I179" s="3"/>
      <c r="J179" s="3"/>
      <c r="K179" s="3">
        <v>13047</v>
      </c>
      <c r="L179" s="3">
        <v>10484</v>
      </c>
      <c r="M179" s="3">
        <v>8941</v>
      </c>
      <c r="N179" s="3">
        <v>9739</v>
      </c>
      <c r="O179" s="3">
        <v>4045</v>
      </c>
      <c r="P179" s="3">
        <v>2336</v>
      </c>
      <c r="Q179" s="3">
        <v>1778</v>
      </c>
      <c r="R179" s="3">
        <v>3179</v>
      </c>
      <c r="S179" s="3"/>
      <c r="T179" s="3"/>
      <c r="U179" s="3">
        <v>12209</v>
      </c>
      <c r="V179" s="3">
        <v>5364</v>
      </c>
      <c r="W179" s="3">
        <v>3620</v>
      </c>
      <c r="X179" s="3">
        <v>1030</v>
      </c>
      <c r="Y179" s="3">
        <v>772</v>
      </c>
      <c r="Z179" s="3">
        <v>1852</v>
      </c>
      <c r="AA179" s="3">
        <v>735</v>
      </c>
      <c r="AB179" s="3">
        <v>470</v>
      </c>
      <c r="AC179" s="3"/>
      <c r="AD179" s="3"/>
      <c r="AE179" s="3">
        <v>479</v>
      </c>
      <c r="AF179" s="3">
        <v>168</v>
      </c>
      <c r="AG179" s="3">
        <v>5892</v>
      </c>
      <c r="AH179" s="3">
        <v>1328</v>
      </c>
      <c r="AI179" s="3">
        <v>669</v>
      </c>
      <c r="AJ179" s="3">
        <v>1207</v>
      </c>
      <c r="AK179" s="3">
        <v>834</v>
      </c>
      <c r="AO179" s="3"/>
      <c r="AP179" s="3"/>
      <c r="AQ179" s="3"/>
      <c r="AR179" s="3"/>
      <c r="AT179" s="3"/>
      <c r="AU179" s="3"/>
      <c r="AV179" s="3"/>
      <c r="AW179" s="3"/>
      <c r="AZ179" s="3"/>
      <c r="BA179" s="3"/>
      <c r="BB179" s="3"/>
      <c r="BJ179" s="3"/>
      <c r="BK179" s="3"/>
      <c r="BL179" s="3"/>
    </row>
    <row r="180" spans="2:64" x14ac:dyDescent="0.2">
      <c r="B180" s="3">
        <v>18823</v>
      </c>
      <c r="C180" s="3">
        <v>24846</v>
      </c>
      <c r="D180" s="3">
        <v>26715</v>
      </c>
      <c r="E180" s="3">
        <v>23352</v>
      </c>
      <c r="F180" s="3">
        <v>25035</v>
      </c>
      <c r="G180" s="3">
        <v>13686</v>
      </c>
      <c r="H180">
        <v>13011</v>
      </c>
      <c r="K180" s="3">
        <v>13190</v>
      </c>
      <c r="L180" s="3">
        <v>10935</v>
      </c>
      <c r="M180" s="3">
        <v>9392</v>
      </c>
      <c r="N180" s="3">
        <v>10724</v>
      </c>
      <c r="O180" s="3">
        <v>4447</v>
      </c>
      <c r="P180" s="3">
        <v>2670</v>
      </c>
      <c r="Q180" s="3">
        <v>2007</v>
      </c>
      <c r="R180" s="3">
        <v>3341</v>
      </c>
      <c r="S180" s="3"/>
      <c r="T180" s="3"/>
      <c r="U180" s="3">
        <v>12544</v>
      </c>
      <c r="V180" s="3">
        <v>5576</v>
      </c>
      <c r="W180" s="3">
        <v>3792</v>
      </c>
      <c r="X180" s="3">
        <v>1084</v>
      </c>
      <c r="Y180" s="3">
        <v>798</v>
      </c>
      <c r="Z180" s="3">
        <v>2284</v>
      </c>
      <c r="AA180" s="3">
        <v>875</v>
      </c>
      <c r="AB180" s="3">
        <v>542</v>
      </c>
      <c r="AC180" s="3"/>
      <c r="AD180" s="3"/>
      <c r="AE180" s="3">
        <v>584</v>
      </c>
      <c r="AF180" s="3">
        <v>201</v>
      </c>
      <c r="AG180" s="3">
        <v>6346</v>
      </c>
      <c r="AH180" s="3">
        <v>1406</v>
      </c>
      <c r="AI180" s="3">
        <v>854</v>
      </c>
      <c r="AJ180" s="3">
        <v>1224</v>
      </c>
      <c r="AK180" s="3">
        <v>882</v>
      </c>
      <c r="AO180" s="3"/>
      <c r="AP180" s="3"/>
      <c r="AQ180" s="3"/>
      <c r="AR180" s="3"/>
      <c r="AT180" s="3"/>
      <c r="AU180" s="3"/>
      <c r="AV180" s="3"/>
      <c r="AW180" s="3"/>
      <c r="AZ180" s="3"/>
      <c r="BA180" s="3"/>
      <c r="BB180" s="3"/>
      <c r="BJ180" s="3"/>
      <c r="BK180" s="3"/>
      <c r="BL180" s="3"/>
    </row>
    <row r="181" spans="2:64" x14ac:dyDescent="0.2">
      <c r="B181" s="3">
        <v>20371</v>
      </c>
      <c r="C181" s="3">
        <v>26042</v>
      </c>
      <c r="D181" s="3">
        <v>27772</v>
      </c>
      <c r="E181" s="3">
        <v>23426</v>
      </c>
      <c r="F181" s="3">
        <v>26143</v>
      </c>
      <c r="G181" s="3">
        <v>14049</v>
      </c>
      <c r="H181" s="3">
        <v>13367</v>
      </c>
      <c r="I181" s="3"/>
      <c r="J181" s="3"/>
      <c r="K181" s="3">
        <v>13445</v>
      </c>
      <c r="L181">
        <v>11208</v>
      </c>
      <c r="M181" s="3">
        <v>9874</v>
      </c>
      <c r="N181" s="3">
        <v>11218</v>
      </c>
      <c r="O181" s="3">
        <v>4872</v>
      </c>
      <c r="P181" s="3">
        <v>2896</v>
      </c>
      <c r="Q181" s="3">
        <v>2216</v>
      </c>
      <c r="R181">
        <v>3456</v>
      </c>
      <c r="U181" s="3">
        <v>13002</v>
      </c>
      <c r="V181" s="3">
        <v>5778</v>
      </c>
      <c r="W181" s="3">
        <v>3992</v>
      </c>
      <c r="X181" s="3">
        <v>1147</v>
      </c>
      <c r="Y181" s="3">
        <v>826</v>
      </c>
      <c r="Z181" s="3">
        <v>2610</v>
      </c>
      <c r="AA181" s="3">
        <v>982</v>
      </c>
      <c r="AB181" s="3">
        <v>616</v>
      </c>
      <c r="AC181" s="3"/>
      <c r="AD181" s="3"/>
      <c r="AE181" s="3">
        <v>804</v>
      </c>
      <c r="AF181" s="3">
        <v>235</v>
      </c>
      <c r="AG181" s="3">
        <v>6885</v>
      </c>
      <c r="AH181" s="3">
        <v>1456</v>
      </c>
      <c r="AI181" s="3">
        <v>905</v>
      </c>
      <c r="AJ181" s="3">
        <v>1285</v>
      </c>
      <c r="AK181" s="3">
        <v>931</v>
      </c>
      <c r="AO181" s="3"/>
      <c r="AP181" s="3"/>
      <c r="AQ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2:64" x14ac:dyDescent="0.2">
      <c r="B182" s="3">
        <v>21781</v>
      </c>
      <c r="C182" s="3">
        <v>27462</v>
      </c>
      <c r="D182" s="3">
        <v>28539</v>
      </c>
      <c r="E182" s="3">
        <v>24587</v>
      </c>
      <c r="F182" s="3">
        <v>26888</v>
      </c>
      <c r="G182">
        <v>14363</v>
      </c>
      <c r="H182" s="3">
        <v>13708</v>
      </c>
      <c r="I182" s="3"/>
      <c r="J182" s="3"/>
      <c r="K182" s="3">
        <v>13682</v>
      </c>
      <c r="L182" s="3">
        <v>11523</v>
      </c>
      <c r="M182">
        <v>10291</v>
      </c>
      <c r="N182" s="3">
        <v>11543</v>
      </c>
      <c r="O182" s="3">
        <v>5660</v>
      </c>
      <c r="P182" s="3">
        <v>3170</v>
      </c>
      <c r="Q182" s="3">
        <v>2395</v>
      </c>
      <c r="R182" s="3">
        <v>3798</v>
      </c>
      <c r="S182" s="3"/>
      <c r="T182" s="3"/>
      <c r="U182" s="3">
        <v>13233</v>
      </c>
      <c r="V182" s="3">
        <v>5901</v>
      </c>
      <c r="W182" s="3">
        <v>4145</v>
      </c>
      <c r="X182" s="3">
        <v>1197</v>
      </c>
      <c r="Y182" s="3">
        <v>855</v>
      </c>
      <c r="Z182" s="3">
        <v>3135</v>
      </c>
      <c r="AA182" s="3">
        <v>1111</v>
      </c>
      <c r="AB182" s="3">
        <v>708</v>
      </c>
      <c r="AC182" s="3"/>
      <c r="AD182" s="3"/>
      <c r="AE182" s="3">
        <v>877</v>
      </c>
      <c r="AF182" s="3">
        <v>276</v>
      </c>
      <c r="AG182" s="3">
        <v>7505</v>
      </c>
      <c r="AH182" s="3">
        <v>1532</v>
      </c>
      <c r="AI182" s="3">
        <v>974</v>
      </c>
      <c r="AJ182" s="3">
        <v>1380</v>
      </c>
      <c r="AK182" s="3">
        <v>1016</v>
      </c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2:64" x14ac:dyDescent="0.2">
      <c r="B183" s="3">
        <v>23083</v>
      </c>
      <c r="C183" s="3">
        <v>28035</v>
      </c>
      <c r="D183" s="3">
        <v>29180</v>
      </c>
      <c r="E183" s="3">
        <v>25638</v>
      </c>
      <c r="F183" s="3">
        <v>27662</v>
      </c>
      <c r="G183" s="3">
        <v>14738</v>
      </c>
      <c r="H183" s="3">
        <v>13925</v>
      </c>
      <c r="I183" s="3"/>
      <c r="J183" s="3"/>
      <c r="K183" s="3">
        <v>13994</v>
      </c>
      <c r="L183" s="3">
        <v>11853</v>
      </c>
      <c r="M183" s="3">
        <v>10738</v>
      </c>
      <c r="N183" s="3">
        <v>11883</v>
      </c>
      <c r="O183" s="3">
        <v>5983</v>
      </c>
      <c r="P183" s="3">
        <v>3413</v>
      </c>
      <c r="Q183" s="3">
        <v>2649</v>
      </c>
      <c r="R183" s="3">
        <v>4227</v>
      </c>
      <c r="S183" s="3"/>
      <c r="T183" s="3"/>
      <c r="U183" s="3">
        <v>13471</v>
      </c>
      <c r="V183" s="3">
        <v>6021</v>
      </c>
      <c r="W183" s="3">
        <v>4251</v>
      </c>
      <c r="X183" s="3">
        <v>1228</v>
      </c>
      <c r="Y183" s="3">
        <v>870</v>
      </c>
      <c r="Z183" s="3">
        <v>3611</v>
      </c>
      <c r="AA183" s="3">
        <v>1230</v>
      </c>
      <c r="AB183" s="3">
        <v>822</v>
      </c>
      <c r="AC183" s="3"/>
      <c r="AD183" s="3"/>
      <c r="AE183" s="3">
        <v>1006</v>
      </c>
      <c r="AF183" s="3">
        <v>326</v>
      </c>
      <c r="AG183" s="3">
        <v>7919</v>
      </c>
      <c r="AH183" s="3">
        <v>1630</v>
      </c>
      <c r="AI183" s="3">
        <v>1083</v>
      </c>
      <c r="AJ183" s="3">
        <v>1442</v>
      </c>
      <c r="AK183" s="3">
        <v>1079</v>
      </c>
      <c r="AO183" s="3"/>
      <c r="AP183" s="3"/>
      <c r="AQ183" s="3"/>
      <c r="AR183" s="3"/>
      <c r="AT183" s="3"/>
      <c r="AU183" s="3"/>
      <c r="AV183" s="3"/>
      <c r="AW183" s="3"/>
      <c r="AY183" s="3"/>
      <c r="AZ183" s="3"/>
      <c r="BA183" s="3"/>
      <c r="BB183" s="3"/>
      <c r="BJ183" s="3"/>
      <c r="BK183" s="3"/>
      <c r="BL183" s="3"/>
    </row>
    <row r="184" spans="2:64" x14ac:dyDescent="0.2">
      <c r="B184" s="3">
        <v>24809</v>
      </c>
      <c r="C184" s="3">
        <v>28138</v>
      </c>
      <c r="D184" s="3">
        <v>30013</v>
      </c>
      <c r="E184" s="3">
        <v>27014</v>
      </c>
      <c r="F184" s="3">
        <v>28154</v>
      </c>
      <c r="G184" s="3">
        <v>14965</v>
      </c>
      <c r="H184" s="3">
        <v>14309</v>
      </c>
      <c r="I184" s="3"/>
      <c r="J184" s="3"/>
      <c r="K184" s="3">
        <v>14248</v>
      </c>
      <c r="L184" s="3">
        <v>12011</v>
      </c>
      <c r="M184" s="3">
        <v>11137</v>
      </c>
      <c r="N184" s="3">
        <v>12140</v>
      </c>
      <c r="O184" s="3">
        <v>6254</v>
      </c>
      <c r="P184" s="3">
        <v>3594</v>
      </c>
      <c r="Q184" s="3">
        <v>2838</v>
      </c>
      <c r="R184" s="3">
        <v>4460</v>
      </c>
      <c r="S184" s="3"/>
      <c r="T184" s="3"/>
      <c r="U184" s="3">
        <v>13692</v>
      </c>
      <c r="V184" s="3">
        <v>6109</v>
      </c>
      <c r="W184" s="3">
        <v>4360</v>
      </c>
      <c r="X184" s="3">
        <v>1240</v>
      </c>
      <c r="Y184" s="3">
        <v>870</v>
      </c>
      <c r="Z184" s="3">
        <v>4012</v>
      </c>
      <c r="AA184" s="3">
        <v>1359</v>
      </c>
      <c r="AB184" s="3">
        <v>898</v>
      </c>
      <c r="AC184" s="3"/>
      <c r="AD184" s="3"/>
      <c r="AE184" s="3">
        <v>1146</v>
      </c>
      <c r="AF184" s="3">
        <v>369</v>
      </c>
      <c r="AG184" s="3">
        <v>8384</v>
      </c>
      <c r="AH184" s="3">
        <v>1695</v>
      </c>
      <c r="AI184" s="3">
        <v>1162</v>
      </c>
      <c r="AJ184" s="3">
        <v>1484</v>
      </c>
      <c r="AK184" s="3">
        <v>1138</v>
      </c>
      <c r="AO184" s="3"/>
      <c r="AP184" s="3"/>
      <c r="AQ184" s="3"/>
      <c r="AR184" s="3"/>
      <c r="AT184" s="3"/>
      <c r="BA184" s="3"/>
      <c r="BB184" s="3"/>
      <c r="BJ184" s="3"/>
      <c r="BK184" s="3"/>
      <c r="BL184" s="3"/>
    </row>
    <row r="185" spans="2:64" x14ac:dyDescent="0.2">
      <c r="B185" s="3">
        <v>26204</v>
      </c>
      <c r="C185" s="3">
        <v>31969</v>
      </c>
      <c r="D185" s="3">
        <v>30677</v>
      </c>
      <c r="E185" s="3">
        <v>28016</v>
      </c>
      <c r="F185" s="3">
        <v>28854</v>
      </c>
      <c r="G185" s="3">
        <v>15104</v>
      </c>
      <c r="H185" s="3">
        <v>14596</v>
      </c>
      <c r="I185" s="3"/>
      <c r="J185" s="3"/>
      <c r="K185" s="3">
        <v>14521</v>
      </c>
      <c r="L185" s="3">
        <v>12188</v>
      </c>
      <c r="M185" s="3">
        <v>11349</v>
      </c>
      <c r="N185" s="3">
        <v>12539</v>
      </c>
      <c r="O185" s="3">
        <v>6681</v>
      </c>
      <c r="P185" s="3">
        <v>3894</v>
      </c>
      <c r="Q185" s="3">
        <v>2969</v>
      </c>
      <c r="R185" s="3">
        <v>4572</v>
      </c>
      <c r="S185" s="3"/>
      <c r="T185" s="3"/>
      <c r="U185" s="3">
        <v>13912</v>
      </c>
      <c r="V185" s="3">
        <v>6178</v>
      </c>
      <c r="W185" s="3">
        <v>4425</v>
      </c>
      <c r="X185" s="3">
        <v>1256</v>
      </c>
      <c r="Y185" s="3">
        <v>878</v>
      </c>
      <c r="Z185" s="3">
        <v>4456</v>
      </c>
      <c r="AA185" s="3">
        <v>1521</v>
      </c>
      <c r="AB185" s="3">
        <v>1034</v>
      </c>
      <c r="AC185" s="3"/>
      <c r="AD185" s="3"/>
      <c r="AE185" s="3">
        <v>1319</v>
      </c>
      <c r="AF185" s="3">
        <v>416</v>
      </c>
      <c r="AG185" s="3">
        <v>8823</v>
      </c>
      <c r="AH185" s="3">
        <v>1763</v>
      </c>
      <c r="AI185" s="3">
        <v>1260</v>
      </c>
      <c r="AJ185" s="3">
        <v>1566</v>
      </c>
      <c r="AK185" s="3">
        <v>1221</v>
      </c>
      <c r="AO185" s="3"/>
      <c r="AP185" s="3"/>
      <c r="AQ185" s="3"/>
      <c r="AR185" s="3"/>
      <c r="AT185" s="3"/>
      <c r="BA185" s="3"/>
      <c r="BB185" s="3"/>
      <c r="BJ185" s="3"/>
      <c r="BK185" s="3"/>
      <c r="BL185" s="3"/>
    </row>
    <row r="186" spans="2:64" x14ac:dyDescent="0.2">
      <c r="B186" s="3">
        <v>27759</v>
      </c>
      <c r="C186" s="3">
        <v>33521</v>
      </c>
      <c r="D186" s="3">
        <v>31079</v>
      </c>
      <c r="E186" s="3">
        <v>28875</v>
      </c>
      <c r="F186" s="3">
        <v>29567</v>
      </c>
      <c r="G186" s="3">
        <v>15251</v>
      </c>
      <c r="H186" s="3">
        <v>14916</v>
      </c>
      <c r="I186" s="3"/>
      <c r="J186" s="3"/>
      <c r="K186" s="3">
        <v>14621</v>
      </c>
      <c r="L186" s="3">
        <v>12380</v>
      </c>
      <c r="M186" s="3">
        <v>11755</v>
      </c>
      <c r="N186" s="3">
        <v>12890</v>
      </c>
      <c r="O186" s="4">
        <v>7206</v>
      </c>
      <c r="P186" s="4">
        <v>4245</v>
      </c>
      <c r="Q186" s="3">
        <v>3122</v>
      </c>
      <c r="R186" s="3">
        <v>4744</v>
      </c>
      <c r="S186" s="3"/>
      <c r="T186" s="3"/>
      <c r="U186" s="3">
        <v>14255</v>
      </c>
      <c r="V186" s="3">
        <v>6306</v>
      </c>
      <c r="W186" s="3">
        <v>4544</v>
      </c>
      <c r="X186" s="3">
        <v>1298</v>
      </c>
      <c r="Y186" s="3">
        <v>900</v>
      </c>
      <c r="Z186" s="3">
        <v>5029</v>
      </c>
      <c r="AA186" s="3">
        <v>1693</v>
      </c>
      <c r="AB186" s="3">
        <v>1222</v>
      </c>
      <c r="AC186" s="3"/>
      <c r="AD186" s="3"/>
      <c r="AE186" s="3">
        <v>1466</v>
      </c>
      <c r="AF186" s="3">
        <v>616</v>
      </c>
      <c r="AG186" s="3">
        <v>9133</v>
      </c>
      <c r="AH186" s="3">
        <v>1806</v>
      </c>
      <c r="AI186" s="3">
        <v>1330</v>
      </c>
      <c r="AJ186" s="3">
        <v>1621</v>
      </c>
      <c r="AK186" s="3">
        <v>1277</v>
      </c>
      <c r="AO186" s="3"/>
      <c r="AP186" s="3"/>
      <c r="AQ186" s="3"/>
      <c r="AR186" s="3"/>
      <c r="AT186" s="3"/>
      <c r="BA186" s="3"/>
      <c r="BB186" s="3"/>
      <c r="BJ186" s="3"/>
      <c r="BK186" s="3"/>
      <c r="BL186" s="3"/>
    </row>
    <row r="187" spans="2:64" x14ac:dyDescent="0.2">
      <c r="B187" s="3">
        <v>29754</v>
      </c>
      <c r="C187" s="3">
        <v>34705</v>
      </c>
      <c r="D187" s="3">
        <v>31555</v>
      </c>
      <c r="E187" s="3">
        <v>29372</v>
      </c>
      <c r="F187" s="3">
        <v>30606</v>
      </c>
      <c r="G187" s="3">
        <v>15446</v>
      </c>
      <c r="H187" s="3">
        <v>15148</v>
      </c>
      <c r="I187" s="3"/>
      <c r="J187" s="3"/>
      <c r="K187" s="3">
        <v>14840</v>
      </c>
      <c r="L187" s="3">
        <v>12578</v>
      </c>
      <c r="M187" s="3">
        <v>12185</v>
      </c>
      <c r="N187" s="3">
        <v>13295</v>
      </c>
      <c r="O187" s="4">
        <v>7744</v>
      </c>
      <c r="P187" s="4">
        <v>4584</v>
      </c>
      <c r="Q187" s="4">
        <v>3342</v>
      </c>
      <c r="R187" s="3">
        <v>4999</v>
      </c>
      <c r="S187" s="3"/>
      <c r="T187" s="3"/>
      <c r="V187">
        <v>6463</v>
      </c>
      <c r="W187">
        <v>4628</v>
      </c>
      <c r="X187" s="4">
        <v>1362</v>
      </c>
      <c r="Y187">
        <v>912</v>
      </c>
      <c r="Z187" s="3">
        <v>5521</v>
      </c>
      <c r="AA187" s="3">
        <v>1889</v>
      </c>
      <c r="AB187" s="3">
        <v>1377</v>
      </c>
      <c r="AC187" s="3"/>
      <c r="AD187" s="3"/>
      <c r="AE187" s="3">
        <v>1562</v>
      </c>
      <c r="AF187" s="3">
        <v>720</v>
      </c>
      <c r="AG187" s="3">
        <v>9367</v>
      </c>
      <c r="AH187" s="3">
        <v>1849</v>
      </c>
      <c r="AI187" s="3">
        <v>1460</v>
      </c>
      <c r="AJ187" s="3">
        <v>1666</v>
      </c>
      <c r="AK187" s="3">
        <v>1283</v>
      </c>
      <c r="AO187" s="3"/>
      <c r="AP187" s="3"/>
      <c r="AQ187" s="3"/>
      <c r="AR187" s="3"/>
      <c r="AT187" s="3"/>
      <c r="BA187" s="3"/>
      <c r="BB187" s="3"/>
      <c r="BJ187" s="3"/>
      <c r="BK187" s="3"/>
      <c r="BL187" s="3"/>
    </row>
    <row r="188" spans="2:64" x14ac:dyDescent="0.2">
      <c r="B188" s="3">
        <v>31044</v>
      </c>
      <c r="C188" s="3">
        <v>35763</v>
      </c>
      <c r="D188" s="3">
        <v>32124</v>
      </c>
      <c r="E188" s="3">
        <v>29989</v>
      </c>
      <c r="F188" s="3">
        <v>31368</v>
      </c>
      <c r="G188" s="3">
        <v>15610</v>
      </c>
      <c r="H188" s="3">
        <v>15401</v>
      </c>
      <c r="I188" s="3"/>
      <c r="J188" s="3"/>
      <c r="K188" s="3">
        <v>14951</v>
      </c>
      <c r="L188" s="3">
        <v>12779</v>
      </c>
      <c r="M188" s="3">
        <v>12449</v>
      </c>
      <c r="N188" s="3">
        <v>13606</v>
      </c>
      <c r="O188" s="4">
        <v>8297</v>
      </c>
      <c r="P188" s="4">
        <v>4914</v>
      </c>
      <c r="Q188" s="4">
        <v>3499</v>
      </c>
      <c r="R188" s="3">
        <v>5300</v>
      </c>
      <c r="S188" s="3"/>
      <c r="T188" s="3"/>
      <c r="U188">
        <v>14561</v>
      </c>
      <c r="V188">
        <v>6634</v>
      </c>
      <c r="W188">
        <v>4862</v>
      </c>
      <c r="X188" s="3">
        <v>1387</v>
      </c>
      <c r="Y188">
        <v>960</v>
      </c>
      <c r="Z188" s="3">
        <v>6022</v>
      </c>
      <c r="AA188" s="3">
        <v>2053</v>
      </c>
      <c r="AB188" s="3">
        <v>1510</v>
      </c>
      <c r="AC188" s="3"/>
      <c r="AD188" s="3"/>
      <c r="AE188" s="3">
        <v>1620</v>
      </c>
      <c r="AF188" s="3">
        <v>930</v>
      </c>
      <c r="AG188" s="3">
        <v>9948</v>
      </c>
      <c r="AH188" s="3">
        <v>1932</v>
      </c>
      <c r="AI188" s="3">
        <v>1467</v>
      </c>
      <c r="AJ188" s="3">
        <v>1666</v>
      </c>
      <c r="AK188" s="3">
        <v>1299</v>
      </c>
      <c r="AO188" s="3"/>
      <c r="AP188" s="3"/>
      <c r="AQ188" s="3"/>
      <c r="AR188" s="3"/>
      <c r="AT188" s="3"/>
      <c r="BA188" s="3"/>
      <c r="BB188" s="3"/>
      <c r="BJ188" s="3"/>
      <c r="BK188" s="3"/>
      <c r="BL188" s="3"/>
    </row>
    <row r="189" spans="2:64" x14ac:dyDescent="0.2">
      <c r="B189" s="3">
        <v>32749</v>
      </c>
      <c r="C189" s="3"/>
      <c r="D189" s="3">
        <v>32765</v>
      </c>
      <c r="E189" s="3">
        <v>30868</v>
      </c>
      <c r="F189" s="3">
        <v>32059</v>
      </c>
      <c r="G189" s="3">
        <v>15830</v>
      </c>
      <c r="H189" s="3">
        <v>15769</v>
      </c>
      <c r="I189" s="3"/>
      <c r="J189" s="3"/>
      <c r="K189" s="3">
        <v>15095</v>
      </c>
      <c r="L189" s="3">
        <v>12996</v>
      </c>
      <c r="M189" s="3">
        <v>12814</v>
      </c>
      <c r="N189" s="3">
        <v>13777</v>
      </c>
      <c r="O189" s="4">
        <v>8737</v>
      </c>
      <c r="P189" s="4">
        <v>5153</v>
      </c>
      <c r="Q189" s="4">
        <v>3659</v>
      </c>
      <c r="R189" s="3">
        <v>5550</v>
      </c>
      <c r="S189" s="3"/>
      <c r="T189" s="3"/>
      <c r="U189" s="3">
        <v>15407</v>
      </c>
      <c r="V189" s="3">
        <v>6804</v>
      </c>
      <c r="W189" s="3">
        <v>5022</v>
      </c>
      <c r="X189" s="3">
        <v>1434</v>
      </c>
      <c r="Y189" s="3">
        <v>974</v>
      </c>
      <c r="Z189" s="3">
        <v>6352</v>
      </c>
      <c r="AA189" s="3">
        <v>2164</v>
      </c>
      <c r="AB189" s="3">
        <v>1594</v>
      </c>
      <c r="AC189" s="3"/>
      <c r="AD189" s="3"/>
      <c r="AE189" s="3">
        <v>1684</v>
      </c>
      <c r="AF189" s="3">
        <v>1035</v>
      </c>
      <c r="AG189" s="3">
        <v>10416</v>
      </c>
      <c r="AH189" s="3">
        <v>2014</v>
      </c>
      <c r="AI189" s="3">
        <v>1723</v>
      </c>
      <c r="AJ189" s="3">
        <v>1793</v>
      </c>
      <c r="AK189" s="3">
        <v>1376</v>
      </c>
      <c r="AO189" s="3"/>
      <c r="AP189" s="3"/>
      <c r="AQ189" s="3"/>
      <c r="AR189" s="3"/>
      <c r="AT189" s="3"/>
      <c r="AU189" s="3"/>
      <c r="AV189" s="3"/>
      <c r="AW189" s="3"/>
      <c r="AY189" s="3"/>
      <c r="AZ189" s="3"/>
      <c r="BA189" s="3"/>
      <c r="BB189" s="3"/>
      <c r="BJ189" s="3"/>
      <c r="BK189" s="3"/>
      <c r="BL189" s="3"/>
    </row>
    <row r="190" spans="2:64" x14ac:dyDescent="0.2">
      <c r="B190" s="3">
        <v>33468</v>
      </c>
      <c r="C190" s="3">
        <v>37030</v>
      </c>
      <c r="D190" s="3">
        <v>33798</v>
      </c>
      <c r="E190" s="3">
        <v>31659</v>
      </c>
      <c r="F190" s="3">
        <v>32470</v>
      </c>
      <c r="G190" s="3">
        <v>15974</v>
      </c>
      <c r="H190" s="3">
        <v>15881</v>
      </c>
      <c r="I190" s="3"/>
      <c r="J190" s="3"/>
      <c r="K190" s="3">
        <v>15256</v>
      </c>
      <c r="L190" s="3">
        <v>13225</v>
      </c>
      <c r="M190" s="3">
        <v>13082</v>
      </c>
      <c r="N190" s="3">
        <v>13941</v>
      </c>
      <c r="O190" s="3">
        <v>9253</v>
      </c>
      <c r="P190" s="3">
        <v>5296</v>
      </c>
      <c r="Q190" s="4">
        <v>3789</v>
      </c>
      <c r="R190" s="3">
        <v>5787</v>
      </c>
      <c r="S190" s="3"/>
      <c r="T190" s="3"/>
      <c r="U190" s="3">
        <v>15548</v>
      </c>
      <c r="V190" s="3">
        <v>6881</v>
      </c>
      <c r="W190" s="3">
        <v>5139</v>
      </c>
      <c r="X190" s="3">
        <v>1452</v>
      </c>
      <c r="Y190" s="3">
        <v>1002</v>
      </c>
      <c r="Z190" s="3">
        <v>6810</v>
      </c>
      <c r="AA190" s="3">
        <v>2285</v>
      </c>
      <c r="AB190" s="3">
        <v>1712</v>
      </c>
      <c r="AC190" s="3"/>
      <c r="AD190" s="3"/>
      <c r="AE190" s="3">
        <v>1747</v>
      </c>
      <c r="AF190" s="3">
        <v>1150</v>
      </c>
      <c r="AG190" s="4">
        <v>10786</v>
      </c>
      <c r="AH190" s="4">
        <v>2089</v>
      </c>
      <c r="AI190" s="3">
        <v>1913</v>
      </c>
      <c r="AJ190" s="3">
        <v>1833</v>
      </c>
      <c r="AK190" s="3">
        <v>1425</v>
      </c>
      <c r="AO190" s="3"/>
      <c r="AP190" s="3"/>
      <c r="AQ190" s="3"/>
      <c r="AR190" s="3"/>
      <c r="AT190" s="3"/>
      <c r="AU190" s="3"/>
      <c r="AV190" s="3"/>
      <c r="AW190" s="3"/>
      <c r="AY190" s="3"/>
      <c r="AZ190" s="3"/>
      <c r="BA190" s="3"/>
      <c r="BB190" s="3"/>
      <c r="BJ190" s="3"/>
      <c r="BK190" s="3"/>
      <c r="BL190" s="3"/>
    </row>
    <row r="191" spans="2:64" x14ac:dyDescent="0.2">
      <c r="B191" s="3">
        <v>33616</v>
      </c>
      <c r="C191" s="3">
        <v>37694</v>
      </c>
      <c r="D191" s="3">
        <v>34522</v>
      </c>
      <c r="E191" s="3">
        <v>32701</v>
      </c>
      <c r="F191" s="3">
        <v>32724</v>
      </c>
      <c r="G191" s="3">
        <v>16185</v>
      </c>
      <c r="H191" s="3">
        <v>16099</v>
      </c>
      <c r="I191" s="3"/>
      <c r="J191" s="3"/>
      <c r="K191" s="3">
        <v>15365</v>
      </c>
      <c r="L191" s="3">
        <v>13357</v>
      </c>
      <c r="M191" s="3">
        <v>13364</v>
      </c>
      <c r="N191" s="3">
        <v>14173</v>
      </c>
      <c r="O191" s="3">
        <v>9621</v>
      </c>
      <c r="P191" s="3">
        <v>5521</v>
      </c>
      <c r="Q191" s="3">
        <v>3960</v>
      </c>
      <c r="R191" s="3">
        <v>6129</v>
      </c>
      <c r="S191" s="3"/>
      <c r="T191" s="3"/>
      <c r="U191" s="3">
        <v>15748</v>
      </c>
      <c r="V191" s="3">
        <v>6928</v>
      </c>
      <c r="W191" s="3">
        <v>5203</v>
      </c>
      <c r="X191" s="3">
        <v>1467</v>
      </c>
      <c r="Y191" s="3"/>
      <c r="Z191" s="3">
        <v>7121</v>
      </c>
      <c r="AA191" s="3">
        <v>2354</v>
      </c>
      <c r="AB191" s="3">
        <v>1806</v>
      </c>
      <c r="AC191" s="3"/>
      <c r="AD191" s="3"/>
      <c r="AE191" s="3">
        <v>1803</v>
      </c>
      <c r="AF191" s="3">
        <v>1247</v>
      </c>
      <c r="AG191" s="4">
        <v>11354</v>
      </c>
      <c r="AH191" s="4">
        <v>2160</v>
      </c>
      <c r="AI191" s="4">
        <v>2080</v>
      </c>
      <c r="AJ191" s="4">
        <v>1870</v>
      </c>
      <c r="AK191" s="4">
        <v>1501</v>
      </c>
      <c r="AO191" s="3"/>
      <c r="AP191" s="3"/>
      <c r="AQ191" s="3"/>
      <c r="AR191" s="3"/>
      <c r="AT191" s="3"/>
      <c r="AU191" s="3"/>
      <c r="AV191" s="3"/>
      <c r="AW191" s="3"/>
      <c r="AY191" s="3"/>
      <c r="AZ191" s="3"/>
      <c r="BA191" s="3"/>
      <c r="BB191" s="3"/>
      <c r="BJ191" s="3"/>
      <c r="BK191" s="3"/>
      <c r="BL191" s="3"/>
    </row>
    <row r="192" spans="2:64" x14ac:dyDescent="0.2">
      <c r="B192" s="3">
        <v>36765</v>
      </c>
      <c r="C192" s="3">
        <v>38481</v>
      </c>
      <c r="D192" s="3">
        <v>34865</v>
      </c>
      <c r="E192" s="3">
        <v>34183</v>
      </c>
      <c r="F192" s="3">
        <v>33265</v>
      </c>
      <c r="G192" s="3">
        <v>16282</v>
      </c>
      <c r="H192" s="3">
        <v>16197</v>
      </c>
      <c r="I192" s="3"/>
      <c r="J192" s="3"/>
      <c r="K192" s="3">
        <v>15524</v>
      </c>
      <c r="L192" s="3">
        <v>13503</v>
      </c>
      <c r="M192" s="3">
        <v>13496</v>
      </c>
      <c r="N192" s="3">
        <v>14476</v>
      </c>
      <c r="O192" s="5">
        <v>10094</v>
      </c>
      <c r="P192" s="5">
        <v>5783</v>
      </c>
      <c r="Q192" s="3">
        <v>4062</v>
      </c>
      <c r="R192" s="3">
        <v>6288</v>
      </c>
      <c r="S192" s="3"/>
      <c r="T192" s="3"/>
      <c r="U192" s="3">
        <v>15872</v>
      </c>
      <c r="V192" s="3"/>
      <c r="W192" s="3">
        <v>5245</v>
      </c>
      <c r="X192" s="3">
        <v>1483</v>
      </c>
      <c r="Y192" s="3">
        <v>1004</v>
      </c>
      <c r="Z192" s="3">
        <v>7441</v>
      </c>
      <c r="AA192" s="3">
        <v>2475</v>
      </c>
      <c r="AB192" s="3">
        <v>1935</v>
      </c>
      <c r="AC192" s="3"/>
      <c r="AD192" s="3"/>
      <c r="AE192" s="3">
        <v>1922</v>
      </c>
      <c r="AF192" s="3">
        <v>1335</v>
      </c>
      <c r="AG192" s="4">
        <v>11984</v>
      </c>
      <c r="AH192" s="4">
        <v>2215</v>
      </c>
      <c r="AI192" s="4">
        <v>2257</v>
      </c>
      <c r="AJ192" s="4"/>
      <c r="AK192" s="4">
        <v>1636</v>
      </c>
      <c r="AO192" s="3"/>
      <c r="AP192" s="3"/>
      <c r="AQ192" s="3"/>
      <c r="AR192" s="3"/>
      <c r="AT192" s="3"/>
      <c r="AU192" s="3"/>
      <c r="AV192" s="3"/>
      <c r="AW192" s="3"/>
      <c r="AY192" s="3"/>
      <c r="AZ192" s="3"/>
      <c r="BA192" s="3"/>
      <c r="BB192" s="3"/>
      <c r="BJ192" s="3"/>
      <c r="BK192" s="3"/>
      <c r="BL192" s="3"/>
    </row>
    <row r="193" spans="2:143" x14ac:dyDescent="0.2">
      <c r="B193" s="3">
        <v>37918</v>
      </c>
      <c r="C193" s="3">
        <v>39354</v>
      </c>
      <c r="D193" s="3">
        <v>35085</v>
      </c>
      <c r="E193" s="3">
        <v>34970</v>
      </c>
      <c r="F193" s="3">
        <v>33664</v>
      </c>
      <c r="G193" s="3">
        <v>16460</v>
      </c>
      <c r="H193" s="3">
        <v>16354</v>
      </c>
      <c r="I193" s="3"/>
      <c r="J193" s="3"/>
      <c r="K193" s="3">
        <v>15602</v>
      </c>
      <c r="L193" s="3">
        <v>13604</v>
      </c>
      <c r="M193" s="3">
        <v>13797</v>
      </c>
      <c r="N193" s="3">
        <v>14732</v>
      </c>
      <c r="O193" s="3">
        <v>10724</v>
      </c>
      <c r="P193" s="3">
        <v>6219</v>
      </c>
      <c r="Q193">
        <v>4212</v>
      </c>
      <c r="R193" s="3">
        <v>6471</v>
      </c>
      <c r="S193" s="3"/>
      <c r="T193" s="3"/>
      <c r="U193" s="3">
        <v>16173</v>
      </c>
      <c r="V193" s="3">
        <v>7012</v>
      </c>
      <c r="W193" s="3">
        <v>5339</v>
      </c>
      <c r="X193" s="3">
        <v>1533</v>
      </c>
      <c r="Y193" s="3">
        <v>1033</v>
      </c>
      <c r="Z193" s="4">
        <v>7684</v>
      </c>
      <c r="AA193" s="3">
        <v>2544</v>
      </c>
      <c r="AB193" s="4">
        <v>1999</v>
      </c>
      <c r="AC193" s="4"/>
      <c r="AD193" s="4"/>
      <c r="AE193" s="4">
        <v>1999</v>
      </c>
      <c r="AF193" s="4">
        <v>1419</v>
      </c>
      <c r="AG193" s="4">
        <v>12299</v>
      </c>
      <c r="AH193" s="4">
        <v>2270</v>
      </c>
      <c r="AI193" s="4">
        <v>2316</v>
      </c>
      <c r="AJ193" s="3">
        <v>1878</v>
      </c>
      <c r="AK193" s="3"/>
      <c r="AO193" s="3"/>
      <c r="AP193" s="3"/>
      <c r="AQ193" s="3"/>
      <c r="AR193" s="3"/>
      <c r="AT193" s="3"/>
      <c r="AU193" s="3"/>
      <c r="AV193" s="3"/>
      <c r="AW193" s="3"/>
      <c r="AY193" s="3"/>
      <c r="AZ193" s="3"/>
      <c r="BA193" s="3"/>
      <c r="BB193" s="3"/>
      <c r="BJ193" s="3"/>
      <c r="BK193" s="3"/>
      <c r="BL193" s="3"/>
    </row>
    <row r="194" spans="2:143" x14ac:dyDescent="0.2">
      <c r="B194" s="3">
        <v>39091</v>
      </c>
      <c r="C194" s="3">
        <v>40648</v>
      </c>
      <c r="D194" s="3">
        <v>35505</v>
      </c>
      <c r="E194" s="3">
        <v>35556</v>
      </c>
      <c r="F194" s="3">
        <v>34037</v>
      </c>
      <c r="G194" s="3">
        <v>16520</v>
      </c>
      <c r="H194" s="3">
        <v>16520</v>
      </c>
      <c r="I194" s="3"/>
      <c r="J194" s="3"/>
      <c r="K194" s="3">
        <v>15685</v>
      </c>
      <c r="L194" s="3">
        <v>13781</v>
      </c>
      <c r="M194" s="3">
        <v>13971</v>
      </c>
      <c r="N194" s="3">
        <v>14944</v>
      </c>
      <c r="O194" s="3">
        <v>11681</v>
      </c>
      <c r="P194" s="3">
        <v>6841</v>
      </c>
      <c r="Q194" s="3">
        <v>4541</v>
      </c>
      <c r="R194" s="3">
        <v>6597</v>
      </c>
      <c r="S194" s="3"/>
      <c r="T194" s="3"/>
      <c r="U194" s="3">
        <v>16494</v>
      </c>
      <c r="V194" s="3">
        <v>7159</v>
      </c>
      <c r="W194" s="3">
        <v>5430</v>
      </c>
      <c r="X194" s="3">
        <v>1564</v>
      </c>
      <c r="Y194" s="3">
        <v>1049</v>
      </c>
      <c r="Z194" s="3">
        <v>8563</v>
      </c>
      <c r="AA194" s="3">
        <v>2684</v>
      </c>
      <c r="AB194" s="4">
        <v>2281</v>
      </c>
      <c r="AC194" s="4"/>
      <c r="AD194" s="4"/>
      <c r="AE194" s="4">
        <v>2092</v>
      </c>
      <c r="AF194" s="4">
        <v>1537</v>
      </c>
      <c r="AG194" s="3">
        <v>13787</v>
      </c>
      <c r="AH194" s="3">
        <v>2327</v>
      </c>
      <c r="AI194" s="3">
        <v>2477</v>
      </c>
      <c r="AJ194" s="3">
        <v>1920</v>
      </c>
      <c r="AK194" s="3">
        <v>1679</v>
      </c>
      <c r="AO194" s="3"/>
      <c r="AP194" s="3"/>
      <c r="AQ194" s="3"/>
      <c r="AR194" s="3"/>
      <c r="AT194" s="3"/>
      <c r="AU194" s="3"/>
      <c r="AV194" s="3"/>
      <c r="AW194" s="3"/>
      <c r="AY194" s="3"/>
    </row>
    <row r="195" spans="2:143" x14ac:dyDescent="0.2">
      <c r="B195" s="3">
        <v>40216</v>
      </c>
      <c r="C195" s="3">
        <v>41660</v>
      </c>
      <c r="D195" s="3">
        <v>35854</v>
      </c>
      <c r="E195" s="3">
        <v>35994</v>
      </c>
      <c r="F195" s="3">
        <v>34478</v>
      </c>
      <c r="G195" s="3">
        <v>16609</v>
      </c>
      <c r="H195" s="3">
        <v>16675</v>
      </c>
      <c r="I195" s="3"/>
      <c r="J195" s="3"/>
      <c r="K195" s="3">
        <v>15749</v>
      </c>
      <c r="L195" s="3">
        <v>13917</v>
      </c>
      <c r="M195" s="3">
        <v>14133</v>
      </c>
      <c r="N195" s="3">
        <v>15119</v>
      </c>
      <c r="O195" s="3">
        <v>12253</v>
      </c>
      <c r="P195" s="3">
        <v>7212</v>
      </c>
      <c r="Q195" s="3">
        <v>4979</v>
      </c>
      <c r="R195" s="3">
        <v>6992</v>
      </c>
      <c r="S195" s="3"/>
      <c r="T195" s="3"/>
      <c r="U195" s="3">
        <v>16729</v>
      </c>
      <c r="V195" s="3">
        <v>7267</v>
      </c>
      <c r="W195" s="3">
        <v>5513</v>
      </c>
      <c r="X195" s="3">
        <v>1581</v>
      </c>
      <c r="Y195" s="3">
        <v>1075</v>
      </c>
      <c r="Z195" s="3"/>
      <c r="AA195" s="3">
        <v>2781</v>
      </c>
      <c r="AB195" s="4">
        <v>2372</v>
      </c>
      <c r="AC195" s="4"/>
      <c r="AD195" s="4"/>
      <c r="AE195" s="4">
        <v>2141</v>
      </c>
      <c r="AF195" s="4">
        <v>1748</v>
      </c>
      <c r="AG195" s="5">
        <v>15096</v>
      </c>
      <c r="AH195" s="5">
        <v>2436</v>
      </c>
      <c r="AI195" s="5">
        <v>2631</v>
      </c>
      <c r="AJ195" s="5">
        <v>1943</v>
      </c>
      <c r="AK195" s="5">
        <v>1717</v>
      </c>
      <c r="AO195" s="3"/>
      <c r="AP195" s="3"/>
      <c r="AQ195" s="3"/>
      <c r="AR195" s="3"/>
      <c r="AT195" s="3"/>
      <c r="AU195" s="3"/>
      <c r="AV195" s="3"/>
      <c r="AW195" s="3"/>
      <c r="AY195" s="3"/>
    </row>
    <row r="196" spans="2:143" x14ac:dyDescent="0.2">
      <c r="B196" s="3"/>
      <c r="C196" s="3">
        <v>42487</v>
      </c>
      <c r="D196" s="3">
        <v>36161</v>
      </c>
      <c r="E196" s="3">
        <v>36600</v>
      </c>
      <c r="F196" s="3">
        <v>34855</v>
      </c>
      <c r="G196" s="3">
        <v>16709</v>
      </c>
      <c r="H196" s="3">
        <v>16822</v>
      </c>
      <c r="I196" s="3"/>
      <c r="J196" s="3"/>
      <c r="K196" s="3">
        <v>15824</v>
      </c>
      <c r="L196" s="3"/>
      <c r="M196" s="3">
        <v>14280</v>
      </c>
      <c r="N196" s="3">
        <v>15279</v>
      </c>
      <c r="O196" s="3">
        <v>12648</v>
      </c>
      <c r="P196" s="3">
        <v>7489</v>
      </c>
      <c r="Q196" s="3">
        <v>5172</v>
      </c>
      <c r="R196" s="3">
        <v>7197</v>
      </c>
      <c r="S196" s="3"/>
      <c r="T196" s="3"/>
      <c r="U196" s="3">
        <v>16970</v>
      </c>
      <c r="V196" s="3">
        <v>7423</v>
      </c>
      <c r="W196" s="3">
        <v>5623</v>
      </c>
      <c r="X196" s="3">
        <v>1600</v>
      </c>
      <c r="Y196" s="3">
        <v>1091</v>
      </c>
      <c r="Z196" s="4">
        <v>9214</v>
      </c>
      <c r="AA196" s="4">
        <v>2913</v>
      </c>
      <c r="AB196" s="4">
        <v>2460</v>
      </c>
      <c r="AC196" s="4"/>
      <c r="AD196" s="4"/>
      <c r="AE196" s="4">
        <v>2203</v>
      </c>
      <c r="AF196" s="4">
        <v>1898</v>
      </c>
      <c r="AG196" s="3">
        <v>16400</v>
      </c>
      <c r="AH196" s="3">
        <v>2493</v>
      </c>
      <c r="AI196" s="3">
        <v>2822</v>
      </c>
      <c r="AJ196" s="3">
        <v>1969</v>
      </c>
      <c r="AK196" s="3">
        <v>1785</v>
      </c>
      <c r="AO196" s="3"/>
      <c r="AP196" s="3"/>
      <c r="AQ196" s="3"/>
      <c r="AR196" s="3"/>
      <c r="AT196" s="3"/>
      <c r="AU196" s="3"/>
      <c r="AV196" s="3"/>
      <c r="AW196" s="3"/>
      <c r="AY196" s="3"/>
    </row>
    <row r="197" spans="2:143" x14ac:dyDescent="0.2">
      <c r="B197" s="3">
        <v>42023</v>
      </c>
      <c r="C197" s="3">
        <v>43014</v>
      </c>
      <c r="D197" s="3">
        <v>36519</v>
      </c>
      <c r="E197" s="3">
        <v>37244</v>
      </c>
      <c r="F197" s="3">
        <v>35077</v>
      </c>
      <c r="G197" s="3">
        <v>16804</v>
      </c>
      <c r="H197" s="3">
        <v>16936</v>
      </c>
      <c r="I197" s="3"/>
      <c r="J197" s="3"/>
      <c r="K197" s="3">
        <v>15953</v>
      </c>
      <c r="L197" s="3">
        <v>14057</v>
      </c>
      <c r="M197" s="3">
        <v>14428</v>
      </c>
      <c r="N197" s="3">
        <v>15356</v>
      </c>
      <c r="O197" s="3">
        <v>12953</v>
      </c>
      <c r="P197" s="3">
        <v>7708</v>
      </c>
      <c r="Q197" s="3">
        <v>5288</v>
      </c>
      <c r="R197" s="3">
        <v>7410</v>
      </c>
      <c r="S197" s="3"/>
      <c r="T197" s="3"/>
      <c r="U197" s="3">
        <v>17106</v>
      </c>
      <c r="V197" s="3">
        <v>7475</v>
      </c>
      <c r="W197" s="3">
        <v>5666</v>
      </c>
      <c r="X197" s="3">
        <v>1620</v>
      </c>
      <c r="Y197" s="3">
        <v>1101</v>
      </c>
      <c r="Z197" s="3"/>
      <c r="AA197" s="3">
        <v>3040</v>
      </c>
      <c r="AB197" s="3">
        <v>2484</v>
      </c>
      <c r="AC197" s="3"/>
      <c r="AD197" s="3"/>
      <c r="AE197" s="3">
        <v>2245</v>
      </c>
      <c r="AF197" s="3">
        <v>1945</v>
      </c>
      <c r="AG197" s="3">
        <v>17548</v>
      </c>
      <c r="AH197" s="3">
        <v>2645</v>
      </c>
      <c r="AI197" s="3">
        <v>2935</v>
      </c>
      <c r="AJ197" s="3">
        <v>1996</v>
      </c>
      <c r="AK197" s="3">
        <v>1841</v>
      </c>
      <c r="AM197" s="3"/>
      <c r="AN197" s="3"/>
      <c r="AO197" s="3"/>
      <c r="AW197" s="3"/>
      <c r="AX197" s="3"/>
      <c r="AY197" s="3"/>
      <c r="DH197" t="s">
        <v>1</v>
      </c>
      <c r="DI197" t="s">
        <v>35</v>
      </c>
      <c r="DJ197" t="s">
        <v>36</v>
      </c>
      <c r="DK197" t="s">
        <v>37</v>
      </c>
      <c r="DL197" t="s">
        <v>38</v>
      </c>
      <c r="DM197" t="s">
        <v>39</v>
      </c>
      <c r="DN197" t="s">
        <v>40</v>
      </c>
      <c r="EG197" t="s">
        <v>1</v>
      </c>
      <c r="EH197" t="s">
        <v>35</v>
      </c>
      <c r="EI197" t="s">
        <v>36</v>
      </c>
      <c r="EJ197" t="s">
        <v>37</v>
      </c>
      <c r="EK197" t="s">
        <v>38</v>
      </c>
      <c r="EL197" t="s">
        <v>39</v>
      </c>
      <c r="EM197" t="s">
        <v>40</v>
      </c>
    </row>
    <row r="198" spans="2:143" x14ac:dyDescent="0.2">
      <c r="B198" s="3">
        <v>42822</v>
      </c>
      <c r="C198" s="3">
        <v>43587</v>
      </c>
      <c r="D198" s="3">
        <v>36780</v>
      </c>
      <c r="E198" s="3">
        <v>37785</v>
      </c>
      <c r="F198" s="3">
        <v>35275</v>
      </c>
      <c r="G198" s="3">
        <v>16929</v>
      </c>
      <c r="H198" s="3">
        <v>16975</v>
      </c>
      <c r="I198" s="3"/>
      <c r="J198" s="3"/>
      <c r="K198" s="3">
        <v>16032</v>
      </c>
      <c r="L198" s="3">
        <v>14164</v>
      </c>
      <c r="M198" s="3">
        <v>14543</v>
      </c>
      <c r="N198" s="3">
        <v>15454</v>
      </c>
      <c r="O198" s="3">
        <v>13417</v>
      </c>
      <c r="P198" s="3">
        <v>7972</v>
      </c>
      <c r="Q198" s="3">
        <v>5398</v>
      </c>
      <c r="R198" s="3">
        <v>7611</v>
      </c>
      <c r="S198" s="3"/>
      <c r="T198" s="3"/>
      <c r="U198" s="3">
        <v>17298</v>
      </c>
      <c r="V198" s="3">
        <v>7518</v>
      </c>
      <c r="W198" s="3">
        <v>5756</v>
      </c>
      <c r="X198" s="3">
        <v>1634</v>
      </c>
      <c r="Y198" s="3">
        <v>1113</v>
      </c>
      <c r="Z198" s="3">
        <v>9391</v>
      </c>
      <c r="AA198" s="3">
        <v>3154</v>
      </c>
      <c r="AB198" s="3">
        <v>2654</v>
      </c>
      <c r="AC198" s="3"/>
      <c r="AD198" s="3"/>
      <c r="AE198" s="3">
        <v>2295</v>
      </c>
      <c r="AF198" s="3">
        <v>1988</v>
      </c>
      <c r="AG198" s="3">
        <v>18553</v>
      </c>
      <c r="AH198" s="3">
        <v>2828</v>
      </c>
      <c r="AI198" s="3">
        <v>3044</v>
      </c>
      <c r="AJ198" s="3">
        <v>2026</v>
      </c>
      <c r="AK198" s="3">
        <v>1945</v>
      </c>
      <c r="AM198" s="3"/>
      <c r="AN198" s="3"/>
      <c r="AO198" s="3"/>
      <c r="AW198" s="3"/>
      <c r="AX198" s="3"/>
      <c r="AY198" s="3"/>
      <c r="CA198" s="1"/>
      <c r="CB198" s="3"/>
      <c r="CF198" s="1"/>
      <c r="CG198" s="3"/>
      <c r="CK198" s="1"/>
      <c r="CL198" s="3"/>
      <c r="CP198" s="1"/>
      <c r="CQ198" s="3"/>
      <c r="CU198" s="1"/>
      <c r="CV198" s="3"/>
      <c r="CZ198" s="1"/>
      <c r="DH198" s="1">
        <v>43922</v>
      </c>
      <c r="EG198" s="1">
        <v>43922</v>
      </c>
    </row>
    <row r="199" spans="2:143" x14ac:dyDescent="0.2">
      <c r="B199" s="3">
        <v>43713</v>
      </c>
      <c r="C199" s="3">
        <v>44236</v>
      </c>
      <c r="D199" s="3">
        <v>36965</v>
      </c>
      <c r="E199" s="3">
        <v>38450</v>
      </c>
      <c r="F199" s="3">
        <v>35543</v>
      </c>
      <c r="G199" s="3">
        <v>17028</v>
      </c>
      <c r="H199" s="3">
        <v>17035</v>
      </c>
      <c r="I199" s="3"/>
      <c r="J199" s="3"/>
      <c r="K199" s="3">
        <v>16140</v>
      </c>
      <c r="L199" s="3">
        <v>14203</v>
      </c>
      <c r="M199" s="3">
        <v>14645</v>
      </c>
      <c r="N199" s="3">
        <v>15587</v>
      </c>
      <c r="O199" s="3">
        <v>13799</v>
      </c>
      <c r="P199" s="3">
        <v>8380</v>
      </c>
      <c r="Q199" s="3">
        <v>5567</v>
      </c>
      <c r="R199" s="3"/>
      <c r="S199" s="3"/>
      <c r="T199" s="3"/>
      <c r="U199" s="3">
        <v>17314</v>
      </c>
      <c r="V199" s="3"/>
      <c r="W199" s="3"/>
      <c r="X199" s="3">
        <v>1647</v>
      </c>
      <c r="Y199" s="3">
        <v>1118</v>
      </c>
      <c r="Z199">
        <v>9696</v>
      </c>
      <c r="AA199">
        <v>3294</v>
      </c>
      <c r="AB199" s="5">
        <v>2757</v>
      </c>
      <c r="AC199" s="5"/>
      <c r="AD199" s="5"/>
      <c r="AE199">
        <v>2374</v>
      </c>
      <c r="AF199">
        <v>2069</v>
      </c>
      <c r="AG199" s="3">
        <v>19144</v>
      </c>
      <c r="AH199" s="3">
        <v>2945</v>
      </c>
      <c r="AI199" s="3"/>
      <c r="AJ199" s="3">
        <v>2045</v>
      </c>
      <c r="AK199" s="3">
        <v>2047</v>
      </c>
      <c r="AM199" s="3"/>
      <c r="AN199" s="3"/>
      <c r="AO199" s="3"/>
      <c r="AV199" t="s">
        <v>47</v>
      </c>
      <c r="AW199" s="3"/>
      <c r="AX199" s="3"/>
      <c r="AY199" s="3"/>
      <c r="BE199" t="s">
        <v>48</v>
      </c>
      <c r="CA199" s="1"/>
      <c r="CK199" s="1"/>
      <c r="CP199" s="1"/>
      <c r="CU199" s="1"/>
      <c r="CZ199" s="1"/>
      <c r="DH199" s="1">
        <v>43923</v>
      </c>
      <c r="DI199" s="3">
        <f>SUM(D3+E3+F3+G3+H3)</f>
        <v>5506</v>
      </c>
      <c r="DJ199" s="3">
        <f t="shared" ref="DJ199:DJ235" si="161">SUM(N3+O3+P3+Q3+R3)</f>
        <v>1925</v>
      </c>
      <c r="DK199" s="3">
        <f t="shared" ref="DK199:DK230" si="162">SUM(X3+Y3+Z3+AA3+AB3)</f>
        <v>927</v>
      </c>
      <c r="DL199" s="3">
        <f t="shared" ref="DL199:DL222" si="163">SUM(AH3+AI3+AJ3+AK3+AL3)</f>
        <v>1807</v>
      </c>
      <c r="DM199" s="3">
        <f t="shared" ref="DM199:DM214" si="164">SUM(AR3+AS3+AT3+AU3+AV3)</f>
        <v>662</v>
      </c>
      <c r="DN199" s="3">
        <f t="shared" ref="DN199:DN214" si="165">SUM(BB3+BC3+BD3+BE3+BF3)</f>
        <v>900</v>
      </c>
      <c r="EG199" s="1">
        <v>43923</v>
      </c>
      <c r="EH199" s="3">
        <f t="shared" ref="EH199:EH216" si="166">SUM(EC3+EB3+EA3+DZ3+DY3)</f>
        <v>198</v>
      </c>
      <c r="EI199" s="3">
        <f t="shared" ref="EI199:EI230" si="167">SUM(EK3+EJ3+EI3+EH3+EG3)</f>
        <v>102</v>
      </c>
      <c r="EJ199" s="3">
        <f t="shared" ref="EJ199:EJ213" si="168">SUM(EO3+EP3+EQ3+ER3+ES3)</f>
        <v>25</v>
      </c>
      <c r="EK199" s="3">
        <f t="shared" ref="EK199:EK217" si="169">SUM(FA3+EZ3+EY3+EX3+EW3)</f>
        <v>119</v>
      </c>
      <c r="EL199" s="3">
        <f t="shared" ref="EL199:EL216" si="170">SUM(FE3+FF3+FG3+FH3+FI3)</f>
        <v>3</v>
      </c>
      <c r="EM199" s="3">
        <f t="shared" ref="EM199:EM215" si="171">SUM(FM3+FN3+FO3+FP3+FQ3)</f>
        <v>27</v>
      </c>
    </row>
    <row r="200" spans="2:143" x14ac:dyDescent="0.2">
      <c r="B200" s="3">
        <v>44904</v>
      </c>
      <c r="C200" s="3">
        <v>44872</v>
      </c>
      <c r="D200" s="3">
        <v>37152</v>
      </c>
      <c r="E200" s="3">
        <v>38916</v>
      </c>
      <c r="F200" s="3">
        <v>35892</v>
      </c>
      <c r="G200" s="3">
        <v>17091</v>
      </c>
      <c r="H200" s="3">
        <v>17134</v>
      </c>
      <c r="I200" s="3"/>
      <c r="J200" s="3"/>
      <c r="K200" s="3">
        <v>16600</v>
      </c>
      <c r="L200" s="3">
        <v>14306</v>
      </c>
      <c r="M200" s="3">
        <v>14716</v>
      </c>
      <c r="N200" s="3">
        <v>15881</v>
      </c>
      <c r="O200" s="3">
        <v>14208</v>
      </c>
      <c r="P200" s="3">
        <v>8673</v>
      </c>
      <c r="Q200" s="3">
        <v>5700</v>
      </c>
      <c r="R200" s="3">
        <v>7818</v>
      </c>
      <c r="S200" s="3"/>
      <c r="T200" s="3"/>
      <c r="U200" s="3">
        <v>17391</v>
      </c>
      <c r="V200" s="3">
        <v>7522</v>
      </c>
      <c r="W200" s="3">
        <v>5789</v>
      </c>
      <c r="X200" s="3">
        <v>1668</v>
      </c>
      <c r="Y200" s="3">
        <v>1123</v>
      </c>
      <c r="Z200" s="3">
        <v>10090</v>
      </c>
      <c r="AA200" s="3">
        <v>3395</v>
      </c>
      <c r="AB200" s="3">
        <v>2902</v>
      </c>
      <c r="AC200" s="3"/>
      <c r="AD200" s="3"/>
      <c r="AE200" s="3">
        <v>2418</v>
      </c>
      <c r="AF200" s="3">
        <v>2212</v>
      </c>
      <c r="AG200" s="3">
        <v>19570</v>
      </c>
      <c r="AH200" s="3">
        <v>3045</v>
      </c>
      <c r="AI200" s="3">
        <v>3301</v>
      </c>
      <c r="AJ200" s="3">
        <v>2097</v>
      </c>
      <c r="AK200" s="3">
        <v>2124</v>
      </c>
      <c r="AM200" s="3"/>
      <c r="AN200" s="3"/>
      <c r="AO200" s="3"/>
      <c r="AW200" s="3"/>
      <c r="AX200" s="3"/>
      <c r="AY200" s="3"/>
      <c r="BD200" t="s">
        <v>1</v>
      </c>
      <c r="BQ200" s="3"/>
      <c r="CA200" s="1"/>
      <c r="CK200" s="1"/>
      <c r="CP200" s="1"/>
      <c r="CU200" s="1"/>
      <c r="CZ200" s="1"/>
      <c r="DH200" s="1">
        <v>43924</v>
      </c>
      <c r="DI200" s="3">
        <f>SUM(D4+E4+F4+G4+H4)</f>
        <v>8803</v>
      </c>
      <c r="DJ200" s="3">
        <f t="shared" si="161"/>
        <v>2725</v>
      </c>
      <c r="DK200" s="3">
        <f t="shared" si="162"/>
        <v>1083</v>
      </c>
      <c r="DL200" s="3">
        <f t="shared" si="163"/>
        <v>1724</v>
      </c>
      <c r="DM200" s="3">
        <f t="shared" si="164"/>
        <v>782</v>
      </c>
      <c r="DN200" s="3">
        <f t="shared" si="165"/>
        <v>904</v>
      </c>
      <c r="EG200" s="1">
        <v>43924</v>
      </c>
      <c r="EH200" s="3">
        <f t="shared" si="166"/>
        <v>324</v>
      </c>
      <c r="EI200" s="3">
        <f t="shared" si="167"/>
        <v>69</v>
      </c>
      <c r="EJ200" s="3">
        <f t="shared" si="168"/>
        <v>21</v>
      </c>
      <c r="EK200" s="3">
        <f t="shared" si="169"/>
        <v>54</v>
      </c>
      <c r="EL200" s="3">
        <f t="shared" si="170"/>
        <v>4</v>
      </c>
      <c r="EM200" s="3">
        <f t="shared" si="171"/>
        <v>16</v>
      </c>
    </row>
    <row r="201" spans="2:143" x14ac:dyDescent="0.2">
      <c r="B201" s="3">
        <v>46387</v>
      </c>
      <c r="C201" s="3">
        <v>45519</v>
      </c>
      <c r="D201" s="3">
        <v>37350</v>
      </c>
      <c r="E201" s="3">
        <v>39223</v>
      </c>
      <c r="F201" s="3">
        <v>36223</v>
      </c>
      <c r="G201" s="3">
        <v>17150</v>
      </c>
      <c r="H201" s="3">
        <v>17237</v>
      </c>
      <c r="I201" s="3"/>
      <c r="J201" s="3"/>
      <c r="K201" s="3">
        <v>16686</v>
      </c>
      <c r="L201" s="3">
        <v>14385</v>
      </c>
      <c r="M201" s="3">
        <v>14757</v>
      </c>
      <c r="N201" s="3">
        <v>15996</v>
      </c>
      <c r="O201" s="3">
        <v>14607</v>
      </c>
      <c r="P201" s="3">
        <v>9028</v>
      </c>
      <c r="Q201" s="3">
        <v>5896</v>
      </c>
      <c r="R201" s="3">
        <v>7959</v>
      </c>
      <c r="S201" s="3"/>
      <c r="T201" s="3"/>
      <c r="U201" s="3">
        <v>17571</v>
      </c>
      <c r="V201" s="3">
        <v>7573</v>
      </c>
      <c r="W201" s="3">
        <v>5832</v>
      </c>
      <c r="X201" s="3">
        <v>1710</v>
      </c>
      <c r="Y201" s="3">
        <v>1129</v>
      </c>
      <c r="Z201" s="3">
        <v>10507</v>
      </c>
      <c r="AA201" s="3">
        <v>3525</v>
      </c>
      <c r="AB201" s="3">
        <v>3055</v>
      </c>
      <c r="AC201" s="3"/>
      <c r="AD201" s="3"/>
      <c r="AE201" s="3">
        <v>2478</v>
      </c>
      <c r="AF201" s="3">
        <v>2339</v>
      </c>
      <c r="AG201" s="3">
        <v>20456</v>
      </c>
      <c r="AH201" s="3">
        <v>3143</v>
      </c>
      <c r="AI201" s="3">
        <v>3381</v>
      </c>
      <c r="AJ201" s="3">
        <v>2104</v>
      </c>
      <c r="AK201" s="3">
        <v>2198</v>
      </c>
      <c r="AM201" s="3"/>
      <c r="AV201">
        <v>83712</v>
      </c>
      <c r="AW201" s="5">
        <v>22255</v>
      </c>
      <c r="AX201" s="5">
        <v>7738</v>
      </c>
      <c r="AY201">
        <v>12888</v>
      </c>
      <c r="AZ201" s="5">
        <v>5805</v>
      </c>
      <c r="BA201" s="5">
        <v>8155</v>
      </c>
      <c r="BD201" s="1">
        <v>43922</v>
      </c>
      <c r="BE201" s="3">
        <v>220880</v>
      </c>
      <c r="BF201">
        <v>52642</v>
      </c>
      <c r="BG201">
        <v>51738</v>
      </c>
      <c r="BH201">
        <v>40125</v>
      </c>
      <c r="BI201">
        <v>48232</v>
      </c>
      <c r="BJ201">
        <v>29927</v>
      </c>
      <c r="CA201" s="1"/>
      <c r="CK201" s="1"/>
      <c r="CP201" s="1"/>
      <c r="CU201" s="1"/>
      <c r="CZ201" s="1"/>
      <c r="DH201" s="1">
        <v>43925</v>
      </c>
      <c r="DI201" s="3">
        <f>SUM(D5+E5+F5+G5+H5)</f>
        <v>8697</v>
      </c>
      <c r="DJ201" s="3">
        <f t="shared" si="161"/>
        <v>3136</v>
      </c>
      <c r="DK201" s="3">
        <f t="shared" si="162"/>
        <v>918</v>
      </c>
      <c r="DL201" s="3">
        <f t="shared" si="163"/>
        <v>1670</v>
      </c>
      <c r="DM201" s="3">
        <f t="shared" si="164"/>
        <v>761</v>
      </c>
      <c r="DN201" s="3">
        <f t="shared" si="165"/>
        <v>1047</v>
      </c>
      <c r="EG201" s="1">
        <v>43925</v>
      </c>
      <c r="EH201" s="3">
        <f t="shared" si="166"/>
        <v>653</v>
      </c>
      <c r="EI201" s="3">
        <f t="shared" si="167"/>
        <v>129</v>
      </c>
      <c r="EJ201" s="3">
        <f t="shared" si="168"/>
        <v>11</v>
      </c>
      <c r="EK201" s="3">
        <f t="shared" si="169"/>
        <v>78</v>
      </c>
      <c r="EL201" s="3">
        <f t="shared" si="170"/>
        <v>22</v>
      </c>
      <c r="EM201" s="3">
        <f t="shared" si="171"/>
        <v>30</v>
      </c>
    </row>
    <row r="202" spans="2:143" x14ac:dyDescent="0.2">
      <c r="B202" s="3">
        <v>47861</v>
      </c>
      <c r="C202" s="3">
        <v>46275</v>
      </c>
      <c r="D202" s="3">
        <v>37593</v>
      </c>
      <c r="E202" s="3">
        <v>39476</v>
      </c>
      <c r="F202" s="3">
        <v>36461</v>
      </c>
      <c r="G202" s="3"/>
      <c r="H202" s="3">
        <v>17326</v>
      </c>
      <c r="I202" s="3"/>
      <c r="J202" s="3"/>
      <c r="K202" s="3">
        <v>16852</v>
      </c>
      <c r="L202" s="3">
        <v>14492</v>
      </c>
      <c r="M202" s="3">
        <v>14887</v>
      </c>
      <c r="N202" s="3">
        <v>16346</v>
      </c>
      <c r="O202" s="3">
        <v>15048</v>
      </c>
      <c r="P202" s="3">
        <v>9362</v>
      </c>
      <c r="Q202" s="3">
        <v>6065</v>
      </c>
      <c r="R202" s="3">
        <v>8241</v>
      </c>
      <c r="S202" s="3"/>
      <c r="T202" s="3"/>
      <c r="U202" s="3">
        <v>17667</v>
      </c>
      <c r="V202" s="3">
        <v>7624</v>
      </c>
      <c r="W202" s="3">
        <v>5876</v>
      </c>
      <c r="X202" s="3">
        <v>1731</v>
      </c>
      <c r="Y202" s="3">
        <v>1140</v>
      </c>
      <c r="Z202" s="3">
        <v>10893</v>
      </c>
      <c r="AA202" s="3">
        <v>3627</v>
      </c>
      <c r="AB202" s="3">
        <v>3161</v>
      </c>
      <c r="AC202" s="3"/>
      <c r="AD202" s="3"/>
      <c r="AE202" s="3">
        <v>2551</v>
      </c>
      <c r="AF202" s="3">
        <v>2406</v>
      </c>
      <c r="AG202" s="3">
        <v>21029</v>
      </c>
      <c r="AH202" s="3">
        <v>3316</v>
      </c>
      <c r="AI202" s="3">
        <v>3504</v>
      </c>
      <c r="AJ202" s="3">
        <v>2130</v>
      </c>
      <c r="AK202" s="3">
        <v>2324</v>
      </c>
      <c r="AM202" s="3"/>
      <c r="AV202">
        <v>92381</v>
      </c>
      <c r="AW202" s="5">
        <v>25590</v>
      </c>
      <c r="AX202" s="5">
        <v>8966</v>
      </c>
      <c r="AY202">
        <v>14117</v>
      </c>
      <c r="AZ202" s="5">
        <v>7016</v>
      </c>
      <c r="BA202" s="5">
        <v>9191</v>
      </c>
      <c r="BD202" s="1">
        <v>43923</v>
      </c>
      <c r="BE202" s="3">
        <f>SUM(92381+146584)</f>
        <v>238965</v>
      </c>
      <c r="BF202" s="3">
        <f>SUM(25590+33520)</f>
        <v>59110</v>
      </c>
      <c r="BG202" s="3">
        <v>56608</v>
      </c>
      <c r="BH202" s="3">
        <f>SUM(14117+30368)</f>
        <v>44485</v>
      </c>
      <c r="BI202" s="3">
        <f>SUM(7016+47698)</f>
        <v>54714</v>
      </c>
      <c r="BJ202" s="3">
        <f>SUM(9191+23809)</f>
        <v>33000</v>
      </c>
      <c r="CA202" s="1"/>
      <c r="CK202" s="1"/>
      <c r="CP202" s="1"/>
      <c r="CU202" s="1"/>
      <c r="CZ202" s="1"/>
      <c r="DH202" s="1">
        <v>43926</v>
      </c>
      <c r="DI202" s="3">
        <f>SUM(D6+E6+F6+G6+H6)</f>
        <v>5017</v>
      </c>
      <c r="DJ202" s="3">
        <f t="shared" si="161"/>
        <v>2029</v>
      </c>
      <c r="DK202" s="3">
        <f t="shared" si="162"/>
        <v>634</v>
      </c>
      <c r="DL202" s="3">
        <f t="shared" si="163"/>
        <v>855</v>
      </c>
      <c r="DM202" s="3">
        <f t="shared" si="164"/>
        <v>860</v>
      </c>
      <c r="DN202" s="3">
        <f t="shared" si="165"/>
        <v>858</v>
      </c>
      <c r="EG202" s="1">
        <v>43926</v>
      </c>
      <c r="EH202" s="3">
        <f t="shared" si="166"/>
        <v>195</v>
      </c>
      <c r="EI202" s="3">
        <f t="shared" si="167"/>
        <v>44</v>
      </c>
      <c r="EJ202" s="3">
        <f t="shared" si="168"/>
        <v>7</v>
      </c>
      <c r="EK202" s="3">
        <f t="shared" si="169"/>
        <v>46</v>
      </c>
      <c r="EL202" s="3">
        <f t="shared" si="170"/>
        <v>12</v>
      </c>
      <c r="EM202" s="3">
        <f t="shared" si="171"/>
        <v>16</v>
      </c>
    </row>
    <row r="203" spans="2:143" x14ac:dyDescent="0.2">
      <c r="B203" s="3">
        <v>48745</v>
      </c>
      <c r="C203" s="3">
        <v>46839</v>
      </c>
      <c r="D203" s="3">
        <v>37812</v>
      </c>
      <c r="E203" s="3">
        <v>39878</v>
      </c>
      <c r="F203" s="3">
        <v>36702</v>
      </c>
      <c r="G203" s="3">
        <v>17195</v>
      </c>
      <c r="H203" s="3">
        <v>17447</v>
      </c>
      <c r="I203" s="3"/>
      <c r="J203" s="3"/>
      <c r="K203" s="3">
        <v>16906</v>
      </c>
      <c r="L203" s="3">
        <v>14569</v>
      </c>
      <c r="M203" s="3">
        <v>14930</v>
      </c>
      <c r="N203" s="3">
        <v>16479</v>
      </c>
      <c r="O203" s="3">
        <v>15370</v>
      </c>
      <c r="P203" s="3">
        <v>9542</v>
      </c>
      <c r="Q203" s="3">
        <v>6187</v>
      </c>
      <c r="R203" s="3">
        <v>8555</v>
      </c>
      <c r="S203" s="3"/>
      <c r="T203" s="3"/>
      <c r="U203" s="3">
        <v>17824</v>
      </c>
      <c r="V203" s="3">
        <v>7664</v>
      </c>
      <c r="W203" s="3">
        <v>5963</v>
      </c>
      <c r="X203" s="3">
        <v>1739</v>
      </c>
      <c r="Y203" s="3">
        <v>1160</v>
      </c>
      <c r="Z203" s="3">
        <v>11152</v>
      </c>
      <c r="AA203" s="3">
        <v>3733</v>
      </c>
      <c r="AB203" s="3">
        <v>3281</v>
      </c>
      <c r="AC203" s="3"/>
      <c r="AD203" s="3"/>
      <c r="AE203" s="3">
        <v>2601</v>
      </c>
      <c r="AF203" s="3">
        <v>2491</v>
      </c>
      <c r="AG203" s="3">
        <v>22560</v>
      </c>
      <c r="AH203" s="3">
        <v>3434</v>
      </c>
      <c r="AI203" s="3">
        <v>3700</v>
      </c>
      <c r="AJ203" s="3">
        <v>2146</v>
      </c>
      <c r="AK203" s="3">
        <v>2421</v>
      </c>
      <c r="AM203" s="3"/>
      <c r="AV203">
        <v>102863</v>
      </c>
      <c r="AW203" s="5">
        <v>29895</v>
      </c>
      <c r="AX203" s="5">
        <v>10402</v>
      </c>
      <c r="AY203">
        <v>15252</v>
      </c>
      <c r="AZ203" s="5">
        <v>8420</v>
      </c>
      <c r="BA203" s="5">
        <v>10701</v>
      </c>
      <c r="BD203" s="1">
        <v>43924</v>
      </c>
      <c r="BE203" s="3">
        <f>SUM(102863+157657)</f>
        <v>260520</v>
      </c>
      <c r="BF203" s="3">
        <f>SUM(29895+37608)</f>
        <v>67503</v>
      </c>
      <c r="BG203" s="3">
        <v>62962</v>
      </c>
      <c r="BH203" s="3">
        <f>SUM(15252+33670)</f>
        <v>48922</v>
      </c>
      <c r="BI203" s="3">
        <f>SUM(8420+53695)</f>
        <v>62115</v>
      </c>
      <c r="BJ203" s="3">
        <f>SUM(10701+24599)</f>
        <v>35300</v>
      </c>
      <c r="CA203" s="1"/>
      <c r="CK203" s="1"/>
      <c r="CP203" s="1"/>
      <c r="CU203" s="1"/>
      <c r="CZ203" s="1"/>
      <c r="DH203" s="1">
        <v>43927</v>
      </c>
      <c r="DI203" s="3"/>
      <c r="DJ203" s="3">
        <f t="shared" si="161"/>
        <v>2555</v>
      </c>
      <c r="DK203" s="3">
        <f t="shared" si="162"/>
        <v>946</v>
      </c>
      <c r="DL203" s="3">
        <f t="shared" si="163"/>
        <v>1300</v>
      </c>
      <c r="DM203" s="3">
        <f t="shared" si="164"/>
        <v>888</v>
      </c>
      <c r="DN203" s="3">
        <f t="shared" si="165"/>
        <v>782</v>
      </c>
      <c r="EG203" s="1">
        <v>43927</v>
      </c>
      <c r="EH203" s="3">
        <f t="shared" si="166"/>
        <v>428</v>
      </c>
      <c r="EI203" s="3">
        <f t="shared" si="167"/>
        <v>48</v>
      </c>
      <c r="EJ203" s="3">
        <f t="shared" si="168"/>
        <v>17</v>
      </c>
      <c r="EK203" s="3">
        <f t="shared" si="169"/>
        <v>100</v>
      </c>
      <c r="EL203" s="3">
        <f t="shared" si="170"/>
        <v>1</v>
      </c>
      <c r="EM203" s="3">
        <f t="shared" si="171"/>
        <v>15</v>
      </c>
    </row>
    <row r="204" spans="2:143" x14ac:dyDescent="0.2">
      <c r="B204" s="3">
        <v>49399</v>
      </c>
      <c r="C204" s="3">
        <v>47183</v>
      </c>
      <c r="D204" s="3">
        <v>38028</v>
      </c>
      <c r="E204" s="3">
        <v>40181</v>
      </c>
      <c r="F204" s="3">
        <v>36911</v>
      </c>
      <c r="G204" s="3">
        <v>17246</v>
      </c>
      <c r="H204" s="3"/>
      <c r="I204" s="3"/>
      <c r="J204" s="3"/>
      <c r="K204" s="3">
        <v>17014</v>
      </c>
      <c r="L204" s="3">
        <v>14702</v>
      </c>
      <c r="M204" s="3">
        <v>15031</v>
      </c>
      <c r="N204" s="3">
        <v>16671</v>
      </c>
      <c r="O204" s="3">
        <v>15757</v>
      </c>
      <c r="P204" s="3">
        <v>9773</v>
      </c>
      <c r="Q204" s="3">
        <v>6280</v>
      </c>
      <c r="R204" s="3">
        <v>8786</v>
      </c>
      <c r="S204" s="3"/>
      <c r="T204" s="3"/>
      <c r="U204" s="3">
        <v>17960</v>
      </c>
      <c r="V204" s="3">
        <v>7692</v>
      </c>
      <c r="W204" s="3">
        <v>6019</v>
      </c>
      <c r="X204" s="3">
        <v>1750</v>
      </c>
      <c r="Y204" s="3">
        <v>1176</v>
      </c>
      <c r="Z204" s="3">
        <v>11361</v>
      </c>
      <c r="AA204" s="3">
        <v>3817</v>
      </c>
      <c r="AB204" s="3">
        <v>3361</v>
      </c>
      <c r="AC204" s="3"/>
      <c r="AD204" s="3"/>
      <c r="AE204" s="3">
        <v>2636</v>
      </c>
      <c r="AF204" s="3">
        <v>2526</v>
      </c>
      <c r="AG204" s="3">
        <v>23284</v>
      </c>
      <c r="AH204" s="3">
        <v>3566</v>
      </c>
      <c r="AI204" s="3">
        <v>3820</v>
      </c>
      <c r="AJ204" s="3">
        <v>2172</v>
      </c>
      <c r="AK204" s="3">
        <v>2591</v>
      </c>
      <c r="AV204">
        <v>113704</v>
      </c>
      <c r="AW204" s="5">
        <v>34124</v>
      </c>
      <c r="AX204" s="5">
        <v>11736</v>
      </c>
      <c r="AY204">
        <v>16395</v>
      </c>
      <c r="AZ204" s="5">
        <v>10017</v>
      </c>
      <c r="BA204" s="5">
        <v>12026</v>
      </c>
      <c r="BD204" s="1">
        <v>43925</v>
      </c>
      <c r="BE204" s="3">
        <f>SUM(113704+169917)</f>
        <v>283621</v>
      </c>
      <c r="BF204" s="3">
        <f>SUM(34124+41232)</f>
        <v>75356</v>
      </c>
      <c r="BG204" s="3">
        <v>68800</v>
      </c>
      <c r="BH204" s="3">
        <f>SUM(16395+37405)</f>
        <v>53800</v>
      </c>
      <c r="BI204" s="3">
        <f>SUM(10017+60013)</f>
        <v>70030</v>
      </c>
      <c r="BJ204" s="3">
        <f>SUM(12026+101674)</f>
        <v>113700</v>
      </c>
      <c r="CA204" s="1"/>
      <c r="CD204" s="1"/>
      <c r="CK204" s="1"/>
      <c r="CP204" s="1"/>
      <c r="CU204" s="1"/>
      <c r="CZ204" s="1"/>
      <c r="DH204" s="1">
        <v>43928</v>
      </c>
      <c r="DI204" s="3">
        <f>SUM(D8+E8+F8+G8+H8)</f>
        <v>8088</v>
      </c>
      <c r="DJ204" s="3">
        <f t="shared" si="161"/>
        <v>2828</v>
      </c>
      <c r="DK204" s="3">
        <f t="shared" si="162"/>
        <v>1046</v>
      </c>
      <c r="DL204" s="3">
        <f t="shared" si="163"/>
        <v>1474</v>
      </c>
      <c r="DM204" s="3">
        <f t="shared" si="164"/>
        <v>789</v>
      </c>
      <c r="DN204" s="3">
        <f t="shared" si="165"/>
        <v>750</v>
      </c>
      <c r="EG204" s="1">
        <v>43928</v>
      </c>
      <c r="EH204" s="3">
        <f t="shared" si="166"/>
        <v>798</v>
      </c>
      <c r="EI204" s="3">
        <f t="shared" si="167"/>
        <v>146</v>
      </c>
      <c r="EJ204" s="3">
        <f t="shared" si="168"/>
        <v>47</v>
      </c>
      <c r="EK204" s="3">
        <f t="shared" si="169"/>
        <v>106</v>
      </c>
      <c r="EL204" s="3">
        <f t="shared" si="170"/>
        <v>46</v>
      </c>
      <c r="EM204" s="3">
        <f t="shared" si="171"/>
        <v>50</v>
      </c>
    </row>
    <row r="205" spans="2:143" x14ac:dyDescent="0.2">
      <c r="B205" s="3">
        <v>49929</v>
      </c>
      <c r="C205" s="3">
        <v>47579</v>
      </c>
      <c r="D205" s="3">
        <v>38217</v>
      </c>
      <c r="E205" s="3">
        <v>40533</v>
      </c>
      <c r="F205" s="3">
        <v>37062</v>
      </c>
      <c r="G205" s="3">
        <v>17361</v>
      </c>
      <c r="H205" s="3">
        <v>17621</v>
      </c>
      <c r="I205" s="3"/>
      <c r="J205" s="3"/>
      <c r="K205" s="3">
        <v>17065</v>
      </c>
      <c r="L205" s="3">
        <v>14903</v>
      </c>
      <c r="M205" s="3">
        <v>15205</v>
      </c>
      <c r="N205" s="3">
        <v>16825</v>
      </c>
      <c r="O205" s="3">
        <v>15980</v>
      </c>
      <c r="P205" s="3">
        <v>9979</v>
      </c>
      <c r="Q205" s="3">
        <v>6382</v>
      </c>
      <c r="R205" s="3">
        <v>9067</v>
      </c>
      <c r="S205" s="3"/>
      <c r="T205" s="3"/>
      <c r="U205" s="3">
        <v>18075</v>
      </c>
      <c r="V205" s="3">
        <v>7736</v>
      </c>
      <c r="W205" s="3">
        <v>6042</v>
      </c>
      <c r="X205" s="3">
        <v>1758</v>
      </c>
      <c r="Y205" s="3">
        <v>1182</v>
      </c>
      <c r="Z205" s="3">
        <v>11604</v>
      </c>
      <c r="AA205" s="3">
        <v>4043</v>
      </c>
      <c r="AB205" s="3">
        <v>3463</v>
      </c>
      <c r="AC205" s="3"/>
      <c r="AD205" s="3"/>
      <c r="AE205" s="3">
        <v>2685</v>
      </c>
      <c r="AF205" s="3">
        <v>2605</v>
      </c>
      <c r="AG205" s="3">
        <v>24306</v>
      </c>
      <c r="AH205" s="3">
        <v>3713</v>
      </c>
      <c r="AI205" s="3">
        <v>3893</v>
      </c>
      <c r="AJ205" s="3">
        <v>2176</v>
      </c>
      <c r="AK205" s="3">
        <v>2660</v>
      </c>
      <c r="AV205">
        <v>122031</v>
      </c>
      <c r="AW205" s="5">
        <v>37505</v>
      </c>
      <c r="AX205" s="5">
        <v>12500</v>
      </c>
      <c r="AY205">
        <v>17567</v>
      </c>
      <c r="AZ205" s="5">
        <v>11510</v>
      </c>
      <c r="BA205" s="5">
        <v>13438</v>
      </c>
      <c r="BD205" s="1">
        <v>43926</v>
      </c>
      <c r="BE205" s="3">
        <f>SUM(122031+180249)</f>
        <v>302280</v>
      </c>
      <c r="BF205" s="3">
        <f>SUM(37505+44661)</f>
        <v>82166</v>
      </c>
      <c r="BG205" s="3">
        <v>71937</v>
      </c>
      <c r="BH205" s="3">
        <f>SUM(17567+40331)</f>
        <v>57898</v>
      </c>
      <c r="BI205" s="3">
        <f>SUM(11510+66261)</f>
        <v>77771</v>
      </c>
      <c r="BJ205" s="3">
        <f>SUM(13438+103095)</f>
        <v>116533</v>
      </c>
      <c r="CA205" s="1"/>
      <c r="CD205" s="1"/>
      <c r="CE205" s="3"/>
      <c r="CF205" s="3"/>
      <c r="CK205" s="1"/>
      <c r="CP205" s="1"/>
      <c r="CU205" s="1"/>
      <c r="CZ205" s="1"/>
      <c r="DH205" s="1">
        <v>43929</v>
      </c>
      <c r="DI205" s="3">
        <f>SUM(D9+E9+F9+G9+H9)</f>
        <v>6439</v>
      </c>
      <c r="DJ205" s="3">
        <f t="shared" si="161"/>
        <v>2093</v>
      </c>
      <c r="DK205" s="3">
        <f t="shared" si="162"/>
        <v>1285</v>
      </c>
      <c r="DL205" s="3">
        <f t="shared" si="163"/>
        <v>1188</v>
      </c>
      <c r="DM205" s="3">
        <f t="shared" si="164"/>
        <v>962</v>
      </c>
      <c r="DN205" s="3">
        <f t="shared" si="165"/>
        <v>945</v>
      </c>
      <c r="EG205" s="1">
        <v>43929</v>
      </c>
      <c r="EH205" s="3">
        <f t="shared" si="166"/>
        <v>696</v>
      </c>
      <c r="EI205" s="3">
        <f t="shared" si="167"/>
        <v>153</v>
      </c>
      <c r="EJ205" s="3">
        <f t="shared" si="168"/>
        <v>46</v>
      </c>
      <c r="EK205" s="3">
        <f t="shared" si="169"/>
        <v>100</v>
      </c>
      <c r="EL205" s="3">
        <f t="shared" si="170"/>
        <v>42</v>
      </c>
      <c r="EM205" s="3">
        <f t="shared" si="171"/>
        <v>39</v>
      </c>
    </row>
    <row r="206" spans="2:143" x14ac:dyDescent="0.2">
      <c r="B206" s="3">
        <v>50741</v>
      </c>
      <c r="C206" s="3"/>
      <c r="D206" s="3">
        <v>38337</v>
      </c>
      <c r="E206" s="3">
        <v>40804</v>
      </c>
      <c r="F206" s="3">
        <v>37305</v>
      </c>
      <c r="G206" s="3">
        <v>17459</v>
      </c>
      <c r="H206" s="3">
        <v>17748</v>
      </c>
      <c r="I206" s="3"/>
      <c r="J206" s="3"/>
      <c r="K206" s="3">
        <v>17142</v>
      </c>
      <c r="L206" s="3">
        <v>15031</v>
      </c>
      <c r="M206" s="3">
        <v>15278</v>
      </c>
      <c r="N206" s="3">
        <v>16962</v>
      </c>
      <c r="O206" s="3">
        <v>16327</v>
      </c>
      <c r="P206" s="3">
        <v>10344</v>
      </c>
      <c r="Q206" s="3">
        <v>6466</v>
      </c>
      <c r="R206" s="3">
        <v>9252</v>
      </c>
      <c r="S206" s="3"/>
      <c r="T206" s="3"/>
      <c r="U206" s="3">
        <v>18194</v>
      </c>
      <c r="V206" s="3">
        <v>7752</v>
      </c>
      <c r="W206" s="3">
        <v>6064</v>
      </c>
      <c r="X206" s="3">
        <v>1765</v>
      </c>
      <c r="Y206" s="3">
        <v>1192</v>
      </c>
      <c r="Z206" s="3">
        <v>11885</v>
      </c>
      <c r="AA206" s="3">
        <v>4177</v>
      </c>
      <c r="AB206" s="3">
        <v>3619</v>
      </c>
      <c r="AC206" s="3"/>
      <c r="AD206" s="3"/>
      <c r="AE206" s="3">
        <v>2719</v>
      </c>
      <c r="AF206" s="3">
        <v>2637</v>
      </c>
      <c r="AG206" s="3">
        <v>24955</v>
      </c>
      <c r="AH206" s="3">
        <v>3844</v>
      </c>
      <c r="AI206" s="3">
        <v>3997</v>
      </c>
      <c r="AJ206" s="3">
        <v>2203</v>
      </c>
      <c r="AK206" s="3">
        <v>2774</v>
      </c>
      <c r="AV206">
        <v>130689</v>
      </c>
      <c r="AW206" s="5">
        <v>41090</v>
      </c>
      <c r="AX206" s="5">
        <v>13837</v>
      </c>
      <c r="AY206">
        <v>18850</v>
      </c>
      <c r="AZ206" s="5">
        <v>12980</v>
      </c>
      <c r="BA206" s="5">
        <v>14336</v>
      </c>
      <c r="BD206" s="1">
        <v>43927</v>
      </c>
      <c r="BE206" s="3">
        <f>SUM(130689+190122)</f>
        <v>320811</v>
      </c>
      <c r="BF206" s="3">
        <f>SUM(41090+47942)</f>
        <v>89032</v>
      </c>
      <c r="BG206" s="3">
        <v>76429</v>
      </c>
      <c r="BH206" s="3">
        <f>SUM(18850+43120)</f>
        <v>61970</v>
      </c>
      <c r="BI206" s="3">
        <f>SUM(12980+70874)</f>
        <v>83854</v>
      </c>
      <c r="BJ206" s="3">
        <f>SUM(14336+103095)</f>
        <v>117431</v>
      </c>
      <c r="CA206" s="1"/>
      <c r="CD206" s="1"/>
      <c r="CE206" s="3"/>
      <c r="CF206" s="3"/>
      <c r="CK206" s="1"/>
      <c r="CP206" s="1"/>
      <c r="CU206" s="1"/>
      <c r="CZ206" s="1"/>
      <c r="DH206" s="1">
        <v>43930</v>
      </c>
      <c r="DI206" s="3">
        <f>SUM(D10+E10+F10+G10+H10)</f>
        <v>8861</v>
      </c>
      <c r="DJ206" s="3">
        <f t="shared" si="161"/>
        <v>2072</v>
      </c>
      <c r="DK206" s="3">
        <f t="shared" si="162"/>
        <v>1568</v>
      </c>
      <c r="DL206" s="3">
        <f t="shared" si="163"/>
        <v>933</v>
      </c>
      <c r="DM206" s="3">
        <f t="shared" si="164"/>
        <v>1280</v>
      </c>
      <c r="DN206" s="3">
        <f t="shared" si="165"/>
        <v>746</v>
      </c>
      <c r="EG206" s="1">
        <v>43930</v>
      </c>
      <c r="EH206" s="3">
        <f t="shared" si="166"/>
        <v>557</v>
      </c>
      <c r="EI206" s="3">
        <f t="shared" si="167"/>
        <v>108</v>
      </c>
      <c r="EJ206" s="3">
        <f t="shared" si="168"/>
        <v>39</v>
      </c>
      <c r="EK206" s="3">
        <f t="shared" si="169"/>
        <v>105</v>
      </c>
      <c r="EL206" s="3">
        <f t="shared" si="170"/>
        <v>6</v>
      </c>
      <c r="EM206" s="3">
        <f t="shared" si="171"/>
        <v>30</v>
      </c>
    </row>
    <row r="207" spans="2:143" x14ac:dyDescent="0.2">
      <c r="B207" s="3">
        <v>51631</v>
      </c>
      <c r="C207" s="3">
        <v>48550</v>
      </c>
      <c r="D207" s="3">
        <v>38434</v>
      </c>
      <c r="E207" s="3">
        <v>41059</v>
      </c>
      <c r="F207" s="3">
        <v>37544</v>
      </c>
      <c r="G207" s="3">
        <v>17522</v>
      </c>
      <c r="H207" s="3">
        <v>17814</v>
      </c>
      <c r="I207" s="3"/>
      <c r="J207" s="3"/>
      <c r="K207" s="3">
        <v>17202</v>
      </c>
      <c r="L207" s="3">
        <v>15122</v>
      </c>
      <c r="M207" s="3">
        <v>15371</v>
      </c>
      <c r="N207" s="3">
        <v>17089</v>
      </c>
      <c r="O207" s="3">
        <v>16676</v>
      </c>
      <c r="P207" s="3">
        <v>10610</v>
      </c>
      <c r="Q207" s="3">
        <v>6610</v>
      </c>
      <c r="R207" s="3">
        <v>9442</v>
      </c>
      <c r="S207" s="3"/>
      <c r="T207" s="3"/>
      <c r="U207" s="3">
        <v>18274</v>
      </c>
      <c r="V207" s="3">
        <v>7784</v>
      </c>
      <c r="W207" s="3">
        <v>6097</v>
      </c>
      <c r="X207" s="3">
        <v>1782</v>
      </c>
      <c r="Y207" s="3">
        <v>1206</v>
      </c>
      <c r="Z207" s="3">
        <v>12297</v>
      </c>
      <c r="AA207" s="3">
        <v>4307</v>
      </c>
      <c r="AB207" s="3">
        <v>3696</v>
      </c>
      <c r="AC207" s="3"/>
      <c r="AD207" s="3"/>
      <c r="AE207" s="3">
        <v>2796</v>
      </c>
      <c r="AF207" s="3">
        <v>2698</v>
      </c>
      <c r="AG207" s="3">
        <v>25708</v>
      </c>
      <c r="AH207" s="3">
        <v>3929</v>
      </c>
      <c r="AI207" s="3">
        <v>4034</v>
      </c>
      <c r="AJ207" s="3">
        <v>2235</v>
      </c>
      <c r="AK207" s="3">
        <v>2859</v>
      </c>
      <c r="AV207">
        <v>138863</v>
      </c>
      <c r="AW207" s="5">
        <v>44416</v>
      </c>
      <c r="AX207" s="5">
        <v>15202</v>
      </c>
      <c r="AY207">
        <v>19823</v>
      </c>
      <c r="AZ207" s="5">
        <v>14559</v>
      </c>
      <c r="BA207" s="5">
        <v>15865</v>
      </c>
      <c r="BD207" s="1">
        <v>43928</v>
      </c>
      <c r="BE207" s="3">
        <f>SUM(138863+201195)</f>
        <v>340058</v>
      </c>
      <c r="BF207" s="3">
        <f>SUM(44416+50558)</f>
        <v>94974</v>
      </c>
      <c r="BG207" s="3">
        <v>81344</v>
      </c>
      <c r="BH207" s="3">
        <f>SUM(19823+45550)</f>
        <v>65373</v>
      </c>
      <c r="BI207" s="3">
        <f>SUM(14559+76719)</f>
        <v>91278</v>
      </c>
      <c r="BJ207" s="3">
        <f>SUM(15865+115364)</f>
        <v>131229</v>
      </c>
      <c r="CA207" s="1"/>
      <c r="CD207" s="1"/>
      <c r="CE207" s="3"/>
      <c r="CF207" s="3"/>
      <c r="CH207" s="1"/>
      <c r="CK207" s="1"/>
      <c r="CP207" s="1"/>
      <c r="CU207" s="1"/>
      <c r="CZ207" s="1"/>
      <c r="DH207" s="1">
        <v>43931</v>
      </c>
      <c r="DI207" s="3">
        <f>SUM(D11+E11+F11+G11+H11)</f>
        <v>7891</v>
      </c>
      <c r="DJ207" s="3">
        <f t="shared" si="161"/>
        <v>2327</v>
      </c>
      <c r="DK207" s="3">
        <f t="shared" si="162"/>
        <v>1655</v>
      </c>
      <c r="DL207" s="3">
        <f t="shared" si="163"/>
        <v>995</v>
      </c>
      <c r="DM207" s="3">
        <f t="shared" si="164"/>
        <v>1043</v>
      </c>
      <c r="DN207" s="3">
        <f t="shared" si="165"/>
        <v>710</v>
      </c>
      <c r="EG207" s="1">
        <v>43931</v>
      </c>
      <c r="EH207" s="3">
        <f t="shared" si="166"/>
        <v>709</v>
      </c>
      <c r="EI207" s="3">
        <f t="shared" si="167"/>
        <v>151</v>
      </c>
      <c r="EJ207" s="3">
        <f t="shared" si="168"/>
        <v>73</v>
      </c>
      <c r="EK207" s="3">
        <f t="shared" si="169"/>
        <v>77</v>
      </c>
      <c r="EL207" s="3">
        <f t="shared" si="170"/>
        <v>60</v>
      </c>
      <c r="EM207" s="3">
        <f t="shared" si="171"/>
        <v>46</v>
      </c>
    </row>
    <row r="208" spans="2:143" x14ac:dyDescent="0.2">
      <c r="B208" s="3">
        <v>52274</v>
      </c>
      <c r="C208" s="3">
        <v>48998</v>
      </c>
      <c r="D208" s="3">
        <v>38587</v>
      </c>
      <c r="E208" s="3"/>
      <c r="F208" s="3">
        <v>37719</v>
      </c>
      <c r="G208" s="3">
        <v>17518</v>
      </c>
      <c r="H208" s="3">
        <v>17897</v>
      </c>
      <c r="I208" s="3"/>
      <c r="J208" s="3"/>
      <c r="L208" s="3">
        <v>15176</v>
      </c>
      <c r="M208" s="3">
        <v>15426</v>
      </c>
      <c r="N208" s="3">
        <v>17180</v>
      </c>
      <c r="O208" s="3">
        <v>17014</v>
      </c>
      <c r="P208" s="3">
        <v>10995</v>
      </c>
      <c r="Q208" s="3">
        <v>6729</v>
      </c>
      <c r="R208" s="3">
        <v>9582</v>
      </c>
      <c r="S208" s="3"/>
      <c r="T208" s="3"/>
      <c r="U208" s="3">
        <v>18389</v>
      </c>
      <c r="V208" s="3">
        <v>7830</v>
      </c>
      <c r="W208" s="3">
        <v>6137</v>
      </c>
      <c r="X208" s="3">
        <v>1784</v>
      </c>
      <c r="Y208" s="3">
        <v>1210</v>
      </c>
      <c r="Z208" s="3">
        <v>12544</v>
      </c>
      <c r="AA208" s="3">
        <v>4406</v>
      </c>
      <c r="AB208" s="3">
        <v>3848</v>
      </c>
      <c r="AC208" s="3"/>
      <c r="AD208" s="3"/>
      <c r="AE208" s="3">
        <v>2850</v>
      </c>
      <c r="AF208" s="3">
        <v>2748</v>
      </c>
      <c r="AG208" s="3">
        <v>26243</v>
      </c>
      <c r="AH208" s="3">
        <v>4022</v>
      </c>
      <c r="AI208" s="3">
        <v>4221</v>
      </c>
      <c r="AJ208" s="3">
        <v>2238</v>
      </c>
      <c r="AK208" s="3">
        <v>2931</v>
      </c>
      <c r="AV208">
        <v>149316</v>
      </c>
      <c r="AW208" s="5">
        <v>47437</v>
      </c>
      <c r="AX208" s="5">
        <v>16790</v>
      </c>
      <c r="AY208">
        <v>20589</v>
      </c>
      <c r="AZ208" s="5">
        <v>16239</v>
      </c>
      <c r="BA208" s="5">
        <v>16957</v>
      </c>
      <c r="BD208" s="1">
        <v>43929</v>
      </c>
      <c r="BE208" s="3">
        <f>SUM(149316+215837)</f>
        <v>365153</v>
      </c>
      <c r="BF208" s="3">
        <f>SUM(47437+52979)</f>
        <v>100416</v>
      </c>
      <c r="BG208" s="3">
        <v>87511</v>
      </c>
      <c r="BH208" s="3">
        <f>SUM(20589+45550)</f>
        <v>66139</v>
      </c>
      <c r="BI208" s="3">
        <f>SUM(16239+82299)</f>
        <v>98538</v>
      </c>
      <c r="BJ208" s="3">
        <f>SUM(16957+127307)</f>
        <v>144264</v>
      </c>
      <c r="CA208" s="1"/>
      <c r="CD208" s="1"/>
      <c r="CE208" s="3"/>
      <c r="CF208" s="3"/>
      <c r="CH208" s="1"/>
      <c r="CK208" s="1"/>
      <c r="CP208" s="1"/>
      <c r="CU208" s="1"/>
      <c r="CZ208" s="1"/>
      <c r="DH208" s="1">
        <v>43932</v>
      </c>
      <c r="DI208" s="3"/>
      <c r="DJ208" s="3">
        <f t="shared" si="161"/>
        <v>1869</v>
      </c>
      <c r="DK208" s="3">
        <f t="shared" si="162"/>
        <v>1366</v>
      </c>
      <c r="DL208" s="3">
        <f t="shared" si="163"/>
        <v>1011</v>
      </c>
      <c r="DM208" s="3">
        <f t="shared" si="164"/>
        <v>1066</v>
      </c>
      <c r="DN208" s="3">
        <f t="shared" si="165"/>
        <v>770</v>
      </c>
      <c r="EG208" s="1">
        <v>43932</v>
      </c>
      <c r="EH208" s="3">
        <f t="shared" si="166"/>
        <v>383</v>
      </c>
      <c r="EI208" s="3">
        <f t="shared" si="167"/>
        <v>177</v>
      </c>
      <c r="EJ208" s="3">
        <f t="shared" si="168"/>
        <v>67</v>
      </c>
      <c r="EK208" s="3">
        <f t="shared" si="169"/>
        <v>97</v>
      </c>
      <c r="EL208" s="3">
        <f t="shared" si="170"/>
        <v>42</v>
      </c>
      <c r="EM208" s="3">
        <f t="shared" si="171"/>
        <v>27</v>
      </c>
    </row>
    <row r="209" spans="2:143" x14ac:dyDescent="0.2">
      <c r="B209" s="3">
        <v>53039</v>
      </c>
      <c r="C209" s="3">
        <v>49461</v>
      </c>
      <c r="D209" s="3">
        <v>38743</v>
      </c>
      <c r="E209" s="3">
        <v>41441</v>
      </c>
      <c r="F209" s="3">
        <v>37942</v>
      </c>
      <c r="G209" s="3">
        <v>17583</v>
      </c>
      <c r="H209" s="3">
        <v>17910</v>
      </c>
      <c r="I209" s="3"/>
      <c r="J209" s="3"/>
      <c r="L209" s="3">
        <v>15191</v>
      </c>
      <c r="M209" s="3">
        <v>15497</v>
      </c>
      <c r="N209" s="3">
        <v>17291</v>
      </c>
      <c r="O209" s="3">
        <v>17307</v>
      </c>
      <c r="P209" s="3">
        <v>11211</v>
      </c>
      <c r="Q209" s="3"/>
      <c r="R209" s="3">
        <v>9780</v>
      </c>
      <c r="S209" s="3"/>
      <c r="T209" s="3"/>
      <c r="U209" s="3">
        <v>18770</v>
      </c>
      <c r="V209" s="3">
        <v>7952</v>
      </c>
      <c r="W209" s="3">
        <v>6232</v>
      </c>
      <c r="X209" s="3">
        <v>1813</v>
      </c>
      <c r="Y209" s="3">
        <v>1231</v>
      </c>
      <c r="Z209" s="3">
        <v>12948</v>
      </c>
      <c r="AA209" s="3">
        <v>4487</v>
      </c>
      <c r="AB209" s="3">
        <v>3999</v>
      </c>
      <c r="AC209" s="3"/>
      <c r="AD209" s="3"/>
      <c r="AE209" s="3">
        <v>2896</v>
      </c>
      <c r="AF209" s="3">
        <v>2810</v>
      </c>
      <c r="AG209" s="3">
        <v>27815</v>
      </c>
      <c r="AH209" s="3">
        <v>4083</v>
      </c>
      <c r="AI209" s="3">
        <v>4354</v>
      </c>
      <c r="AJ209" s="3">
        <v>2255</v>
      </c>
      <c r="AK209" s="3">
        <v>2931</v>
      </c>
      <c r="AV209">
        <v>159937</v>
      </c>
      <c r="AW209" s="5">
        <v>51027</v>
      </c>
      <c r="AX209" s="5">
        <v>18941</v>
      </c>
      <c r="AY209">
        <v>21504</v>
      </c>
      <c r="AZ209" s="5">
        <v>18228</v>
      </c>
      <c r="BA209" s="5">
        <v>18309</v>
      </c>
      <c r="BD209" s="1">
        <v>43930</v>
      </c>
      <c r="BE209" s="3">
        <f>SUM(159937+231612)</f>
        <v>391549</v>
      </c>
      <c r="BF209" s="3">
        <f>SUM(51027+56165)</f>
        <v>107192</v>
      </c>
      <c r="BG209" s="3">
        <v>94958</v>
      </c>
      <c r="BH209" s="3">
        <f>SUM(21504+45550)</f>
        <v>67054</v>
      </c>
      <c r="BI209" s="3">
        <f>SUM(18228+87374)</f>
        <v>105602</v>
      </c>
      <c r="BJ209" s="3">
        <f>SUM(18309+145191)</f>
        <v>163500</v>
      </c>
      <c r="CA209" s="1"/>
      <c r="CD209" s="1"/>
      <c r="CE209" s="3"/>
      <c r="CF209" s="3"/>
      <c r="CH209" s="1"/>
      <c r="CK209" s="1"/>
      <c r="CP209" s="1"/>
      <c r="CU209" s="1"/>
      <c r="CZ209" s="1"/>
      <c r="DH209" s="1">
        <v>43933</v>
      </c>
      <c r="DI209" s="3">
        <f t="shared" ref="DI209:DI215" si="172">SUM(D13+E13+F13+G13+H13)</f>
        <v>6316</v>
      </c>
      <c r="DJ209" s="3">
        <f t="shared" si="161"/>
        <v>2053</v>
      </c>
      <c r="DK209" s="3">
        <f t="shared" si="162"/>
        <v>1959</v>
      </c>
      <c r="DL209" s="3">
        <f t="shared" si="163"/>
        <v>483</v>
      </c>
      <c r="DM209" s="3">
        <f t="shared" si="164"/>
        <v>694</v>
      </c>
      <c r="DN209" s="3">
        <f t="shared" si="165"/>
        <v>534</v>
      </c>
      <c r="EG209" s="1">
        <v>43933</v>
      </c>
      <c r="EH209" s="3">
        <f t="shared" si="166"/>
        <v>491</v>
      </c>
      <c r="EI209" s="3">
        <f t="shared" si="167"/>
        <v>103</v>
      </c>
      <c r="EJ209" s="3">
        <f t="shared" si="168"/>
        <v>48</v>
      </c>
      <c r="EK209" s="3">
        <f t="shared" si="169"/>
        <v>79</v>
      </c>
      <c r="EL209" s="3">
        <f t="shared" si="170"/>
        <v>3</v>
      </c>
      <c r="EM209" s="3">
        <f t="shared" si="171"/>
        <v>36</v>
      </c>
    </row>
    <row r="210" spans="2:143" x14ac:dyDescent="0.2">
      <c r="B210" s="3">
        <v>53640</v>
      </c>
      <c r="C210" s="3">
        <v>49817</v>
      </c>
      <c r="D210" s="3">
        <v>38864</v>
      </c>
      <c r="E210" s="3">
        <v>41677</v>
      </c>
      <c r="F210" s="3">
        <v>38117</v>
      </c>
      <c r="G210" s="3">
        <v>17653</v>
      </c>
      <c r="H210" s="3">
        <v>17977</v>
      </c>
      <c r="I210" s="3"/>
      <c r="J210" s="3"/>
      <c r="L210" s="3"/>
      <c r="M210" s="3">
        <v>15604</v>
      </c>
      <c r="N210" s="3">
        <v>17417</v>
      </c>
      <c r="O210" s="3">
        <v>17589</v>
      </c>
      <c r="P210" s="3">
        <v>11353</v>
      </c>
      <c r="Q210" s="3">
        <v>6887</v>
      </c>
      <c r="R210" s="3"/>
      <c r="S210" s="3"/>
      <c r="T210" s="3"/>
      <c r="U210" s="3">
        <v>18882</v>
      </c>
      <c r="V210" s="3">
        <v>7994</v>
      </c>
      <c r="W210" s="3">
        <v>6274</v>
      </c>
      <c r="X210" s="3">
        <v>1835</v>
      </c>
      <c r="Y210" s="3">
        <v>1236</v>
      </c>
      <c r="Z210" s="3">
        <v>13179</v>
      </c>
      <c r="AA210" s="3">
        <v>4552</v>
      </c>
      <c r="AB210" s="3">
        <v>4113</v>
      </c>
      <c r="AC210" s="3"/>
      <c r="AD210" s="3"/>
      <c r="AE210" s="3">
        <v>2924</v>
      </c>
      <c r="AF210" s="3">
        <v>2886</v>
      </c>
      <c r="AG210" s="3">
        <v>28687</v>
      </c>
      <c r="AH210" s="3">
        <v>4321</v>
      </c>
      <c r="AI210" s="3">
        <v>4535</v>
      </c>
      <c r="AJ210" s="3">
        <v>2270</v>
      </c>
      <c r="AK210" s="3">
        <v>3156</v>
      </c>
      <c r="AV210">
        <v>170512</v>
      </c>
      <c r="AW210" s="5">
        <v>54588</v>
      </c>
      <c r="AX210" s="5">
        <v>20974</v>
      </c>
      <c r="AY210">
        <v>22783</v>
      </c>
      <c r="AZ210" s="5">
        <v>19979</v>
      </c>
      <c r="BA210" s="5">
        <v>19472</v>
      </c>
      <c r="BD210" s="1">
        <v>43931</v>
      </c>
      <c r="BE210" s="3">
        <f>SUM(170512+247373)</f>
        <v>417885</v>
      </c>
      <c r="BF210" s="3">
        <f>SUM(54588+58935)</f>
        <v>113523</v>
      </c>
      <c r="BG210" s="3">
        <v>102372</v>
      </c>
      <c r="BH210" s="3">
        <f>SUM(22783+49261)</f>
        <v>72044</v>
      </c>
      <c r="BI210" s="3">
        <f>SUM(19979+93040)</f>
        <v>113019</v>
      </c>
      <c r="BJ210" s="3">
        <f>SUM(19472+145391)</f>
        <v>164863</v>
      </c>
      <c r="CA210" s="1"/>
      <c r="CD210" s="1"/>
      <c r="CE210" s="3"/>
      <c r="CF210" s="3"/>
      <c r="CH210" s="1"/>
      <c r="CK210" s="1"/>
      <c r="CP210" s="1"/>
      <c r="CU210" s="1"/>
      <c r="CZ210" s="1"/>
      <c r="DH210" s="1">
        <v>43934</v>
      </c>
      <c r="DI210" s="3">
        <f t="shared" si="172"/>
        <v>4536</v>
      </c>
      <c r="DJ210" s="3">
        <f t="shared" si="161"/>
        <v>1758</v>
      </c>
      <c r="DK210" s="3">
        <f t="shared" si="162"/>
        <v>1071</v>
      </c>
      <c r="DL210" s="3">
        <f t="shared" si="163"/>
        <v>859</v>
      </c>
      <c r="DM210" s="3">
        <f t="shared" si="164"/>
        <v>875</v>
      </c>
      <c r="DN210" s="3">
        <f t="shared" si="165"/>
        <v>458</v>
      </c>
      <c r="EG210" s="1">
        <v>43934</v>
      </c>
      <c r="EH210" s="3">
        <f t="shared" si="166"/>
        <v>476</v>
      </c>
      <c r="EI210" s="3">
        <f t="shared" si="167"/>
        <v>57</v>
      </c>
      <c r="EJ210" s="3">
        <f t="shared" si="168"/>
        <v>60</v>
      </c>
      <c r="EK210" s="3">
        <f t="shared" si="169"/>
        <v>106</v>
      </c>
      <c r="EL210" s="3">
        <f t="shared" si="170"/>
        <v>26</v>
      </c>
      <c r="EM210" s="3">
        <f t="shared" si="171"/>
        <v>53</v>
      </c>
    </row>
    <row r="211" spans="2:143" x14ac:dyDescent="0.2">
      <c r="B211" s="3">
        <v>54090</v>
      </c>
      <c r="C211" s="3">
        <v>50072</v>
      </c>
      <c r="D211" s="3">
        <v>39033</v>
      </c>
      <c r="E211" s="3">
        <v>41980</v>
      </c>
      <c r="F211" s="3">
        <v>38224</v>
      </c>
      <c r="G211" s="3">
        <v>17668</v>
      </c>
      <c r="H211" s="3">
        <v>18051</v>
      </c>
      <c r="I211" s="3"/>
      <c r="J211" s="3"/>
      <c r="K211" s="3"/>
      <c r="L211" s="3"/>
      <c r="M211" s="3">
        <v>15610</v>
      </c>
      <c r="N211" s="3">
        <v>17480</v>
      </c>
      <c r="O211" s="3">
        <v>17774</v>
      </c>
      <c r="P211" s="3">
        <v>11432</v>
      </c>
      <c r="Q211" s="3">
        <v>6952</v>
      </c>
      <c r="R211" s="3">
        <v>10101</v>
      </c>
      <c r="S211" s="3"/>
      <c r="T211" s="3"/>
      <c r="U211" s="3"/>
      <c r="V211" s="3">
        <v>8023</v>
      </c>
      <c r="W211" s="3">
        <v>6304</v>
      </c>
      <c r="X211" s="3">
        <v>1845</v>
      </c>
      <c r="Y211" s="3">
        <v>1241</v>
      </c>
      <c r="Z211" s="3">
        <v>16040</v>
      </c>
      <c r="AA211" s="3">
        <v>4645</v>
      </c>
      <c r="AB211" s="3">
        <v>4256</v>
      </c>
      <c r="AC211" s="3"/>
      <c r="AD211" s="3"/>
      <c r="AE211" s="3">
        <v>2963</v>
      </c>
      <c r="AF211" s="3">
        <v>2948</v>
      </c>
      <c r="AG211" s="3">
        <v>29544</v>
      </c>
      <c r="AH211" s="3">
        <v>4431</v>
      </c>
      <c r="AI211" s="3">
        <v>4608</v>
      </c>
      <c r="AJ211" s="3">
        <v>2281</v>
      </c>
      <c r="AK211" s="3">
        <v>3283</v>
      </c>
      <c r="AM211" s="3"/>
      <c r="AV211">
        <v>180458</v>
      </c>
      <c r="AW211" s="5">
        <v>58151</v>
      </c>
      <c r="AX211" s="5">
        <v>22860</v>
      </c>
      <c r="AY211">
        <v>23993</v>
      </c>
      <c r="AZ211" s="5">
        <v>21655</v>
      </c>
      <c r="BA211" s="5">
        <v>20615</v>
      </c>
      <c r="BD211" s="1">
        <v>43932</v>
      </c>
      <c r="BE211" s="3">
        <f>SUM(180458+260522)</f>
        <v>440980</v>
      </c>
      <c r="BF211" s="3">
        <f>SUM(58151+62042)</f>
        <v>120193</v>
      </c>
      <c r="BG211" s="3">
        <v>108776</v>
      </c>
      <c r="BH211" s="3">
        <f>SUM(23993+52021)</f>
        <v>76014</v>
      </c>
      <c r="BI211" s="3">
        <f>SUM(21655+98498)</f>
        <v>120153</v>
      </c>
      <c r="BJ211" s="3">
        <f>SUM(20615+152604)</f>
        <v>173219</v>
      </c>
      <c r="CA211" s="1"/>
      <c r="CD211" s="1"/>
      <c r="CE211" s="3"/>
      <c r="CF211" s="3"/>
      <c r="CH211" s="1"/>
      <c r="CK211" s="1"/>
      <c r="CP211" s="1"/>
      <c r="CU211" s="1"/>
      <c r="CZ211" s="1"/>
      <c r="DH211" s="1">
        <v>43935</v>
      </c>
      <c r="DI211" s="3">
        <f t="shared" si="172"/>
        <v>2036</v>
      </c>
      <c r="DJ211" s="3">
        <f t="shared" si="161"/>
        <v>2392</v>
      </c>
      <c r="DK211" s="3">
        <f t="shared" si="162"/>
        <v>994</v>
      </c>
      <c r="DL211" s="3">
        <f t="shared" si="163"/>
        <v>1132</v>
      </c>
      <c r="DM211" s="3">
        <f t="shared" si="164"/>
        <v>627</v>
      </c>
      <c r="DN211" s="3">
        <f t="shared" si="165"/>
        <v>687</v>
      </c>
      <c r="EG211" s="1">
        <v>43935</v>
      </c>
      <c r="EH211" s="3">
        <f t="shared" si="166"/>
        <v>217</v>
      </c>
      <c r="EI211" s="3">
        <f t="shared" si="167"/>
        <v>252</v>
      </c>
      <c r="EJ211" s="3">
        <f t="shared" si="168"/>
        <v>75</v>
      </c>
      <c r="EK211" s="3">
        <f t="shared" si="169"/>
        <v>142</v>
      </c>
      <c r="EL211" s="3">
        <f t="shared" si="170"/>
        <v>34</v>
      </c>
      <c r="EM211" s="3">
        <f t="shared" si="171"/>
        <v>45</v>
      </c>
    </row>
    <row r="212" spans="2:143" x14ac:dyDescent="0.2">
      <c r="B212" s="3">
        <v>54448</v>
      </c>
      <c r="C212" s="3">
        <v>50331</v>
      </c>
      <c r="D212" s="3">
        <v>39136</v>
      </c>
      <c r="E212" s="3">
        <v>42519</v>
      </c>
      <c r="F212" s="3">
        <v>38327</v>
      </c>
      <c r="G212" s="3">
        <v>17804</v>
      </c>
      <c r="H212" s="3"/>
      <c r="I212" s="3"/>
      <c r="J212" s="3"/>
      <c r="K212" s="3"/>
      <c r="L212" s="3"/>
      <c r="M212" s="3">
        <v>15686</v>
      </c>
      <c r="O212" s="3">
        <v>17953</v>
      </c>
      <c r="P212" s="3">
        <v>11572</v>
      </c>
      <c r="Q212" s="3">
        <v>7004</v>
      </c>
      <c r="R212" s="3">
        <v>10251</v>
      </c>
      <c r="S212" s="3"/>
      <c r="T212" s="3"/>
      <c r="U212" s="3">
        <v>19065</v>
      </c>
      <c r="V212" s="3">
        <v>8043</v>
      </c>
      <c r="W212" s="3">
        <v>6345</v>
      </c>
      <c r="X212" s="3">
        <v>1866</v>
      </c>
      <c r="Y212" s="3">
        <v>1242</v>
      </c>
      <c r="Z212" s="3">
        <v>16410</v>
      </c>
      <c r="AA212" s="3">
        <v>4687</v>
      </c>
      <c r="AB212" s="3">
        <v>4326</v>
      </c>
      <c r="AC212" s="3"/>
      <c r="AD212" s="3"/>
      <c r="AE212" s="3">
        <v>2999</v>
      </c>
      <c r="AF212" s="3">
        <v>3004</v>
      </c>
      <c r="AG212" s="3">
        <v>30357</v>
      </c>
      <c r="AH212" s="3">
        <v>4664</v>
      </c>
      <c r="AI212" s="3">
        <v>4672</v>
      </c>
      <c r="AJ212" s="3">
        <v>2285</v>
      </c>
      <c r="AK212" s="3">
        <v>3395</v>
      </c>
      <c r="AM212" s="3"/>
      <c r="AV212">
        <v>188694</v>
      </c>
      <c r="AW212" s="5">
        <v>61850</v>
      </c>
      <c r="AX212" s="5">
        <v>25475</v>
      </c>
      <c r="AY212">
        <v>24638</v>
      </c>
      <c r="AZ212" s="5">
        <v>22833</v>
      </c>
      <c r="BA212" s="5">
        <v>21794</v>
      </c>
      <c r="BD212" s="1">
        <v>43933</v>
      </c>
      <c r="BE212" s="3">
        <f>SUM(188694+272907)</f>
        <v>461601</v>
      </c>
      <c r="BF212" s="3">
        <f>SUM(61850+64885)</f>
        <v>126735</v>
      </c>
      <c r="BG212" s="3">
        <v>116730</v>
      </c>
      <c r="BH212" s="3">
        <f>SUM(24638+54799)</f>
        <v>79437</v>
      </c>
      <c r="BI212" s="3">
        <f>SUM(22833+102057)</f>
        <v>124890</v>
      </c>
      <c r="BJ212" s="3">
        <f>SUM(21794+168534)</f>
        <v>190328</v>
      </c>
      <c r="CA212" s="1"/>
      <c r="CD212" s="1"/>
      <c r="CE212" s="3"/>
      <c r="CF212" s="3"/>
      <c r="CH212" s="1"/>
      <c r="CK212" s="1"/>
      <c r="CP212" s="1"/>
      <c r="CU212" s="1"/>
      <c r="CZ212" s="1"/>
      <c r="DH212" s="1">
        <v>43936</v>
      </c>
      <c r="DI212" s="3">
        <f t="shared" si="172"/>
        <v>10422</v>
      </c>
      <c r="DJ212" s="3">
        <f t="shared" si="161"/>
        <v>1543</v>
      </c>
      <c r="DK212" s="3">
        <f t="shared" si="162"/>
        <v>1391</v>
      </c>
      <c r="DL212" s="3">
        <f t="shared" si="163"/>
        <v>799</v>
      </c>
      <c r="DM212" s="3">
        <f t="shared" si="164"/>
        <v>777</v>
      </c>
      <c r="DN212" s="3">
        <f t="shared" si="165"/>
        <v>1010</v>
      </c>
      <c r="EG212" s="1">
        <v>43936</v>
      </c>
      <c r="EH212" s="3">
        <f t="shared" si="166"/>
        <v>439</v>
      </c>
      <c r="EI212" s="3">
        <f t="shared" si="167"/>
        <v>205</v>
      </c>
      <c r="EJ212" s="3">
        <f t="shared" si="168"/>
        <v>116</v>
      </c>
      <c r="EK212" s="3">
        <f t="shared" si="169"/>
        <v>135</v>
      </c>
      <c r="EL212" s="3">
        <f t="shared" si="170"/>
        <v>44</v>
      </c>
      <c r="EM212" s="3">
        <f t="shared" si="171"/>
        <v>55</v>
      </c>
    </row>
    <row r="213" spans="2:143" x14ac:dyDescent="0.2">
      <c r="B213" s="3"/>
      <c r="C213" s="3">
        <v>50667</v>
      </c>
      <c r="D213" s="3">
        <v>39225</v>
      </c>
      <c r="E213" s="3">
        <v>42812</v>
      </c>
      <c r="F213" s="3">
        <v>38411</v>
      </c>
      <c r="G213" s="3">
        <v>17901</v>
      </c>
      <c r="H213" s="3"/>
      <c r="I213" s="3"/>
      <c r="J213" s="3"/>
      <c r="K213" s="3"/>
      <c r="M213" s="3">
        <v>15774</v>
      </c>
      <c r="N213" s="3"/>
      <c r="O213" s="3">
        <v>18201</v>
      </c>
      <c r="P213" s="3">
        <v>11703</v>
      </c>
      <c r="Q213" s="3">
        <v>7046</v>
      </c>
      <c r="R213" s="3">
        <v>10431</v>
      </c>
      <c r="S213" s="3"/>
      <c r="T213" s="3"/>
      <c r="U213" s="3">
        <v>19128</v>
      </c>
      <c r="V213" s="3">
        <v>8050</v>
      </c>
      <c r="W213" s="3">
        <v>6357</v>
      </c>
      <c r="X213" s="3">
        <v>1869</v>
      </c>
      <c r="Y213" s="3">
        <v>1245</v>
      </c>
      <c r="Z213" s="3"/>
      <c r="AA213" s="3">
        <v>4827</v>
      </c>
      <c r="AB213" s="3">
        <v>4430</v>
      </c>
      <c r="AC213" s="3"/>
      <c r="AD213" s="3"/>
      <c r="AE213" s="3">
        <v>3063</v>
      </c>
      <c r="AF213" s="3">
        <v>3048</v>
      </c>
      <c r="AG213" s="3">
        <v>31268</v>
      </c>
      <c r="AH213" s="3">
        <v>4778</v>
      </c>
      <c r="AI213" s="3">
        <v>4871</v>
      </c>
      <c r="AJ213" s="3">
        <v>2317</v>
      </c>
      <c r="AK213" s="3">
        <v>3506</v>
      </c>
      <c r="AM213" s="3"/>
      <c r="AV213">
        <v>195031</v>
      </c>
      <c r="AW213" s="5">
        <v>64584</v>
      </c>
      <c r="AX213" s="5">
        <v>26867</v>
      </c>
      <c r="AY213">
        <v>25635</v>
      </c>
      <c r="AZ213" s="5">
        <v>24199</v>
      </c>
      <c r="BA213" s="5">
        <v>22348</v>
      </c>
      <c r="BD213" s="1">
        <v>43934</v>
      </c>
      <c r="BE213" s="3">
        <f>SUM(195031+283326)</f>
        <v>478357</v>
      </c>
      <c r="BF213" s="3">
        <f>SUM(64584+64885)</f>
        <v>129469</v>
      </c>
      <c r="BG213" s="3">
        <v>122049</v>
      </c>
      <c r="BH213" s="3">
        <f>SUM(25635+57009)</f>
        <v>82644</v>
      </c>
      <c r="BI213" s="3">
        <f>SUM(24199+105593)</f>
        <v>129792</v>
      </c>
      <c r="BJ213" s="3">
        <f>SUM(22348+168534)</f>
        <v>190882</v>
      </c>
      <c r="CA213" s="2"/>
      <c r="CD213" s="1"/>
      <c r="CE213" s="3"/>
      <c r="CF213" s="3"/>
      <c r="CH213" s="1"/>
      <c r="CK213" s="2"/>
      <c r="CP213" s="2"/>
      <c r="CU213" s="2"/>
      <c r="CZ213" s="2"/>
      <c r="DH213" s="2">
        <v>43937</v>
      </c>
      <c r="DI213" s="3">
        <f t="shared" si="172"/>
        <v>5717</v>
      </c>
      <c r="DJ213" s="3">
        <f t="shared" si="161"/>
        <v>2753</v>
      </c>
      <c r="DK213" s="3">
        <f t="shared" si="162"/>
        <v>1790</v>
      </c>
      <c r="DL213" s="3">
        <f t="shared" si="163"/>
        <v>951</v>
      </c>
      <c r="DM213" s="3">
        <f t="shared" si="164"/>
        <v>537</v>
      </c>
      <c r="DN213" s="3">
        <f t="shared" si="165"/>
        <v>724</v>
      </c>
      <c r="EG213" s="2">
        <v>43937</v>
      </c>
      <c r="EH213" s="3">
        <f t="shared" si="166"/>
        <v>546</v>
      </c>
      <c r="EI213" s="3">
        <f t="shared" si="167"/>
        <v>226</v>
      </c>
      <c r="EJ213" s="3">
        <f t="shared" si="168"/>
        <v>111</v>
      </c>
      <c r="EK213" s="3">
        <f t="shared" si="169"/>
        <v>160</v>
      </c>
      <c r="EL213" s="3">
        <f t="shared" si="170"/>
        <v>67</v>
      </c>
      <c r="EM213" s="3">
        <f t="shared" si="171"/>
        <v>76</v>
      </c>
    </row>
    <row r="214" spans="2:143" x14ac:dyDescent="0.2">
      <c r="B214" s="3">
        <v>55450</v>
      </c>
      <c r="C214" s="3">
        <v>51095</v>
      </c>
      <c r="D214" s="3">
        <v>39295</v>
      </c>
      <c r="E214" s="3">
        <v>43022</v>
      </c>
      <c r="F214" s="3">
        <v>38553</v>
      </c>
      <c r="H214" s="3"/>
      <c r="I214" s="3"/>
      <c r="J214" s="3"/>
      <c r="K214" s="3"/>
      <c r="L214" s="3"/>
      <c r="M214" s="3"/>
      <c r="N214" s="3"/>
      <c r="O214" s="3">
        <v>18381</v>
      </c>
      <c r="P214" s="3">
        <v>11950</v>
      </c>
      <c r="Q214" s="3">
        <v>7129</v>
      </c>
      <c r="R214" s="3">
        <v>10505</v>
      </c>
      <c r="S214" s="3"/>
      <c r="T214" s="3"/>
      <c r="U214" s="3">
        <v>19292</v>
      </c>
      <c r="V214" s="3">
        <v>8078</v>
      </c>
      <c r="W214" s="3">
        <v>6367</v>
      </c>
      <c r="X214" s="3">
        <v>1891</v>
      </c>
      <c r="Y214" s="3">
        <v>1251</v>
      </c>
      <c r="Z214" s="3"/>
      <c r="AA214" s="3">
        <v>4915</v>
      </c>
      <c r="AB214" s="3">
        <v>4497</v>
      </c>
      <c r="AC214" s="3"/>
      <c r="AD214" s="3"/>
      <c r="AE214" s="3">
        <v>3102</v>
      </c>
      <c r="AF214" s="3">
        <v>3095</v>
      </c>
      <c r="AG214" s="3">
        <v>31711</v>
      </c>
      <c r="AH214" s="3">
        <v>4928</v>
      </c>
      <c r="AI214" s="3">
        <v>4951</v>
      </c>
      <c r="AJ214" s="3">
        <v>2331</v>
      </c>
      <c r="AK214" s="3">
        <v>3627</v>
      </c>
      <c r="AL214" s="3"/>
      <c r="AM214" s="3"/>
      <c r="AV214">
        <v>202208</v>
      </c>
      <c r="AW214">
        <v>68824</v>
      </c>
      <c r="AX214" s="5">
        <v>28163</v>
      </c>
      <c r="AY214">
        <v>27001</v>
      </c>
      <c r="AZ214" s="5">
        <v>25345</v>
      </c>
      <c r="BA214" s="5">
        <v>23338</v>
      </c>
      <c r="BD214" s="1">
        <v>43935</v>
      </c>
      <c r="BE214" s="3">
        <f>SUM(202208+296935)</f>
        <v>499143</v>
      </c>
      <c r="BF214" s="3">
        <f>SUM(68824+70950)</f>
        <v>139774</v>
      </c>
      <c r="BG214" s="3">
        <v>126551</v>
      </c>
      <c r="BH214" s="3">
        <f>SUM(27001+59225)</f>
        <v>86226</v>
      </c>
      <c r="BI214" s="3">
        <f>SUM(25345+108286)</f>
        <v>133631</v>
      </c>
      <c r="BJ214" s="3">
        <f>SUM(23338+178870)</f>
        <v>202208</v>
      </c>
      <c r="CA214" s="1"/>
      <c r="CD214" s="1"/>
      <c r="CE214" s="3"/>
      <c r="CF214" s="3"/>
      <c r="CH214" s="1"/>
      <c r="CK214" s="1"/>
      <c r="CP214" s="1"/>
      <c r="CU214" s="1"/>
      <c r="CZ214" s="1"/>
      <c r="DH214" s="1">
        <v>43938</v>
      </c>
      <c r="DI214" s="3">
        <f t="shared" si="172"/>
        <v>5353</v>
      </c>
      <c r="DJ214" s="3">
        <f t="shared" si="161"/>
        <v>2325</v>
      </c>
      <c r="DK214" s="3">
        <f t="shared" si="162"/>
        <v>1748</v>
      </c>
      <c r="DL214" s="3">
        <f t="shared" si="163"/>
        <v>586</v>
      </c>
      <c r="DM214" s="3">
        <f t="shared" si="164"/>
        <v>1512</v>
      </c>
      <c r="DN214" s="3">
        <f t="shared" si="165"/>
        <v>919</v>
      </c>
      <c r="EG214" s="1">
        <v>43938</v>
      </c>
      <c r="EH214" s="3">
        <f t="shared" si="166"/>
        <v>297</v>
      </c>
      <c r="EI214" s="3">
        <f t="shared" si="167"/>
        <v>182</v>
      </c>
      <c r="EJ214" s="3"/>
      <c r="EK214" s="3">
        <f t="shared" si="169"/>
        <v>111</v>
      </c>
      <c r="EL214" s="3">
        <f t="shared" si="170"/>
        <v>41</v>
      </c>
      <c r="EM214" s="3">
        <f t="shared" si="171"/>
        <v>61</v>
      </c>
    </row>
    <row r="215" spans="2:143" x14ac:dyDescent="0.2">
      <c r="B215" s="3">
        <v>55944</v>
      </c>
      <c r="C215" s="3">
        <v>51581</v>
      </c>
      <c r="D215" s="3">
        <v>39368</v>
      </c>
      <c r="E215" s="3">
        <v>43158</v>
      </c>
      <c r="F215" s="3">
        <v>38672</v>
      </c>
      <c r="G215" s="3"/>
      <c r="H215" s="3"/>
      <c r="I215" s="3"/>
      <c r="J215" s="3"/>
      <c r="K215" s="3"/>
      <c r="L215" s="3"/>
      <c r="M215" s="3"/>
      <c r="N215" s="3"/>
      <c r="O215" s="3">
        <v>18683</v>
      </c>
      <c r="P215" s="3">
        <v>12131</v>
      </c>
      <c r="Q215" s="3">
        <v>7258</v>
      </c>
      <c r="R215" s="3"/>
      <c r="S215" s="3"/>
      <c r="T215" s="3"/>
      <c r="U215" s="3">
        <v>19432</v>
      </c>
      <c r="V215" s="3">
        <v>8117</v>
      </c>
      <c r="W215" s="3">
        <v>6392</v>
      </c>
      <c r="X215" s="3">
        <v>1915</v>
      </c>
      <c r="Y215" s="3">
        <v>1261</v>
      </c>
      <c r="Z215" s="3">
        <v>14384</v>
      </c>
      <c r="AA215" s="3">
        <v>5037</v>
      </c>
      <c r="AB215" s="3">
        <v>4680</v>
      </c>
      <c r="AC215" s="3"/>
      <c r="AD215" s="3"/>
      <c r="AE215" s="3">
        <v>3140</v>
      </c>
      <c r="AF215" s="3">
        <v>3190</v>
      </c>
      <c r="AG215" s="3">
        <v>32279</v>
      </c>
      <c r="AH215" s="3">
        <v>5067</v>
      </c>
      <c r="AI215" s="3">
        <v>5082</v>
      </c>
      <c r="AJ215" s="3">
        <v>2340</v>
      </c>
      <c r="AK215" s="3">
        <v>3699</v>
      </c>
      <c r="AM215" s="3"/>
      <c r="AV215">
        <v>213779</v>
      </c>
      <c r="AW215" s="5">
        <v>71030</v>
      </c>
      <c r="AX215" s="5">
        <v>29918</v>
      </c>
      <c r="AY215" s="5">
        <v>28059</v>
      </c>
      <c r="AZ215" s="5">
        <v>26490</v>
      </c>
      <c r="BA215" s="5">
        <v>24424</v>
      </c>
      <c r="BD215" s="1">
        <v>43936</v>
      </c>
      <c r="BE215" s="3">
        <f>SUM(213779+312233)</f>
        <v>526012</v>
      </c>
      <c r="BF215" s="3">
        <f>SUM(71030+72991)</f>
        <v>144021</v>
      </c>
      <c r="BG215" s="3">
        <v>132023</v>
      </c>
      <c r="BH215" s="3">
        <f>SUM(28059+61638)</f>
        <v>89697</v>
      </c>
      <c r="BI215" s="3">
        <f>SUM(26490+111094)</f>
        <v>137584</v>
      </c>
      <c r="BJ215" s="3">
        <f>SUM(24424+192062)</f>
        <v>216486</v>
      </c>
      <c r="CA215" s="1"/>
      <c r="CD215" s="1"/>
      <c r="CE215" s="3"/>
      <c r="CF215" s="3"/>
      <c r="CH215" s="1"/>
      <c r="CK215" s="1"/>
      <c r="CP215" s="1"/>
      <c r="CU215" s="1"/>
      <c r="CZ215" s="1"/>
      <c r="DH215" s="1">
        <v>43939</v>
      </c>
      <c r="DI215" s="3">
        <f t="shared" si="172"/>
        <v>4934</v>
      </c>
      <c r="DJ215" s="3">
        <f t="shared" si="161"/>
        <v>1711</v>
      </c>
      <c r="DK215" s="3">
        <f t="shared" si="162"/>
        <v>1654</v>
      </c>
      <c r="DL215" s="3">
        <f t="shared" si="163"/>
        <v>510</v>
      </c>
      <c r="DM215" s="3"/>
      <c r="DN215" s="3"/>
      <c r="EG215" s="1">
        <v>43939</v>
      </c>
      <c r="EH215" s="3">
        <f t="shared" si="166"/>
        <v>396</v>
      </c>
      <c r="EI215" s="3">
        <f t="shared" si="167"/>
        <v>137</v>
      </c>
      <c r="EJ215" s="3"/>
      <c r="EK215" s="3">
        <f t="shared" si="169"/>
        <v>63</v>
      </c>
      <c r="EL215" s="3">
        <f t="shared" si="170"/>
        <v>29</v>
      </c>
      <c r="EM215" s="3">
        <f t="shared" si="171"/>
        <v>90</v>
      </c>
    </row>
    <row r="216" spans="2:143" x14ac:dyDescent="0.2">
      <c r="B216" s="3">
        <v>56493</v>
      </c>
      <c r="C216" s="3">
        <v>51991</v>
      </c>
      <c r="D216" s="3">
        <v>39487</v>
      </c>
      <c r="E216" s="3">
        <v>43270</v>
      </c>
      <c r="F216" s="3">
        <v>38802</v>
      </c>
      <c r="G216" s="3"/>
      <c r="H216" s="3"/>
      <c r="I216" s="3"/>
      <c r="J216" s="3"/>
      <c r="K216" s="3"/>
      <c r="L216" s="3"/>
      <c r="M216" s="3"/>
      <c r="N216" s="3"/>
      <c r="O216" s="3">
        <v>18883</v>
      </c>
      <c r="P216" s="3">
        <v>12314</v>
      </c>
      <c r="Q216" s="3">
        <v>7331</v>
      </c>
      <c r="R216" s="3"/>
      <c r="S216" s="3"/>
      <c r="T216" s="3"/>
      <c r="U216" s="3">
        <v>19538</v>
      </c>
      <c r="V216" s="3">
        <v>8125</v>
      </c>
      <c r="W216" s="3">
        <v>6420</v>
      </c>
      <c r="X216" s="3">
        <v>1926</v>
      </c>
      <c r="Y216" s="3">
        <v>1265</v>
      </c>
      <c r="Z216" s="3">
        <v>14637</v>
      </c>
      <c r="AA216" s="3">
        <v>5116</v>
      </c>
      <c r="AB216" s="3">
        <v>4836</v>
      </c>
      <c r="AC216" s="3"/>
      <c r="AD216" s="3"/>
      <c r="AE216" s="3">
        <v>3169</v>
      </c>
      <c r="AF216" s="3">
        <v>3257</v>
      </c>
      <c r="AG216" s="3">
        <v>33281</v>
      </c>
      <c r="AH216" s="3">
        <v>5163</v>
      </c>
      <c r="AI216" s="3">
        <v>5134</v>
      </c>
      <c r="AJ216" s="3">
        <v>2362</v>
      </c>
      <c r="AK216" s="3">
        <v>3843</v>
      </c>
      <c r="AM216" s="3"/>
      <c r="AV216">
        <v>222284</v>
      </c>
      <c r="AW216" s="5">
        <v>75317</v>
      </c>
      <c r="AX216" s="5">
        <v>32181</v>
      </c>
      <c r="AY216" s="5">
        <v>29263</v>
      </c>
      <c r="AZ216">
        <v>27735</v>
      </c>
      <c r="BA216" s="5">
        <v>26182</v>
      </c>
      <c r="BD216" s="2">
        <v>43937</v>
      </c>
      <c r="BE216" s="3">
        <f>SUM(222284+328295)</f>
        <v>550579</v>
      </c>
      <c r="BF216" s="3">
        <f>SUM(75317+76513)</f>
        <v>151830</v>
      </c>
      <c r="BG216" s="3">
        <v>140773</v>
      </c>
      <c r="BH216" s="3">
        <f>SUM(29263+65023)</f>
        <v>94286</v>
      </c>
      <c r="BI216" s="3">
        <f>SUM(27735+113735)</f>
        <v>141470</v>
      </c>
      <c r="BJ216" s="3">
        <f>SUM(26182+220218)</f>
        <v>246400</v>
      </c>
      <c r="CA216" s="2"/>
      <c r="CD216" s="1"/>
      <c r="CE216" s="3"/>
      <c r="CF216" s="3"/>
      <c r="CH216" s="1"/>
      <c r="CK216" s="2"/>
      <c r="CP216" s="2"/>
      <c r="CU216" s="2"/>
      <c r="CZ216" s="2"/>
      <c r="DH216" s="2">
        <v>43940</v>
      </c>
      <c r="DI216" s="3"/>
      <c r="DJ216" s="3">
        <f t="shared" si="161"/>
        <v>2411</v>
      </c>
      <c r="DK216" s="3">
        <f t="shared" si="162"/>
        <v>1304</v>
      </c>
      <c r="DL216" s="3">
        <f t="shared" si="163"/>
        <v>430</v>
      </c>
      <c r="DM216" s="3">
        <f>SUM(AR20+AS20+AT20+AU20+AV20)</f>
        <v>1083</v>
      </c>
      <c r="DN216" s="3"/>
      <c r="EG216" s="2">
        <v>43940</v>
      </c>
      <c r="EH216" s="3">
        <f t="shared" si="166"/>
        <v>640</v>
      </c>
      <c r="EI216" s="3">
        <f t="shared" si="167"/>
        <v>75</v>
      </c>
      <c r="EJ216" s="3"/>
      <c r="EK216" s="3">
        <f t="shared" si="169"/>
        <v>73</v>
      </c>
      <c r="EL216" s="3">
        <f t="shared" si="170"/>
        <v>125</v>
      </c>
      <c r="EM216" s="3"/>
    </row>
    <row r="217" spans="2:143" x14ac:dyDescent="0.2">
      <c r="B217" s="3">
        <v>56862</v>
      </c>
      <c r="C217" s="3">
        <v>52298</v>
      </c>
      <c r="D217" s="3">
        <v>39608</v>
      </c>
      <c r="E217" s="3">
        <v>43418</v>
      </c>
      <c r="F217" s="3">
        <v>38964</v>
      </c>
      <c r="G217" s="3"/>
      <c r="H217" s="3"/>
      <c r="I217" s="3"/>
      <c r="J217" s="3"/>
      <c r="K217" s="3"/>
      <c r="L217" s="3"/>
      <c r="M217" s="3"/>
      <c r="N217" s="3"/>
      <c r="O217" s="3">
        <v>19129</v>
      </c>
      <c r="P217" s="3">
        <v>12462</v>
      </c>
      <c r="Q217" s="3">
        <v>7412</v>
      </c>
      <c r="R217" s="3"/>
      <c r="S217" s="3"/>
      <c r="T217" s="3"/>
      <c r="U217" s="3">
        <v>19602</v>
      </c>
      <c r="V217" s="3">
        <v>8131</v>
      </c>
      <c r="W217" s="3">
        <v>6445</v>
      </c>
      <c r="X217" s="3">
        <v>1929</v>
      </c>
      <c r="Y217" s="3">
        <v>1275</v>
      </c>
      <c r="Z217" s="3">
        <v>14883</v>
      </c>
      <c r="AA217" s="3">
        <v>5260</v>
      </c>
      <c r="AB217" s="3">
        <v>4976</v>
      </c>
      <c r="AC217" s="3"/>
      <c r="AD217" s="3"/>
      <c r="AE217" s="3">
        <v>3241</v>
      </c>
      <c r="AF217" s="3">
        <v>3371</v>
      </c>
      <c r="AG217" s="3">
        <v>34574</v>
      </c>
      <c r="AH217" s="3">
        <v>5280</v>
      </c>
      <c r="AI217" s="3">
        <v>5204</v>
      </c>
      <c r="AJ217" s="3">
        <v>2370</v>
      </c>
      <c r="AK217" s="3">
        <v>4025</v>
      </c>
      <c r="AM217" s="3"/>
      <c r="AV217">
        <v>229642</v>
      </c>
      <c r="AW217" s="5">
        <v>78467</v>
      </c>
      <c r="AX217" s="5">
        <v>34402</v>
      </c>
      <c r="AY217" s="5">
        <v>30023</v>
      </c>
      <c r="AZ217" s="5">
        <v>29441</v>
      </c>
      <c r="BA217" s="5">
        <v>27528</v>
      </c>
      <c r="BD217" s="1">
        <v>43938</v>
      </c>
      <c r="BE217" s="3">
        <f>SUM(229642+343581)</f>
        <v>573223</v>
      </c>
      <c r="BF217" s="3">
        <f>SUM(78467+78982)</f>
        <v>157449</v>
      </c>
      <c r="BG217" s="3">
        <v>148744</v>
      </c>
      <c r="BH217" s="3">
        <f>SUM(30023+68936)</f>
        <v>98959</v>
      </c>
      <c r="BI217" s="3">
        <f>SUM(29441+117932)</f>
        <v>147373</v>
      </c>
      <c r="BJ217" s="3">
        <f>SUM(27528+224086)</f>
        <v>251614</v>
      </c>
      <c r="CA217" s="1"/>
      <c r="CD217" s="1"/>
      <c r="CE217" s="3"/>
      <c r="CF217" s="3"/>
      <c r="CH217" s="1"/>
      <c r="CK217" s="1"/>
      <c r="CP217" s="1"/>
      <c r="CU217" s="1"/>
      <c r="CZ217" s="1"/>
      <c r="DH217" s="1">
        <v>43941</v>
      </c>
      <c r="DI217" s="3"/>
      <c r="DJ217" s="3">
        <f t="shared" si="161"/>
        <v>2015</v>
      </c>
      <c r="DK217" s="3">
        <f t="shared" si="162"/>
        <v>1180</v>
      </c>
      <c r="DL217" s="3">
        <f t="shared" si="163"/>
        <v>378</v>
      </c>
      <c r="DM217" s="3"/>
      <c r="DN217" s="3">
        <f t="shared" ref="DN217:DN223" si="173">SUM(BB21+BC21+BD21+BE21+BF21)</f>
        <v>1836</v>
      </c>
      <c r="EG217" s="1">
        <v>43941</v>
      </c>
      <c r="EH217" s="3"/>
      <c r="EI217" s="3">
        <f t="shared" si="167"/>
        <v>99</v>
      </c>
      <c r="EJ217" s="3">
        <f>SUM(EO21+EP21+EQ21+ER21+ES21)</f>
        <v>148</v>
      </c>
      <c r="EK217" s="3">
        <f t="shared" si="169"/>
        <v>58</v>
      </c>
      <c r="EL217" s="3"/>
      <c r="EM217" s="3">
        <f t="shared" ref="EM217:EM248" si="174">SUM(FM21+FN21+FO21+FP21+FQ21)</f>
        <v>47</v>
      </c>
    </row>
    <row r="218" spans="2:143" x14ac:dyDescent="0.2">
      <c r="B218" s="3">
        <v>57180</v>
      </c>
      <c r="C218" s="3">
        <v>52485</v>
      </c>
      <c r="D218" s="3">
        <v>39726</v>
      </c>
      <c r="E218" s="3">
        <v>43603</v>
      </c>
      <c r="F218" s="3">
        <v>39090</v>
      </c>
      <c r="G218" s="3"/>
      <c r="H218" s="3"/>
      <c r="I218" s="3"/>
      <c r="J218" s="3"/>
      <c r="K218" s="3"/>
      <c r="L218" s="3"/>
      <c r="M218" s="3"/>
      <c r="N218" s="3"/>
      <c r="O218" s="3">
        <v>19345</v>
      </c>
      <c r="P218" s="3">
        <v>12587</v>
      </c>
      <c r="Q218" s="3">
        <v>7474</v>
      </c>
      <c r="R218" s="3"/>
      <c r="S218" s="3"/>
      <c r="T218" s="3"/>
      <c r="U218" s="3">
        <v>19697</v>
      </c>
      <c r="V218" s="3">
        <v>8192</v>
      </c>
      <c r="W218" s="3">
        <v>6482</v>
      </c>
      <c r="X218" s="3">
        <v>1936</v>
      </c>
      <c r="Y218" s="3">
        <v>1282</v>
      </c>
      <c r="Z218" s="3">
        <v>15008</v>
      </c>
      <c r="AA218" s="3">
        <v>5292</v>
      </c>
      <c r="AB218" s="3">
        <v>5046</v>
      </c>
      <c r="AC218" s="3"/>
      <c r="AD218" s="3"/>
      <c r="AE218" s="3">
        <v>3259</v>
      </c>
      <c r="AF218" s="3">
        <v>3417</v>
      </c>
      <c r="AG218" s="3">
        <v>35427</v>
      </c>
      <c r="AH218" s="3">
        <v>5393</v>
      </c>
      <c r="AI218" s="3">
        <v>5339</v>
      </c>
      <c r="AJ218" s="3">
        <v>2380</v>
      </c>
      <c r="AK218" s="3">
        <v>4163</v>
      </c>
      <c r="AM218" s="3"/>
      <c r="AV218">
        <v>236732</v>
      </c>
      <c r="AW218" s="5">
        <v>81420</v>
      </c>
      <c r="AX218" s="5">
        <v>36372</v>
      </c>
      <c r="AY218" s="5">
        <v>30791</v>
      </c>
      <c r="AZ218" s="5">
        <v>31069</v>
      </c>
      <c r="BA218" s="5">
        <v>28963</v>
      </c>
      <c r="BD218" s="1">
        <v>43939</v>
      </c>
      <c r="BE218" s="3">
        <f>SUM(236732+359800)</f>
        <v>596532</v>
      </c>
      <c r="BF218" s="3">
        <f>SUM(81420+81116)</f>
        <v>162536</v>
      </c>
      <c r="BG218" s="3">
        <v>156806</v>
      </c>
      <c r="BH218" s="3">
        <f>SUM(30791+68936)</f>
        <v>99727</v>
      </c>
      <c r="BI218" s="3">
        <f>SUM(31069+122896)</f>
        <v>153965</v>
      </c>
      <c r="BJ218" s="3">
        <f>SUM(28963+230703)</f>
        <v>259666</v>
      </c>
      <c r="CA218" s="1"/>
      <c r="CD218" s="1"/>
      <c r="CE218" s="3"/>
      <c r="CF218" s="3"/>
      <c r="CH218" s="1"/>
      <c r="CK218" s="1"/>
      <c r="CP218" s="1"/>
      <c r="CU218" s="1"/>
      <c r="CZ218" s="1"/>
      <c r="DH218" s="1">
        <v>43942</v>
      </c>
      <c r="DI218" s="3">
        <f t="shared" ref="DI218:DI232" si="175">SUM(D22+E22+F22+G22+H22)</f>
        <v>2974</v>
      </c>
      <c r="DJ218" s="3">
        <f t="shared" si="161"/>
        <v>2009</v>
      </c>
      <c r="DK218" s="3">
        <f t="shared" si="162"/>
        <v>1212</v>
      </c>
      <c r="DL218" s="3">
        <f t="shared" si="163"/>
        <v>654</v>
      </c>
      <c r="DM218" s="3"/>
      <c r="DN218" s="3">
        <f t="shared" si="173"/>
        <v>1633</v>
      </c>
      <c r="EG218" s="1">
        <v>43942</v>
      </c>
      <c r="EH218" s="3"/>
      <c r="EI218" s="3">
        <f t="shared" si="167"/>
        <v>250</v>
      </c>
      <c r="EJ218" s="3"/>
      <c r="EK218" s="3"/>
      <c r="EL218" s="3"/>
      <c r="EM218" s="3">
        <f t="shared" si="174"/>
        <v>65</v>
      </c>
    </row>
    <row r="219" spans="2:143" x14ac:dyDescent="0.2">
      <c r="B219" s="3">
        <v>57391</v>
      </c>
      <c r="C219" s="3">
        <v>52681</v>
      </c>
      <c r="D219" s="3">
        <v>39837</v>
      </c>
      <c r="E219" s="3">
        <v>43766</v>
      </c>
      <c r="G219" s="3"/>
      <c r="H219" s="3"/>
      <c r="I219" s="3"/>
      <c r="J219" s="3"/>
      <c r="K219" s="3"/>
      <c r="L219" s="3"/>
      <c r="M219" s="3"/>
      <c r="N219" s="3"/>
      <c r="O219" s="3">
        <v>19504</v>
      </c>
      <c r="P219" s="3">
        <v>12748</v>
      </c>
      <c r="Q219" s="3">
        <v>7524</v>
      </c>
      <c r="R219" s="3"/>
      <c r="S219" s="3"/>
      <c r="T219" s="3"/>
      <c r="U219" s="3">
        <v>19771</v>
      </c>
      <c r="V219" s="3">
        <v>8215</v>
      </c>
      <c r="W219" s="3">
        <v>6499</v>
      </c>
      <c r="X219" s="3">
        <v>1948</v>
      </c>
      <c r="Y219" s="3">
        <v>1294</v>
      </c>
      <c r="Z219" s="3">
        <v>15218</v>
      </c>
      <c r="AA219" s="3">
        <v>5442</v>
      </c>
      <c r="AB219" s="3">
        <v>5084</v>
      </c>
      <c r="AC219" s="3"/>
      <c r="AD219" s="3"/>
      <c r="AE219" s="3">
        <v>3286</v>
      </c>
      <c r="AF219" s="3">
        <v>3453</v>
      </c>
      <c r="AG219" s="3">
        <v>36317</v>
      </c>
      <c r="AH219" s="3">
        <v>5525</v>
      </c>
      <c r="AI219" s="3">
        <v>5496</v>
      </c>
      <c r="AJ219" s="3">
        <v>2395</v>
      </c>
      <c r="AK219" s="3">
        <v>4281</v>
      </c>
      <c r="AM219" s="3"/>
      <c r="AV219">
        <v>242786</v>
      </c>
      <c r="AW219" s="5">
        <v>85301</v>
      </c>
      <c r="AX219" s="5">
        <v>38077</v>
      </c>
      <c r="AY219" s="5">
        <v>31424</v>
      </c>
      <c r="AZ219" s="5">
        <v>32284</v>
      </c>
      <c r="BA219" s="5">
        <v>30333</v>
      </c>
      <c r="BD219" s="2">
        <v>43940</v>
      </c>
      <c r="BE219" s="3">
        <f>SUM(242786+374769)</f>
        <v>617555</v>
      </c>
      <c r="BF219" s="3">
        <f>SUM(85031+85387)</f>
        <v>170418</v>
      </c>
      <c r="BG219" s="3">
        <v>162241</v>
      </c>
      <c r="BH219" s="3">
        <f>SUM(31424+78237)</f>
        <v>109661</v>
      </c>
      <c r="BI219" s="3">
        <f>SUM(32284+126570)</f>
        <v>158854</v>
      </c>
      <c r="BJ219" s="3">
        <f>SUM(30333+250567)</f>
        <v>280900</v>
      </c>
      <c r="CA219" s="1"/>
      <c r="CD219" s="2"/>
      <c r="CE219" s="3"/>
      <c r="CF219" s="3"/>
      <c r="CH219" s="1"/>
      <c r="CK219" s="1"/>
      <c r="CP219" s="1"/>
      <c r="CU219" s="1"/>
      <c r="CZ219" s="1"/>
      <c r="DH219" s="1">
        <v>43943</v>
      </c>
      <c r="DI219" s="3">
        <f t="shared" si="175"/>
        <v>3733</v>
      </c>
      <c r="DJ219" s="3">
        <f t="shared" si="161"/>
        <v>1638</v>
      </c>
      <c r="DK219" s="3">
        <f t="shared" si="162"/>
        <v>1391</v>
      </c>
      <c r="DL219" s="3">
        <f t="shared" si="163"/>
        <v>623</v>
      </c>
      <c r="DM219" s="3">
        <f t="shared" ref="DM219:DM238" si="176">SUM(AR23+AS23+AT23+AU23+AV23)</f>
        <v>708</v>
      </c>
      <c r="DN219" s="3">
        <f t="shared" si="173"/>
        <v>1646</v>
      </c>
      <c r="EG219" s="1">
        <v>43943</v>
      </c>
      <c r="EH219" s="3">
        <f t="shared" ref="EH219:EH250" si="177">SUM(EC23+EB23+EA23+DZ23+DY23)</f>
        <v>326</v>
      </c>
      <c r="EI219" s="3">
        <f t="shared" si="167"/>
        <v>210</v>
      </c>
      <c r="EJ219" s="3">
        <f t="shared" ref="EJ219:EJ250" si="178">SUM(EO23+EP23+EQ23+ER23+ES23)</f>
        <v>157</v>
      </c>
      <c r="EK219" s="3">
        <f>SUM(FA23+EZ23+EY23+EX23+EW23)</f>
        <v>101</v>
      </c>
      <c r="EL219" s="3">
        <f>SUM(FE23+FF23+FG23+FH23+FI23)</f>
        <v>17</v>
      </c>
      <c r="EM219" s="3">
        <f t="shared" si="174"/>
        <v>89</v>
      </c>
    </row>
    <row r="220" spans="2:143" x14ac:dyDescent="0.2">
      <c r="B220" s="3">
        <v>57748</v>
      </c>
      <c r="C220" s="3">
        <v>52889</v>
      </c>
      <c r="D220" s="3">
        <v>39907</v>
      </c>
      <c r="E220" s="3">
        <v>43921</v>
      </c>
      <c r="G220" s="3"/>
      <c r="H220" s="3"/>
      <c r="I220" s="3"/>
      <c r="J220" s="3"/>
      <c r="K220" s="3"/>
      <c r="L220" s="3"/>
      <c r="M220" s="3"/>
      <c r="N220" s="3"/>
      <c r="O220" s="3"/>
      <c r="P220" s="3">
        <v>12920</v>
      </c>
      <c r="Q220" s="3">
        <v>7565</v>
      </c>
      <c r="R220" s="3"/>
      <c r="S220" s="3"/>
      <c r="T220" s="3"/>
      <c r="U220" s="3">
        <v>19816</v>
      </c>
      <c r="V220" s="3">
        <v>8226</v>
      </c>
      <c r="W220" s="3">
        <v>6516</v>
      </c>
      <c r="X220" s="3">
        <v>1961</v>
      </c>
      <c r="Y220" s="3">
        <v>1298</v>
      </c>
      <c r="Z220" s="3">
        <v>15376</v>
      </c>
      <c r="AA220" s="3">
        <v>5513</v>
      </c>
      <c r="AB220" s="3">
        <v>5157</v>
      </c>
      <c r="AC220" s="3"/>
      <c r="AD220" s="3"/>
      <c r="AE220" s="3">
        <v>3318</v>
      </c>
      <c r="AF220" s="3">
        <v>3485</v>
      </c>
      <c r="AG220" s="3">
        <v>37352</v>
      </c>
      <c r="AH220" s="3">
        <v>5664</v>
      </c>
      <c r="AI220" s="3">
        <v>5633</v>
      </c>
      <c r="AJ220" s="3">
        <v>2420</v>
      </c>
      <c r="AK220" s="3">
        <v>4396</v>
      </c>
      <c r="AM220" s="3"/>
      <c r="AV220">
        <v>247512</v>
      </c>
      <c r="AW220" s="5">
        <v>88806</v>
      </c>
      <c r="AX220" s="5">
        <v>39643</v>
      </c>
      <c r="AY220" s="5">
        <v>32000</v>
      </c>
      <c r="AZ220" s="5">
        <v>33232</v>
      </c>
      <c r="BA220" s="5">
        <v>30978</v>
      </c>
      <c r="BD220" s="1">
        <v>43941</v>
      </c>
      <c r="BE220" s="3">
        <v>633861</v>
      </c>
      <c r="BF220" s="3">
        <f>SUM(88806+89251)</f>
        <v>178057</v>
      </c>
      <c r="BG220" s="3">
        <v>169398</v>
      </c>
      <c r="BH220" s="3">
        <f>SUM(32000+81798)</f>
        <v>113798</v>
      </c>
      <c r="BI220" s="3">
        <f>SUM(33232+129720)</f>
        <v>162952</v>
      </c>
      <c r="BJ220" s="3">
        <f>SUM(30978+259522)</f>
        <v>290500</v>
      </c>
      <c r="CA220" s="1"/>
      <c r="CD220" s="1"/>
      <c r="CE220" s="3"/>
      <c r="CF220" s="3"/>
      <c r="CH220" s="1"/>
      <c r="CK220" s="1"/>
      <c r="CP220" s="1"/>
      <c r="CU220" s="1"/>
      <c r="CZ220" s="1"/>
      <c r="DH220" s="1">
        <v>43944</v>
      </c>
      <c r="DI220" s="3">
        <f t="shared" si="175"/>
        <v>4137</v>
      </c>
      <c r="DJ220" s="3">
        <f t="shared" si="161"/>
        <v>2326</v>
      </c>
      <c r="DK220" s="3">
        <f t="shared" si="162"/>
        <v>2416</v>
      </c>
      <c r="DL220" s="3">
        <f t="shared" si="163"/>
        <v>911</v>
      </c>
      <c r="DM220" s="3">
        <f t="shared" si="176"/>
        <v>827</v>
      </c>
      <c r="DN220" s="3">
        <f t="shared" si="173"/>
        <v>1496</v>
      </c>
      <c r="EG220" s="1">
        <v>43944</v>
      </c>
      <c r="EH220" s="3">
        <f t="shared" si="177"/>
        <v>285</v>
      </c>
      <c r="EI220" s="3">
        <f t="shared" si="167"/>
        <v>170</v>
      </c>
      <c r="EJ220" s="3">
        <f t="shared" si="178"/>
        <v>135</v>
      </c>
      <c r="EK220" s="3">
        <f>SUM(FA24+EZ24+EY24+EX24+EW24)</f>
        <v>143</v>
      </c>
      <c r="EL220" s="3"/>
      <c r="EM220" s="3">
        <f t="shared" si="174"/>
        <v>72</v>
      </c>
    </row>
    <row r="221" spans="2:143" x14ac:dyDescent="0.2">
      <c r="B221" s="3">
        <v>58084</v>
      </c>
      <c r="C221" s="3">
        <v>53385</v>
      </c>
      <c r="D221" s="3"/>
      <c r="E221" s="3">
        <v>44137</v>
      </c>
      <c r="G221" s="3"/>
      <c r="H221" s="3"/>
      <c r="I221" s="3"/>
      <c r="J221" s="3"/>
      <c r="K221" s="3"/>
      <c r="L221" s="3"/>
      <c r="M221" s="3"/>
      <c r="N221" s="3"/>
      <c r="O221" s="3">
        <v>19930</v>
      </c>
      <c r="P221" s="3">
        <v>13063</v>
      </c>
      <c r="Q221" s="3">
        <v>7607</v>
      </c>
      <c r="R221" s="3"/>
      <c r="S221" s="3"/>
      <c r="T221" s="3"/>
      <c r="Z221" s="3">
        <v>15624</v>
      </c>
      <c r="AA221" s="3">
        <v>5583</v>
      </c>
      <c r="AB221" s="3">
        <v>5252</v>
      </c>
      <c r="AC221" s="3"/>
      <c r="AD221" s="3"/>
      <c r="AE221" s="3">
        <v>3378</v>
      </c>
      <c r="AF221" s="3">
        <v>3530</v>
      </c>
      <c r="AG221" s="3">
        <v>37996</v>
      </c>
      <c r="AH221" s="3">
        <v>5838</v>
      </c>
      <c r="AI221" s="3">
        <v>5776</v>
      </c>
      <c r="AJ221" s="3">
        <v>2453</v>
      </c>
      <c r="AK221" s="3">
        <v>4466</v>
      </c>
      <c r="AM221" s="3"/>
      <c r="AV221">
        <v>251690</v>
      </c>
      <c r="AW221" s="5">
        <v>92387</v>
      </c>
      <c r="AX221" s="5">
        <v>41199</v>
      </c>
      <c r="AY221" s="5">
        <v>32967</v>
      </c>
      <c r="AZ221" s="5">
        <v>34528</v>
      </c>
      <c r="BA221" s="5">
        <v>33261</v>
      </c>
      <c r="BD221" s="1">
        <v>43942</v>
      </c>
      <c r="BE221" s="3">
        <v>649325</v>
      </c>
      <c r="BF221" s="4">
        <f>SUM(92387+92439)</f>
        <v>184826</v>
      </c>
      <c r="BG221" s="3">
        <v>175372</v>
      </c>
      <c r="BH221" s="3">
        <f>SUM(32967+84259)</f>
        <v>117226</v>
      </c>
      <c r="BI221" s="3">
        <v>166851</v>
      </c>
      <c r="BJ221" s="3">
        <v>308700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43945</v>
      </c>
      <c r="DI221" s="3">
        <f t="shared" si="175"/>
        <v>5499</v>
      </c>
      <c r="DJ221" s="3">
        <f t="shared" si="161"/>
        <v>1669</v>
      </c>
      <c r="DK221" s="3">
        <f t="shared" si="162"/>
        <v>3431</v>
      </c>
      <c r="DL221" s="3">
        <f t="shared" si="163"/>
        <v>804</v>
      </c>
      <c r="DM221" s="3">
        <f t="shared" si="176"/>
        <v>887</v>
      </c>
      <c r="DN221" s="3">
        <f t="shared" si="173"/>
        <v>1605</v>
      </c>
      <c r="EG221" s="1">
        <v>43945</v>
      </c>
      <c r="EH221" s="3">
        <f t="shared" si="177"/>
        <v>294</v>
      </c>
      <c r="EI221" s="3">
        <f t="shared" si="167"/>
        <v>164</v>
      </c>
      <c r="EJ221" s="3">
        <f t="shared" si="178"/>
        <v>137</v>
      </c>
      <c r="EK221" s="3">
        <f>SUM(FA25+EZ25+EY25+EX25+EW25)</f>
        <v>88</v>
      </c>
      <c r="EL221" s="3"/>
      <c r="EM221" s="3">
        <f t="shared" si="174"/>
        <v>72</v>
      </c>
    </row>
    <row r="222" spans="2:143" x14ac:dyDescent="0.2">
      <c r="B222" s="3">
        <v>58516</v>
      </c>
      <c r="C222" s="3">
        <v>59644.4142415846</v>
      </c>
      <c r="D222" s="3"/>
      <c r="E222" s="3">
        <v>44247</v>
      </c>
      <c r="F222" s="3"/>
      <c r="G222" s="3"/>
      <c r="H222" s="3"/>
      <c r="I222" s="3"/>
      <c r="J222" s="3"/>
      <c r="K222" s="3"/>
      <c r="L222" s="3"/>
      <c r="M222" s="3"/>
      <c r="N222" s="3"/>
      <c r="O222" s="3">
        <v>20085</v>
      </c>
      <c r="P222" s="3">
        <v>13221</v>
      </c>
      <c r="Q222" s="3">
        <v>7691</v>
      </c>
      <c r="R222" s="3"/>
      <c r="S222" s="3"/>
      <c r="T222" s="3"/>
      <c r="Z222" s="3">
        <v>15835</v>
      </c>
      <c r="AA222" s="3">
        <v>5697</v>
      </c>
      <c r="AB222" s="3">
        <v>5409</v>
      </c>
      <c r="AC222" s="3"/>
      <c r="AD222" s="3"/>
      <c r="AE222" s="3">
        <v>3396</v>
      </c>
      <c r="AF222" s="3">
        <v>3593</v>
      </c>
      <c r="AG222" s="3">
        <v>38477</v>
      </c>
      <c r="AH222" s="3">
        <v>5948</v>
      </c>
      <c r="AI222" s="3">
        <v>5873</v>
      </c>
      <c r="AJ222" s="3">
        <v>2468</v>
      </c>
      <c r="AK222" s="3">
        <v>4558</v>
      </c>
      <c r="AM222" s="3"/>
      <c r="AV222" s="3">
        <v>257216</v>
      </c>
      <c r="AW222" s="5">
        <v>95865</v>
      </c>
      <c r="AX222" s="5">
        <v>42944</v>
      </c>
      <c r="AY222" s="5">
        <v>33966</v>
      </c>
      <c r="AZ222" s="5">
        <v>35684</v>
      </c>
      <c r="BA222" s="5">
        <v>35396</v>
      </c>
      <c r="BD222" s="1">
        <v>43943</v>
      </c>
      <c r="BE222" s="3">
        <v>669982</v>
      </c>
      <c r="BF222" s="4">
        <f>SUM(95865+95794)</f>
        <v>191659</v>
      </c>
      <c r="BG222" s="3">
        <v>180462</v>
      </c>
      <c r="BH222" s="3">
        <f>SUM(33966+84259)</f>
        <v>118225</v>
      </c>
      <c r="BI222" s="3">
        <f>SUM(35684+136272)</f>
        <v>171956</v>
      </c>
      <c r="BJ222" s="3">
        <v>482097</v>
      </c>
      <c r="CA222" s="1"/>
      <c r="CD222" s="2"/>
      <c r="CE222" s="3"/>
      <c r="CF222" s="3"/>
      <c r="CH222" s="2"/>
      <c r="CK222" s="1"/>
      <c r="CP222" s="1"/>
      <c r="CU222" s="1"/>
      <c r="CZ222" s="1"/>
      <c r="DH222" s="1">
        <v>43946</v>
      </c>
      <c r="DI222" s="3">
        <f t="shared" si="175"/>
        <v>5763</v>
      </c>
      <c r="DJ222" s="3">
        <f t="shared" si="161"/>
        <v>1903</v>
      </c>
      <c r="DK222" s="3">
        <f t="shared" si="162"/>
        <v>1863</v>
      </c>
      <c r="DL222" s="3">
        <f t="shared" si="163"/>
        <v>381</v>
      </c>
      <c r="DM222" s="3">
        <f t="shared" si="176"/>
        <v>734</v>
      </c>
      <c r="DN222" s="3">
        <f t="shared" si="173"/>
        <v>926</v>
      </c>
      <c r="EG222" s="1">
        <v>43946</v>
      </c>
      <c r="EH222" s="3">
        <f t="shared" si="177"/>
        <v>281</v>
      </c>
      <c r="EI222" s="3">
        <f t="shared" si="167"/>
        <v>133</v>
      </c>
      <c r="EJ222" s="3">
        <f t="shared" si="178"/>
        <v>129</v>
      </c>
      <c r="EK222" s="3"/>
      <c r="EL222" s="3"/>
      <c r="EM222" s="3">
        <f t="shared" si="174"/>
        <v>48</v>
      </c>
    </row>
    <row r="223" spans="2:143" x14ac:dyDescent="0.2">
      <c r="B223" s="3">
        <v>58841</v>
      </c>
      <c r="C223" s="3">
        <v>60460.1388287714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>
        <v>20232</v>
      </c>
      <c r="P223" s="3">
        <v>13334</v>
      </c>
      <c r="Q223" s="3">
        <v>7724</v>
      </c>
      <c r="R223" s="3"/>
      <c r="S223" s="3"/>
      <c r="T223" s="3"/>
      <c r="Z223" s="3">
        <v>16032</v>
      </c>
      <c r="AA223" s="3">
        <v>5797</v>
      </c>
      <c r="AB223" s="3">
        <v>5555</v>
      </c>
      <c r="AC223" s="3"/>
      <c r="AD223" s="3"/>
      <c r="AE223" s="3">
        <v>3440</v>
      </c>
      <c r="AF223" s="3">
        <v>3643</v>
      </c>
      <c r="AG223" s="3">
        <v>39670</v>
      </c>
      <c r="AH223" s="3">
        <v>6028</v>
      </c>
      <c r="AI223" s="3">
        <v>5963</v>
      </c>
      <c r="AJ223" s="3">
        <v>2480</v>
      </c>
      <c r="AK223" s="3">
        <v>4767</v>
      </c>
      <c r="AV223" s="3">
        <v>263460</v>
      </c>
      <c r="AW223" s="5">
        <v>99989</v>
      </c>
      <c r="AX223" s="5">
        <v>46023</v>
      </c>
      <c r="AY223" s="5">
        <v>35291</v>
      </c>
      <c r="AZ223" s="5">
        <v>37053</v>
      </c>
      <c r="BA223" s="5">
        <v>37369</v>
      </c>
      <c r="BD223" s="1">
        <v>43944</v>
      </c>
      <c r="BE223" s="3">
        <v>695920</v>
      </c>
      <c r="BF223" s="5">
        <f>SUM(99989+100159)</f>
        <v>200148</v>
      </c>
      <c r="BG223" s="5">
        <v>195076</v>
      </c>
      <c r="BH223" s="5">
        <f>SUM(35291+93030)</f>
        <v>128321</v>
      </c>
      <c r="BI223" s="5">
        <f>SUM(37053+142061)</f>
        <v>179114</v>
      </c>
      <c r="BJ223" s="5">
        <v>494173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43947</v>
      </c>
      <c r="DI223" s="3">
        <f t="shared" si="175"/>
        <v>3913</v>
      </c>
      <c r="DJ223" s="3">
        <f t="shared" si="161"/>
        <v>1640</v>
      </c>
      <c r="DK223" s="3">
        <f t="shared" si="162"/>
        <v>1225</v>
      </c>
      <c r="DL223" s="3"/>
      <c r="DM223" s="3">
        <f t="shared" si="176"/>
        <v>620</v>
      </c>
      <c r="DN223" s="3">
        <f t="shared" si="173"/>
        <v>903</v>
      </c>
      <c r="EG223" s="1">
        <v>43947</v>
      </c>
      <c r="EH223" s="3">
        <f t="shared" si="177"/>
        <v>237</v>
      </c>
      <c r="EI223" s="3">
        <f t="shared" si="167"/>
        <v>29</v>
      </c>
      <c r="EJ223" s="3">
        <f t="shared" si="178"/>
        <v>129</v>
      </c>
      <c r="EK223" s="3">
        <f t="shared" ref="EK223:EK248" si="179">SUM(FA27+EZ27+EY27+EX27+EW27)</f>
        <v>35</v>
      </c>
      <c r="EL223" s="3">
        <f t="shared" ref="EL223:EL237" si="180">SUM(FE27+FF27+FG27+FH27+FI27)</f>
        <v>78</v>
      </c>
      <c r="EM223" s="3">
        <f t="shared" si="174"/>
        <v>39</v>
      </c>
    </row>
    <row r="224" spans="2:143" x14ac:dyDescent="0.2">
      <c r="B224" s="3">
        <v>59132</v>
      </c>
      <c r="C224" s="3">
        <v>61275.863415958302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>
        <v>20437</v>
      </c>
      <c r="P224" s="3">
        <v>13457</v>
      </c>
      <c r="Q224" s="3">
        <v>7759</v>
      </c>
      <c r="R224" s="3"/>
      <c r="S224" s="3"/>
      <c r="T224" s="3"/>
      <c r="Z224" s="3">
        <v>16140</v>
      </c>
      <c r="AA224" s="3">
        <v>5872</v>
      </c>
      <c r="AB224" s="3">
        <v>5619</v>
      </c>
      <c r="AC224" s="3"/>
      <c r="AD224" s="3"/>
      <c r="AE224" s="3">
        <v>3470</v>
      </c>
      <c r="AF224" s="3">
        <v>3677</v>
      </c>
      <c r="AG224" s="3">
        <v>40932</v>
      </c>
      <c r="AH224" s="3">
        <v>6142</v>
      </c>
      <c r="AI224" s="3">
        <v>6090</v>
      </c>
      <c r="AJ224" s="3">
        <v>2508</v>
      </c>
      <c r="AK224" s="3">
        <v>4866</v>
      </c>
      <c r="AV224" s="3">
        <v>271590</v>
      </c>
      <c r="AW224" s="5">
        <v>102196</v>
      </c>
      <c r="AX224" s="5">
        <v>50969</v>
      </c>
      <c r="AY224" s="5">
        <v>36641</v>
      </c>
      <c r="AZ224" s="5">
        <v>38652</v>
      </c>
      <c r="BA224" s="5">
        <v>39254</v>
      </c>
      <c r="BD224" s="1">
        <v>43945</v>
      </c>
      <c r="BE224" s="5">
        <v>730656</v>
      </c>
      <c r="BF224" s="3">
        <f>SUM(102196+103766)</f>
        <v>205962</v>
      </c>
      <c r="BG224" s="3">
        <v>215213</v>
      </c>
      <c r="BH224" s="3">
        <f>SUM(36641+99655)</f>
        <v>136296</v>
      </c>
      <c r="BI224" s="3">
        <f>SUM(38652+147491)</f>
        <v>186143</v>
      </c>
      <c r="BJ224" s="3">
        <v>506035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43948</v>
      </c>
      <c r="DI224" s="3">
        <f t="shared" si="175"/>
        <v>2521</v>
      </c>
      <c r="DJ224" s="3">
        <f t="shared" si="161"/>
        <v>910</v>
      </c>
      <c r="DK224" s="3">
        <f t="shared" si="162"/>
        <v>1146</v>
      </c>
      <c r="DL224" s="3"/>
      <c r="DM224" s="3">
        <f t="shared" si="176"/>
        <v>443</v>
      </c>
      <c r="DN224" s="3"/>
      <c r="EG224" s="1">
        <v>43948</v>
      </c>
      <c r="EH224" s="3">
        <f t="shared" si="177"/>
        <v>234</v>
      </c>
      <c r="EI224" s="3">
        <f t="shared" si="167"/>
        <v>46</v>
      </c>
      <c r="EJ224" s="3">
        <f t="shared" si="178"/>
        <v>83</v>
      </c>
      <c r="EK224" s="3">
        <f t="shared" si="179"/>
        <v>69</v>
      </c>
      <c r="EL224" s="3">
        <f t="shared" si="180"/>
        <v>35</v>
      </c>
      <c r="EM224" s="3">
        <f t="shared" si="174"/>
        <v>46</v>
      </c>
    </row>
    <row r="225" spans="2:143" x14ac:dyDescent="0.2">
      <c r="B225" s="3">
        <v>59324</v>
      </c>
      <c r="C225" s="3">
        <v>62091.588003145203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>
        <v>20539</v>
      </c>
      <c r="P225" s="3">
        <v>13575</v>
      </c>
      <c r="Q225" s="3">
        <v>7812</v>
      </c>
      <c r="R225" s="3"/>
      <c r="S225" s="3"/>
      <c r="T225" s="3"/>
      <c r="Z225" s="3">
        <v>16340</v>
      </c>
      <c r="AA225" s="3">
        <v>6012</v>
      </c>
      <c r="AB225" s="3">
        <v>5689</v>
      </c>
      <c r="AC225" s="3"/>
      <c r="AD225" s="3"/>
      <c r="AE225" s="3">
        <v>3491</v>
      </c>
      <c r="AF225" s="3">
        <v>3719</v>
      </c>
      <c r="AG225" s="3">
        <v>42063</v>
      </c>
      <c r="AH225" s="3">
        <v>6317</v>
      </c>
      <c r="AI225" s="3">
        <v>6245</v>
      </c>
      <c r="AJ225" s="3">
        <v>2520</v>
      </c>
      <c r="AK225" s="3">
        <v>4975</v>
      </c>
      <c r="AV225" s="3">
        <v>282143</v>
      </c>
      <c r="AW225" s="5">
        <v>105523</v>
      </c>
      <c r="AX225" s="5">
        <v>53348</v>
      </c>
      <c r="AY225" s="5">
        <v>37203</v>
      </c>
      <c r="AZ225" s="5">
        <v>40049</v>
      </c>
      <c r="BA225" s="5">
        <v>41137</v>
      </c>
      <c r="BD225" s="1">
        <v>43946</v>
      </c>
      <c r="BE225" s="3">
        <v>777568</v>
      </c>
      <c r="BF225" s="3">
        <f>SUM(105523+108163)</f>
        <v>213686</v>
      </c>
      <c r="BG225" s="3">
        <v>226845</v>
      </c>
      <c r="BH225" s="3">
        <f>SUM(37203+106841)</f>
        <v>144044</v>
      </c>
      <c r="BI225" s="3">
        <f>SUM(40049+152886)</f>
        <v>192935</v>
      </c>
      <c r="BJ225" s="3">
        <v>526084</v>
      </c>
      <c r="CA225" s="1"/>
      <c r="CD225" s="1"/>
      <c r="CE225" s="3"/>
      <c r="CF225" s="3"/>
      <c r="CH225" s="2"/>
      <c r="CK225" s="1"/>
      <c r="CP225" s="1"/>
      <c r="CU225" s="1"/>
      <c r="CZ225" s="1"/>
      <c r="DH225" s="1">
        <v>43949</v>
      </c>
      <c r="DI225" s="3">
        <f t="shared" si="175"/>
        <v>2015</v>
      </c>
      <c r="DJ225" s="3">
        <f t="shared" si="161"/>
        <v>1257</v>
      </c>
      <c r="DK225" s="3">
        <f t="shared" si="162"/>
        <v>1409</v>
      </c>
      <c r="DL225" s="3"/>
      <c r="DM225" s="3">
        <f t="shared" si="176"/>
        <v>699</v>
      </c>
      <c r="DN225" s="3"/>
      <c r="EG225" s="1">
        <v>43949</v>
      </c>
      <c r="EH225" s="3">
        <f t="shared" si="177"/>
        <v>218</v>
      </c>
      <c r="EI225" s="3">
        <f t="shared" si="167"/>
        <v>234</v>
      </c>
      <c r="EJ225" s="3">
        <f t="shared" si="178"/>
        <v>109</v>
      </c>
      <c r="EK225" s="3">
        <f t="shared" si="179"/>
        <v>138</v>
      </c>
      <c r="EL225" s="3">
        <f t="shared" si="180"/>
        <v>78</v>
      </c>
      <c r="EM225" s="3">
        <f t="shared" si="174"/>
        <v>68</v>
      </c>
    </row>
    <row r="226" spans="2:143" x14ac:dyDescent="0.2">
      <c r="B226" s="3">
        <v>59508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>
        <v>23062.2889667784</v>
      </c>
      <c r="P226" s="3">
        <v>14915.1313131313</v>
      </c>
      <c r="R226" s="3"/>
      <c r="S226" s="3"/>
      <c r="T226" s="3"/>
      <c r="Z226" s="3">
        <v>16487</v>
      </c>
      <c r="AA226" s="3">
        <v>6063</v>
      </c>
      <c r="AB226" s="3">
        <v>5754</v>
      </c>
      <c r="AC226" s="3"/>
      <c r="AD226" s="3"/>
      <c r="AE226" s="3">
        <v>3513</v>
      </c>
      <c r="AF226" s="3">
        <v>3735</v>
      </c>
      <c r="AG226" s="3">
        <v>43025</v>
      </c>
      <c r="AH226" s="3">
        <v>6436</v>
      </c>
      <c r="AI226" s="3">
        <v>6351</v>
      </c>
      <c r="AJ226" s="3">
        <v>2537</v>
      </c>
      <c r="AK226" s="3">
        <v>5144</v>
      </c>
      <c r="AV226" s="3">
        <v>288045</v>
      </c>
      <c r="AW226" s="5">
        <v>109038</v>
      </c>
      <c r="AX226" s="5">
        <v>54938</v>
      </c>
      <c r="AY226" s="5">
        <v>37778</v>
      </c>
      <c r="AZ226" s="5">
        <v>41165</v>
      </c>
      <c r="BA226" s="5">
        <v>42164</v>
      </c>
      <c r="BD226" s="1">
        <v>43947</v>
      </c>
      <c r="BE226" s="3">
        <v>805350</v>
      </c>
      <c r="BF226" s="3">
        <f>SUM(109038+114106)</f>
        <v>223144</v>
      </c>
      <c r="BG226" s="3">
        <v>236100</v>
      </c>
      <c r="BH226" s="3">
        <f>SUM(37778+113228)</f>
        <v>151006</v>
      </c>
      <c r="BI226" s="3">
        <f>SUM(41165+157428)</f>
        <v>198593</v>
      </c>
      <c r="BJ226" s="3">
        <v>553509</v>
      </c>
      <c r="CA226" s="1"/>
      <c r="CD226" s="1"/>
      <c r="CE226" s="3"/>
      <c r="CF226" s="3"/>
      <c r="CH226" s="1"/>
      <c r="CK226" s="1"/>
      <c r="CP226" s="1"/>
      <c r="CU226" s="1"/>
      <c r="CZ226" s="1"/>
      <c r="DH226" s="1">
        <v>43950</v>
      </c>
      <c r="DI226" s="3">
        <f t="shared" si="175"/>
        <v>3028</v>
      </c>
      <c r="DJ226" s="3">
        <f t="shared" si="161"/>
        <v>1359</v>
      </c>
      <c r="DK226" s="3">
        <f t="shared" si="162"/>
        <v>1623</v>
      </c>
      <c r="DL226" s="3">
        <f>SUM(AH30+AI30+AJ30+AK30+AL30)</f>
        <v>606</v>
      </c>
      <c r="DM226" s="3">
        <f t="shared" si="176"/>
        <v>637</v>
      </c>
      <c r="DN226" s="3">
        <f t="shared" ref="DN226:DN256" si="181">SUM(BB30+BC30+BD30+BE30+BF30)</f>
        <v>1819</v>
      </c>
      <c r="EG226" s="1">
        <v>43950</v>
      </c>
      <c r="EH226" s="3">
        <f t="shared" si="177"/>
        <v>270</v>
      </c>
      <c r="EI226" s="3">
        <f t="shared" si="167"/>
        <v>207</v>
      </c>
      <c r="EJ226" s="3">
        <f t="shared" si="178"/>
        <v>208</v>
      </c>
      <c r="EK226" s="3">
        <f t="shared" si="179"/>
        <v>93</v>
      </c>
      <c r="EL226" s="3">
        <f t="shared" si="180"/>
        <v>173</v>
      </c>
      <c r="EM226" s="3">
        <f t="shared" si="174"/>
        <v>74</v>
      </c>
    </row>
    <row r="227" spans="2:143" x14ac:dyDescent="0.2">
      <c r="B227" s="3">
        <v>59752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R227" s="3"/>
      <c r="S227" s="3"/>
      <c r="T227" s="3"/>
      <c r="Z227" s="3">
        <v>16645</v>
      </c>
      <c r="AA227" s="3">
        <v>6154</v>
      </c>
      <c r="AB227" s="3">
        <v>5844</v>
      </c>
      <c r="AC227" s="3"/>
      <c r="AD227" s="3"/>
      <c r="AE227" s="3">
        <v>3550</v>
      </c>
      <c r="AF227" s="3">
        <v>3763</v>
      </c>
      <c r="AG227" s="3">
        <v>44029</v>
      </c>
      <c r="AH227" s="3">
        <v>6561</v>
      </c>
      <c r="AI227" s="3">
        <v>6460</v>
      </c>
      <c r="AJ227" s="3">
        <v>2593</v>
      </c>
      <c r="AK227" s="3">
        <v>5313</v>
      </c>
      <c r="AV227" s="3">
        <v>291996</v>
      </c>
      <c r="AW227" s="5">
        <v>111188</v>
      </c>
      <c r="AX227" s="5">
        <v>56462</v>
      </c>
      <c r="AY227" s="5">
        <v>38210</v>
      </c>
      <c r="AZ227" s="5">
        <v>42050</v>
      </c>
      <c r="BA227" s="5">
        <v>43464</v>
      </c>
      <c r="BD227" s="1">
        <v>43948</v>
      </c>
      <c r="BE227" s="3">
        <v>826095</v>
      </c>
      <c r="BF227" s="3">
        <f>SUM(111188+116587)</f>
        <v>227775</v>
      </c>
      <c r="BG227" s="3">
        <v>244887</v>
      </c>
      <c r="BH227" s="3">
        <f>SUM(38210+119550)</f>
        <v>157760</v>
      </c>
      <c r="BI227" s="3">
        <f>SUM(42050+161372)</f>
        <v>203422</v>
      </c>
      <c r="BJ227" s="3">
        <v>577608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43951</v>
      </c>
      <c r="DI227" s="3">
        <f t="shared" si="175"/>
        <v>2918</v>
      </c>
      <c r="DJ227" s="3">
        <f t="shared" si="161"/>
        <v>1183</v>
      </c>
      <c r="DK227" s="3">
        <f t="shared" si="162"/>
        <v>1499</v>
      </c>
      <c r="DL227" s="3">
        <f>SUM(AH31+AI31+AJ31+AK31+AL31)</f>
        <v>469</v>
      </c>
      <c r="DM227" s="3">
        <f t="shared" si="176"/>
        <v>757</v>
      </c>
      <c r="DN227" s="3">
        <f t="shared" si="181"/>
        <v>1172</v>
      </c>
      <c r="EG227" s="1">
        <v>43951</v>
      </c>
      <c r="EH227" s="3">
        <f t="shared" si="177"/>
        <v>189</v>
      </c>
      <c r="EI227" s="3">
        <f t="shared" si="167"/>
        <v>260</v>
      </c>
      <c r="EJ227" s="3">
        <f t="shared" si="178"/>
        <v>113</v>
      </c>
      <c r="EK227" s="3">
        <f t="shared" si="179"/>
        <v>99</v>
      </c>
      <c r="EL227" s="3">
        <f t="shared" si="180"/>
        <v>127</v>
      </c>
      <c r="EM227" s="3">
        <f t="shared" si="174"/>
        <v>70</v>
      </c>
    </row>
    <row r="228" spans="2:143" x14ac:dyDescent="0.2">
      <c r="B228" s="3">
        <v>60025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R228" s="3"/>
      <c r="S228" s="3"/>
      <c r="T228" s="3"/>
      <c r="Z228" s="3">
        <v>16840</v>
      </c>
      <c r="AA228" s="3">
        <v>6268</v>
      </c>
      <c r="AB228" s="3">
        <v>5969</v>
      </c>
      <c r="AC228" s="3"/>
      <c r="AD228" s="3"/>
      <c r="AE228" s="3">
        <v>3586</v>
      </c>
      <c r="AF228" s="3">
        <v>3784</v>
      </c>
      <c r="AG228" s="3">
        <v>44954</v>
      </c>
      <c r="AH228" s="3">
        <v>6703</v>
      </c>
      <c r="AI228" s="3">
        <v>6571</v>
      </c>
      <c r="AJ228" s="3">
        <v>2623</v>
      </c>
      <c r="AK228" s="3">
        <v>5439</v>
      </c>
      <c r="AV228" s="3">
        <v>295106</v>
      </c>
      <c r="AW228" s="5">
        <v>113856</v>
      </c>
      <c r="AX228" s="5">
        <v>58302</v>
      </c>
      <c r="AY228" s="5">
        <v>39262</v>
      </c>
      <c r="AZ228" s="5">
        <v>43264</v>
      </c>
      <c r="BA228" s="5">
        <v>45031</v>
      </c>
      <c r="BD228" s="1">
        <v>43949</v>
      </c>
      <c r="BE228" s="3">
        <v>844994</v>
      </c>
      <c r="BF228" s="3">
        <f>SUM(113856+120503)</f>
        <v>234359</v>
      </c>
      <c r="BG228" s="3">
        <v>254500</v>
      </c>
      <c r="BH228" s="3">
        <f>SUM(39262+125543)</f>
        <v>164805</v>
      </c>
      <c r="BI228" s="3">
        <f>SUM(43264+165824)</f>
        <v>209088</v>
      </c>
      <c r="BJ228" s="3">
        <v>603139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43952</v>
      </c>
      <c r="DI228" s="3">
        <f t="shared" si="175"/>
        <v>2511</v>
      </c>
      <c r="DJ228" s="3">
        <f t="shared" si="161"/>
        <v>1330</v>
      </c>
      <c r="DK228" s="3">
        <f t="shared" si="162"/>
        <v>1565</v>
      </c>
      <c r="DL228" s="3">
        <f>SUM(AH32+AI32+AJ32+AK32+AL32)</f>
        <v>542</v>
      </c>
      <c r="DM228" s="3">
        <f t="shared" si="176"/>
        <v>602</v>
      </c>
      <c r="DN228" s="3">
        <f t="shared" si="181"/>
        <v>1315</v>
      </c>
      <c r="EG228" s="1">
        <v>43952</v>
      </c>
      <c r="EH228" s="3">
        <f t="shared" si="177"/>
        <v>178</v>
      </c>
      <c r="EI228" s="3">
        <f t="shared" si="167"/>
        <v>176</v>
      </c>
      <c r="EJ228" s="3">
        <f t="shared" si="178"/>
        <v>114</v>
      </c>
      <c r="EK228" s="3">
        <f t="shared" si="179"/>
        <v>49</v>
      </c>
      <c r="EL228" s="3">
        <f t="shared" si="180"/>
        <v>53</v>
      </c>
      <c r="EM228" s="3">
        <f t="shared" si="174"/>
        <v>86</v>
      </c>
    </row>
    <row r="229" spans="2:143" x14ac:dyDescent="0.2">
      <c r="B229" s="3">
        <v>60236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R229" s="3"/>
      <c r="S229" s="3"/>
      <c r="T229" s="3"/>
      <c r="Z229" s="3">
        <v>17057</v>
      </c>
      <c r="AA229" s="3">
        <v>6366</v>
      </c>
      <c r="AB229" s="3">
        <v>6060</v>
      </c>
      <c r="AC229" s="3"/>
      <c r="AD229" s="3"/>
      <c r="AE229" s="3">
        <v>3613</v>
      </c>
      <c r="AF229" s="3">
        <v>3838</v>
      </c>
      <c r="AG229" s="3">
        <v>45952</v>
      </c>
      <c r="AH229" s="3">
        <v>6799</v>
      </c>
      <c r="AI229" s="3">
        <v>6900</v>
      </c>
      <c r="AJ229" s="3">
        <v>2647</v>
      </c>
      <c r="AK229" s="3">
        <v>5601</v>
      </c>
      <c r="AV229" s="3">
        <v>299691</v>
      </c>
      <c r="AW229" s="5">
        <v>116264</v>
      </c>
      <c r="AX229" s="5">
        <v>60265</v>
      </c>
      <c r="AY229" s="5">
        <v>40399</v>
      </c>
      <c r="AZ229" s="5">
        <v>44366</v>
      </c>
      <c r="BA229" s="5">
        <v>46500</v>
      </c>
      <c r="BD229" s="1">
        <v>43950</v>
      </c>
      <c r="BE229" s="3">
        <v>872481</v>
      </c>
      <c r="BF229" s="3">
        <f>SUM(116264+125054)</f>
        <v>241318</v>
      </c>
      <c r="BG229" s="3">
        <v>265618</v>
      </c>
      <c r="BH229" s="3">
        <f>SUM(40399+131953)</f>
        <v>172352</v>
      </c>
      <c r="BI229" s="3">
        <f>SUM(44366+170517)</f>
        <v>214883</v>
      </c>
      <c r="BJ229" s="3">
        <v>625337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43953</v>
      </c>
      <c r="DI229" s="3">
        <f t="shared" si="175"/>
        <v>2985</v>
      </c>
      <c r="DJ229" s="3">
        <f t="shared" si="161"/>
        <v>1136</v>
      </c>
      <c r="DK229" s="3">
        <f t="shared" si="162"/>
        <v>1550</v>
      </c>
      <c r="DL229" s="3">
        <f>SUM(AH33+AI33+AJ33+AK33+AL33)</f>
        <v>261</v>
      </c>
      <c r="DM229" s="3">
        <f t="shared" si="176"/>
        <v>744</v>
      </c>
      <c r="DN229" s="3">
        <f t="shared" si="181"/>
        <v>1025</v>
      </c>
      <c r="EG229" s="1">
        <v>43953</v>
      </c>
      <c r="EH229" s="3">
        <f t="shared" si="177"/>
        <v>202</v>
      </c>
      <c r="EI229" s="3">
        <f t="shared" si="167"/>
        <v>97</v>
      </c>
      <c r="EJ229" s="3">
        <f t="shared" si="178"/>
        <v>108</v>
      </c>
      <c r="EK229" s="3">
        <f t="shared" si="179"/>
        <v>141</v>
      </c>
      <c r="EL229" s="3">
        <f t="shared" si="180"/>
        <v>93</v>
      </c>
      <c r="EM229" s="3">
        <f t="shared" si="174"/>
        <v>40</v>
      </c>
    </row>
    <row r="230" spans="2:143" x14ac:dyDescent="0.2">
      <c r="B230" s="3">
        <v>60422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R230" s="3"/>
      <c r="S230" s="3"/>
      <c r="T230" s="3"/>
      <c r="Z230" s="3">
        <v>17208</v>
      </c>
      <c r="AA230" s="3">
        <v>6464</v>
      </c>
      <c r="AB230" s="3">
        <v>6114</v>
      </c>
      <c r="AC230" s="3"/>
      <c r="AD230" s="3"/>
      <c r="AE230" s="3">
        <v>3628</v>
      </c>
      <c r="AF230" s="3">
        <v>3845</v>
      </c>
      <c r="AV230" s="3">
        <v>304372</v>
      </c>
      <c r="AW230" s="5">
        <v>118652</v>
      </c>
      <c r="AX230" s="5">
        <v>62205</v>
      </c>
      <c r="AY230" s="5">
        <v>41379</v>
      </c>
      <c r="AZ230" s="5">
        <v>45763</v>
      </c>
      <c r="BA230" s="5">
        <v>48917</v>
      </c>
      <c r="BD230" s="1">
        <v>43951</v>
      </c>
      <c r="BE230" s="3">
        <v>900636</v>
      </c>
      <c r="BF230" s="3">
        <f>SUM(118652+129266)</f>
        <v>247918</v>
      </c>
      <c r="BG230" s="3">
        <v>275647</v>
      </c>
      <c r="BH230" s="3">
        <f>SUM(41379+138888)</f>
        <v>180267</v>
      </c>
      <c r="BI230" s="3">
        <f>SUM(45763+175602)</f>
        <v>221365</v>
      </c>
      <c r="BJ230" s="3">
        <v>654985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43954</v>
      </c>
      <c r="DI230" s="3">
        <f t="shared" si="175"/>
        <v>2269</v>
      </c>
      <c r="DJ230" s="3">
        <f t="shared" si="161"/>
        <v>1363</v>
      </c>
      <c r="DK230" s="3">
        <f t="shared" si="162"/>
        <v>925</v>
      </c>
      <c r="DL230" s="3">
        <f>SUM(AH34+AI34+AJ34+AK34+AL34)</f>
        <v>351</v>
      </c>
      <c r="DM230" s="3">
        <f t="shared" si="176"/>
        <v>514</v>
      </c>
      <c r="DN230" s="3">
        <f t="shared" si="181"/>
        <v>992</v>
      </c>
      <c r="EG230" s="1">
        <v>43954</v>
      </c>
      <c r="EH230" s="3">
        <f t="shared" si="177"/>
        <v>179</v>
      </c>
      <c r="EI230" s="3">
        <f t="shared" si="167"/>
        <v>51</v>
      </c>
      <c r="EJ230" s="3">
        <f t="shared" si="178"/>
        <v>118</v>
      </c>
      <c r="EK230" s="3">
        <f t="shared" si="179"/>
        <v>25</v>
      </c>
      <c r="EL230" s="3">
        <f t="shared" si="180"/>
        <v>34</v>
      </c>
      <c r="EM230" s="3">
        <f t="shared" si="174"/>
        <v>33</v>
      </c>
    </row>
    <row r="231" spans="2:143" x14ac:dyDescent="0.2">
      <c r="B231" s="3">
        <v>60636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R231" s="3"/>
      <c r="S231" s="3"/>
      <c r="T231" s="3"/>
      <c r="Z231" s="3">
        <v>17384</v>
      </c>
      <c r="AA231" s="3">
        <v>6525</v>
      </c>
      <c r="AB231" s="3">
        <v>6179</v>
      </c>
      <c r="AC231" s="3"/>
      <c r="AD231" s="3"/>
      <c r="AE231" s="3">
        <v>3651</v>
      </c>
      <c r="AF231" s="3">
        <v>3885</v>
      </c>
      <c r="AV231" s="3">
        <v>308314</v>
      </c>
      <c r="AW231" s="5">
        <v>121190</v>
      </c>
      <c r="AX231" s="5">
        <v>64311</v>
      </c>
      <c r="AY231" s="5">
        <v>42356</v>
      </c>
      <c r="AZ231" s="5">
        <v>46971</v>
      </c>
      <c r="BA231" s="5">
        <v>50442</v>
      </c>
      <c r="BD231" s="1">
        <v>43952</v>
      </c>
      <c r="BE231" s="3">
        <v>927438</v>
      </c>
      <c r="BF231" s="3">
        <f>SUM(121190+135355)</f>
        <v>256545</v>
      </c>
      <c r="BG231" s="3">
        <v>289636</v>
      </c>
      <c r="BH231" s="3">
        <f>SUM(42356+148149)</f>
        <v>190505</v>
      </c>
      <c r="BI231" s="3">
        <f>SUM(180477+46971)</f>
        <v>227448</v>
      </c>
      <c r="BJ231" s="3">
        <v>685048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43955</v>
      </c>
      <c r="DI231" s="3">
        <f t="shared" si="175"/>
        <v>1508</v>
      </c>
      <c r="DJ231" s="3">
        <f t="shared" si="161"/>
        <v>573</v>
      </c>
      <c r="DK231" s="3">
        <f t="shared" ref="DK231:DK262" si="182">SUM(X35+Y35+Z35+AA35+AB35)</f>
        <v>1067</v>
      </c>
      <c r="DL231" s="3"/>
      <c r="DM231" s="3">
        <f t="shared" si="176"/>
        <v>337</v>
      </c>
      <c r="DN231" s="3">
        <f t="shared" si="181"/>
        <v>890</v>
      </c>
      <c r="EG231" s="1">
        <v>43955</v>
      </c>
      <c r="EH231" s="3">
        <f t="shared" si="177"/>
        <v>149</v>
      </c>
      <c r="EI231" s="3"/>
      <c r="EJ231" s="3">
        <f t="shared" si="178"/>
        <v>59</v>
      </c>
      <c r="EK231" s="3">
        <f t="shared" si="179"/>
        <v>59</v>
      </c>
      <c r="EL231" s="3">
        <f t="shared" si="180"/>
        <v>3</v>
      </c>
      <c r="EM231" s="3">
        <f t="shared" si="174"/>
        <v>52</v>
      </c>
    </row>
    <row r="232" spans="2:143" x14ac:dyDescent="0.2">
      <c r="B232" s="3">
        <v>60828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R232" s="3"/>
      <c r="S232" s="3"/>
      <c r="T232" s="3"/>
      <c r="Z232" s="3">
        <v>17495</v>
      </c>
      <c r="AA232" s="3">
        <v>6576</v>
      </c>
      <c r="AB232" s="3">
        <v>6210</v>
      </c>
      <c r="AC232" s="3"/>
      <c r="AD232" s="3"/>
      <c r="AE232" s="3">
        <v>3667</v>
      </c>
      <c r="AF232" s="3">
        <v>3903</v>
      </c>
      <c r="AV232" s="3">
        <v>312977</v>
      </c>
      <c r="AW232" s="5">
        <v>123717</v>
      </c>
      <c r="AX232" s="5">
        <v>66263</v>
      </c>
      <c r="AY232" s="5">
        <v>43207</v>
      </c>
      <c r="AZ232" s="5">
        <v>48305</v>
      </c>
      <c r="BA232" s="5">
        <v>52197</v>
      </c>
      <c r="BD232" s="1">
        <v>43953</v>
      </c>
      <c r="BE232" s="3">
        <v>959017</v>
      </c>
      <c r="BF232" s="3">
        <f>SUM(123717+138595)</f>
        <v>262312</v>
      </c>
      <c r="BG232" s="3">
        <v>298994</v>
      </c>
      <c r="BH232" s="3">
        <f>SUM(43207+158502)</f>
        <v>201709</v>
      </c>
      <c r="BI232" s="3">
        <f>SUM(48305+187071)</f>
        <v>235376</v>
      </c>
      <c r="BJ232" s="3">
        <v>715751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43956</v>
      </c>
      <c r="DI232" s="3">
        <f t="shared" si="175"/>
        <v>1392</v>
      </c>
      <c r="DJ232" s="3">
        <f t="shared" si="161"/>
        <v>1062</v>
      </c>
      <c r="DK232" s="3">
        <f t="shared" si="182"/>
        <v>871</v>
      </c>
      <c r="DL232" s="3"/>
      <c r="DM232" s="3">
        <f t="shared" si="176"/>
        <v>204</v>
      </c>
      <c r="DN232" s="3">
        <f t="shared" si="181"/>
        <v>1783</v>
      </c>
      <c r="EG232" s="1">
        <v>43956</v>
      </c>
      <c r="EH232" s="3">
        <f t="shared" si="177"/>
        <v>130</v>
      </c>
      <c r="EI232" s="3">
        <f t="shared" ref="EI232:EI251" si="183">SUM(EK36+EJ36+EI36+EH36+EG36)</f>
        <v>159</v>
      </c>
      <c r="EJ232" s="3">
        <f t="shared" si="178"/>
        <v>90</v>
      </c>
      <c r="EK232" s="3">
        <f t="shared" si="179"/>
        <v>36</v>
      </c>
      <c r="EL232" s="3">
        <f t="shared" si="180"/>
        <v>180</v>
      </c>
      <c r="EM232" s="3">
        <f t="shared" si="174"/>
        <v>81</v>
      </c>
    </row>
    <row r="233" spans="2:143" x14ac:dyDescent="0.2">
      <c r="AV233" s="3">
        <v>316415</v>
      </c>
      <c r="AW233" s="5">
        <v>126744</v>
      </c>
      <c r="AX233" s="5">
        <v>68087</v>
      </c>
      <c r="AY233" s="5">
        <v>43754</v>
      </c>
      <c r="AZ233" s="5">
        <v>49267</v>
      </c>
      <c r="BA233" s="5">
        <v>53616</v>
      </c>
      <c r="BD233" s="1">
        <v>43954</v>
      </c>
      <c r="BE233" s="3">
        <v>985911</v>
      </c>
      <c r="BF233" s="3">
        <f>SUM(126744+148322)</f>
        <v>275066</v>
      </c>
      <c r="BG233" s="3">
        <v>314646</v>
      </c>
      <c r="BH233" s="3">
        <f>SUM(43754+168778)</f>
        <v>212532</v>
      </c>
      <c r="BI233" s="3">
        <f>SUM(49267+191374)</f>
        <v>240641</v>
      </c>
      <c r="BJ233" s="3">
        <v>747874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43957</v>
      </c>
      <c r="DI233" s="3"/>
      <c r="DJ233" s="3">
        <f t="shared" si="161"/>
        <v>544</v>
      </c>
      <c r="DK233" s="3">
        <f t="shared" si="182"/>
        <v>1554</v>
      </c>
      <c r="DL233" s="3">
        <f t="shared" ref="DL233:DL261" si="184">SUM(AH37+AI37+AJ37+AK37+AL37)</f>
        <v>322</v>
      </c>
      <c r="DM233" s="3">
        <f t="shared" si="176"/>
        <v>352</v>
      </c>
      <c r="DN233" s="3">
        <f t="shared" si="181"/>
        <v>1531</v>
      </c>
      <c r="EG233" s="1">
        <v>43957</v>
      </c>
      <c r="EH233" s="3">
        <f t="shared" si="177"/>
        <v>230</v>
      </c>
      <c r="EI233" s="3">
        <f t="shared" si="183"/>
        <v>150</v>
      </c>
      <c r="EJ233" s="3">
        <f t="shared" si="178"/>
        <v>164</v>
      </c>
      <c r="EK233" s="3">
        <f t="shared" si="179"/>
        <v>54</v>
      </c>
      <c r="EL233" s="3">
        <f t="shared" si="180"/>
        <v>103</v>
      </c>
      <c r="EM233" s="3">
        <f t="shared" si="174"/>
        <v>79</v>
      </c>
    </row>
    <row r="234" spans="2:143" x14ac:dyDescent="0.2">
      <c r="AV234" s="3">
        <v>318953</v>
      </c>
      <c r="AW234" s="5">
        <v>128269</v>
      </c>
      <c r="AX234" s="5">
        <v>69087</v>
      </c>
      <c r="AY234" s="5">
        <v>43950</v>
      </c>
      <c r="AZ234" s="5">
        <v>52992</v>
      </c>
      <c r="BA234" s="5">
        <v>54937</v>
      </c>
      <c r="BD234" s="1">
        <v>43955</v>
      </c>
      <c r="BE234" s="3">
        <v>1007310</v>
      </c>
      <c r="BF234" s="3">
        <f>SUM(128269+148951)</f>
        <v>277220</v>
      </c>
      <c r="BG234" s="3">
        <v>324268</v>
      </c>
      <c r="BH234" s="3">
        <f>SUM(43950+178439)</f>
        <v>222389</v>
      </c>
      <c r="BI234" s="3">
        <f>SUM(50092+195498)</f>
        <v>245590</v>
      </c>
      <c r="BJ234" s="3">
        <v>779902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43958</v>
      </c>
      <c r="DI234" s="3"/>
      <c r="DJ234" s="3">
        <f t="shared" si="161"/>
        <v>729</v>
      </c>
      <c r="DK234" s="3">
        <f t="shared" si="182"/>
        <v>1195</v>
      </c>
      <c r="DL234" s="3">
        <f t="shared" si="184"/>
        <v>223</v>
      </c>
      <c r="DM234" s="3">
        <f t="shared" si="176"/>
        <v>241</v>
      </c>
      <c r="DN234" s="3">
        <f t="shared" si="181"/>
        <v>1178</v>
      </c>
      <c r="EG234" s="1">
        <v>43958</v>
      </c>
      <c r="EH234" s="3">
        <f t="shared" si="177"/>
        <v>353</v>
      </c>
      <c r="EI234" s="3">
        <f t="shared" si="183"/>
        <v>124</v>
      </c>
      <c r="EJ234" s="3">
        <f t="shared" si="178"/>
        <v>103</v>
      </c>
      <c r="EK234" s="3">
        <f t="shared" si="179"/>
        <v>75</v>
      </c>
      <c r="EL234" s="3">
        <f t="shared" si="180"/>
        <v>127</v>
      </c>
      <c r="EM234" s="3">
        <f t="shared" si="174"/>
        <v>65</v>
      </c>
    </row>
    <row r="235" spans="2:143" x14ac:dyDescent="0.2">
      <c r="AV235" s="3">
        <v>321192</v>
      </c>
      <c r="AW235" s="5">
        <v>130593</v>
      </c>
      <c r="AX235" s="5">
        <v>70271</v>
      </c>
      <c r="AY235" s="5">
        <v>44397</v>
      </c>
      <c r="AZ235" s="5">
        <v>50957</v>
      </c>
      <c r="BA235" s="5">
        <v>56212</v>
      </c>
      <c r="BD235" s="1">
        <v>43956</v>
      </c>
      <c r="BE235" s="3">
        <v>1028899</v>
      </c>
      <c r="BF235" s="3">
        <f>SUM(130593+157030)</f>
        <v>287623</v>
      </c>
      <c r="BG235" s="3">
        <v>333349</v>
      </c>
      <c r="BH235" s="3">
        <f>SUM(44397+178439)</f>
        <v>222836</v>
      </c>
      <c r="BI235" s="3">
        <f>SUM(50957+199925)</f>
        <v>250882</v>
      </c>
      <c r="BJ235">
        <f>SUM(58815+750221)</f>
        <v>809036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43959</v>
      </c>
      <c r="DI235" s="3">
        <f>SUM(D39+E39+F39+G39+H39)</f>
        <v>1844</v>
      </c>
      <c r="DJ235" s="3">
        <f t="shared" si="161"/>
        <v>710</v>
      </c>
      <c r="DK235" s="3">
        <f t="shared" si="182"/>
        <v>1220</v>
      </c>
      <c r="DL235" s="3">
        <f t="shared" si="184"/>
        <v>312</v>
      </c>
      <c r="DM235" s="3">
        <f t="shared" si="176"/>
        <v>816</v>
      </c>
      <c r="DN235" s="3">
        <f t="shared" si="181"/>
        <v>1226</v>
      </c>
      <c r="EG235" s="1">
        <v>43959</v>
      </c>
      <c r="EH235" s="3">
        <f t="shared" si="177"/>
        <v>135</v>
      </c>
      <c r="EI235" s="3">
        <f t="shared" si="183"/>
        <v>71</v>
      </c>
      <c r="EJ235" s="3">
        <f t="shared" si="178"/>
        <v>106</v>
      </c>
      <c r="EK235" s="3">
        <f t="shared" si="179"/>
        <v>40</v>
      </c>
      <c r="EL235" s="3">
        <f t="shared" si="180"/>
        <v>77</v>
      </c>
      <c r="EM235" s="3">
        <f t="shared" si="174"/>
        <v>71</v>
      </c>
    </row>
    <row r="236" spans="2:143" x14ac:dyDescent="0.2">
      <c r="AV236" s="3">
        <v>323978</v>
      </c>
      <c r="AW236" s="5">
        <v>131890</v>
      </c>
      <c r="AX236" s="5">
        <v>72025</v>
      </c>
      <c r="AY236" s="5">
        <v>45054</v>
      </c>
      <c r="AZ236" s="5">
        <v>51845</v>
      </c>
      <c r="BA236" s="5">
        <v>58815</v>
      </c>
      <c r="BD236" s="1">
        <v>43957</v>
      </c>
      <c r="BE236" s="3">
        <f>SUM(323978+731943)</f>
        <v>1055921</v>
      </c>
      <c r="BF236" s="3">
        <f>SUM(131890+157030)</f>
        <v>288920</v>
      </c>
      <c r="BG236" s="3">
        <f>SUM(72025+267614)</f>
        <v>339639</v>
      </c>
      <c r="BH236" s="3">
        <f>SUM(45054+188177)</f>
        <v>233231</v>
      </c>
      <c r="BI236" s="3">
        <f>SUM(51845+204495)</f>
        <v>256340</v>
      </c>
      <c r="BJ236" s="3">
        <v>842874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43960</v>
      </c>
      <c r="DI236" s="3">
        <f>SUM(D40+E40+F40+G40+H40)</f>
        <v>1737</v>
      </c>
      <c r="DJ236" s="3"/>
      <c r="DK236" s="3">
        <f t="shared" si="182"/>
        <v>971</v>
      </c>
      <c r="DL236" s="3">
        <f t="shared" si="184"/>
        <v>247</v>
      </c>
      <c r="DM236" s="3">
        <f t="shared" si="176"/>
        <v>584</v>
      </c>
      <c r="DN236" s="3">
        <f t="shared" si="181"/>
        <v>1367</v>
      </c>
      <c r="EG236" s="1">
        <v>43960</v>
      </c>
      <c r="EH236" s="3">
        <f t="shared" si="177"/>
        <v>136</v>
      </c>
      <c r="EI236" s="3">
        <f t="shared" si="183"/>
        <v>76</v>
      </c>
      <c r="EJ236" s="3">
        <f t="shared" si="178"/>
        <v>109</v>
      </c>
      <c r="EK236" s="3">
        <f t="shared" si="179"/>
        <v>115</v>
      </c>
      <c r="EL236" s="3">
        <f t="shared" si="180"/>
        <v>43</v>
      </c>
      <c r="EM236" s="3">
        <f t="shared" si="174"/>
        <v>49</v>
      </c>
    </row>
    <row r="237" spans="2:143" x14ac:dyDescent="0.2">
      <c r="AV237" s="3">
        <v>327469</v>
      </c>
      <c r="AW237" s="5">
        <v>133635</v>
      </c>
      <c r="AX237" s="5">
        <v>73721</v>
      </c>
      <c r="AY237" s="5">
        <v>45646</v>
      </c>
      <c r="AZ237" s="5">
        <v>52915</v>
      </c>
      <c r="BA237" s="5">
        <v>60614</v>
      </c>
      <c r="BD237" s="1">
        <v>43958</v>
      </c>
      <c r="BE237" s="3">
        <v>1089916</v>
      </c>
      <c r="BF237" s="3">
        <f>SUM(133635+159023)</f>
        <v>292658</v>
      </c>
      <c r="BG237" s="3">
        <v>351632</v>
      </c>
      <c r="BH237" s="3">
        <f>SUM(45646+201416)</f>
        <v>247062</v>
      </c>
      <c r="BI237" s="3">
        <f>SUM(52915+209873)</f>
        <v>262788</v>
      </c>
      <c r="BJ237" s="3">
        <v>875272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43961</v>
      </c>
      <c r="DI237" s="3">
        <f>SUM(D41+E41+F41+G41+H41)</f>
        <v>1410</v>
      </c>
      <c r="DJ237" s="3"/>
      <c r="DK237" s="3">
        <f t="shared" si="182"/>
        <v>781</v>
      </c>
      <c r="DL237" s="3">
        <f t="shared" si="184"/>
        <v>196</v>
      </c>
      <c r="DM237" s="3">
        <f t="shared" si="176"/>
        <v>716</v>
      </c>
      <c r="DN237" s="3">
        <f t="shared" si="181"/>
        <v>808</v>
      </c>
      <c r="EG237" s="1">
        <v>43961</v>
      </c>
      <c r="EH237" s="3">
        <f t="shared" si="177"/>
        <v>122</v>
      </c>
      <c r="EI237" s="3">
        <f t="shared" si="183"/>
        <v>56</v>
      </c>
      <c r="EJ237" s="3">
        <f t="shared" si="178"/>
        <v>111</v>
      </c>
      <c r="EK237" s="3">
        <f t="shared" si="179"/>
        <v>19</v>
      </c>
      <c r="EL237" s="3">
        <f t="shared" si="180"/>
        <v>8</v>
      </c>
      <c r="EM237" s="3">
        <f t="shared" si="174"/>
        <v>22</v>
      </c>
    </row>
    <row r="238" spans="2:143" x14ac:dyDescent="0.2">
      <c r="AV238" s="3">
        <v>330407</v>
      </c>
      <c r="AW238" s="5">
        <v>135454</v>
      </c>
      <c r="AX238" s="5">
        <v>75333</v>
      </c>
      <c r="AY238" s="5">
        <v>46326</v>
      </c>
      <c r="AZ238" s="5">
        <v>54238</v>
      </c>
      <c r="BA238" s="5">
        <v>62512</v>
      </c>
      <c r="BD238" s="1">
        <v>43959</v>
      </c>
      <c r="BE238" s="3">
        <v>1121543</v>
      </c>
      <c r="BF238" s="3">
        <f>SUM(135454+163305)</f>
        <v>298759</v>
      </c>
      <c r="BG238" s="3">
        <v>366032</v>
      </c>
      <c r="BH238" s="3">
        <f>SUM(46326+213927)</f>
        <v>260253</v>
      </c>
      <c r="BI238" s="3">
        <f>SUM(54238+216321)</f>
        <v>270559</v>
      </c>
      <c r="BJ238" s="3">
        <v>912570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43962</v>
      </c>
      <c r="DI238" s="3"/>
      <c r="DJ238" s="3">
        <f>SUM(N42+O42+P42+Q42+R42)</f>
        <v>500</v>
      </c>
      <c r="DK238" s="3">
        <f t="shared" si="182"/>
        <v>468</v>
      </c>
      <c r="DL238" s="3">
        <f t="shared" si="184"/>
        <v>174</v>
      </c>
      <c r="DM238" s="3">
        <f t="shared" si="176"/>
        <v>291</v>
      </c>
      <c r="DN238" s="3">
        <f t="shared" si="181"/>
        <v>919</v>
      </c>
      <c r="EG238" s="1">
        <v>43962</v>
      </c>
      <c r="EH238" s="3">
        <f t="shared" si="177"/>
        <v>95</v>
      </c>
      <c r="EI238" s="3">
        <f t="shared" si="183"/>
        <v>19</v>
      </c>
      <c r="EJ238" s="3">
        <f t="shared" si="178"/>
        <v>90</v>
      </c>
      <c r="EK238" s="3">
        <f t="shared" si="179"/>
        <v>15</v>
      </c>
      <c r="EL238" s="3"/>
      <c r="EM238" s="3">
        <f t="shared" si="174"/>
        <v>67</v>
      </c>
    </row>
    <row r="239" spans="2:143" x14ac:dyDescent="0.2">
      <c r="AV239" s="3">
        <v>333122</v>
      </c>
      <c r="AW239" s="5">
        <v>137085</v>
      </c>
      <c r="AX239" s="5">
        <v>76743</v>
      </c>
      <c r="AY239" s="5">
        <v>46756</v>
      </c>
      <c r="AZ239" s="5">
        <v>55316</v>
      </c>
      <c r="BA239" s="5">
        <v>64561</v>
      </c>
      <c r="BD239" s="1">
        <v>43960</v>
      </c>
      <c r="BE239" s="3">
        <v>1153768</v>
      </c>
      <c r="BF239" s="3">
        <f>SUM(137085+168121)</f>
        <v>305206</v>
      </c>
      <c r="BG239" s="3">
        <v>376537</v>
      </c>
      <c r="BH239" s="3">
        <f>SUM(46756+226730)</f>
        <v>273486</v>
      </c>
      <c r="BI239" s="3">
        <f>SUM(55316+221791)</f>
        <v>277107</v>
      </c>
      <c r="BJ239" s="3">
        <v>955664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43963</v>
      </c>
      <c r="DI239" s="3"/>
      <c r="DJ239" s="3">
        <f>SUM(N43+O43+P43+Q43+R43)</f>
        <v>295</v>
      </c>
      <c r="DK239" s="3">
        <f t="shared" si="182"/>
        <v>600</v>
      </c>
      <c r="DL239" s="3">
        <f t="shared" si="184"/>
        <v>176</v>
      </c>
      <c r="DM239" s="3"/>
      <c r="DN239" s="3">
        <f t="shared" si="181"/>
        <v>1316</v>
      </c>
      <c r="EG239" s="1">
        <v>43963</v>
      </c>
      <c r="EH239" s="3">
        <f t="shared" si="177"/>
        <v>108</v>
      </c>
      <c r="EI239" s="3">
        <f t="shared" si="183"/>
        <v>100</v>
      </c>
      <c r="EJ239" s="3">
        <f t="shared" si="178"/>
        <v>23</v>
      </c>
      <c r="EK239" s="3">
        <f t="shared" si="179"/>
        <v>71</v>
      </c>
      <c r="EL239" s="3"/>
      <c r="EM239" s="3">
        <f t="shared" si="174"/>
        <v>67</v>
      </c>
    </row>
    <row r="240" spans="2:143" x14ac:dyDescent="0.2">
      <c r="AV240" s="3">
        <v>335395</v>
      </c>
      <c r="AW240" s="5">
        <v>138532</v>
      </c>
      <c r="AX240" s="5">
        <v>77793</v>
      </c>
      <c r="AY240" s="5">
        <v>47138</v>
      </c>
      <c r="AZ240" s="5">
        <v>56611</v>
      </c>
      <c r="BA240" s="5">
        <v>66680</v>
      </c>
      <c r="BD240" s="1">
        <v>43961</v>
      </c>
      <c r="BE240" s="3">
        <v>1182998</v>
      </c>
      <c r="BF240" s="3">
        <f>SUM(138532+173915)</f>
        <v>312447</v>
      </c>
      <c r="BG240" s="3">
        <v>388389</v>
      </c>
      <c r="BH240" s="3">
        <f>SUM(47138+238540)</f>
        <v>285678</v>
      </c>
      <c r="BI240" s="3">
        <f>SUM(56611+227772)</f>
        <v>284383</v>
      </c>
      <c r="BJ240" s="3">
        <v>991897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43964</v>
      </c>
      <c r="DI240" s="3">
        <f t="shared" ref="DI240:DI284" si="185">SUM(D44+E44+F44+G44+H44)</f>
        <v>1325</v>
      </c>
      <c r="DJ240" s="3">
        <f>SUM(N44+O44+P44+Q44+R44)</f>
        <v>327</v>
      </c>
      <c r="DK240" s="3">
        <f t="shared" si="182"/>
        <v>877</v>
      </c>
      <c r="DL240" s="3">
        <f t="shared" si="184"/>
        <v>207</v>
      </c>
      <c r="DM240" s="3">
        <f>SUM(AR44+AS44+AT44+AU44+AV44)</f>
        <v>366</v>
      </c>
      <c r="DN240" s="3">
        <f t="shared" si="181"/>
        <v>1670</v>
      </c>
      <c r="EG240" s="1">
        <v>43964</v>
      </c>
      <c r="EH240" s="3">
        <f t="shared" si="177"/>
        <v>99</v>
      </c>
      <c r="EI240" s="3">
        <f t="shared" si="183"/>
        <v>103</v>
      </c>
      <c r="EJ240" s="3">
        <f t="shared" si="178"/>
        <v>124</v>
      </c>
      <c r="EK240" s="3">
        <f t="shared" si="179"/>
        <v>28</v>
      </c>
      <c r="EL240" s="3">
        <f t="shared" ref="EL240:EL245" si="186">SUM(FE44+FF44+FG44+FH44+FI44)</f>
        <v>127</v>
      </c>
      <c r="EM240" s="3">
        <f t="shared" si="174"/>
        <v>64</v>
      </c>
    </row>
    <row r="241" spans="48:143" x14ac:dyDescent="0.2">
      <c r="AV241" s="3">
        <v>337055</v>
      </c>
      <c r="AW241" s="5">
        <v>139945</v>
      </c>
      <c r="AX241" s="5">
        <v>78462</v>
      </c>
      <c r="AY241" s="5">
        <v>47552</v>
      </c>
      <c r="AZ241" s="5">
        <v>57154</v>
      </c>
      <c r="BA241" s="5">
        <v>67939</v>
      </c>
      <c r="BD241" s="1">
        <v>43962</v>
      </c>
      <c r="BE241" s="3">
        <v>1204650</v>
      </c>
      <c r="BF241" s="3"/>
      <c r="BG241" s="3">
        <v>394728</v>
      </c>
      <c r="BH241" s="3">
        <f>SUM(47552+251396)</f>
        <v>298948</v>
      </c>
      <c r="BI241" s="3">
        <f>SUM(57154+231704)</f>
        <v>288858</v>
      </c>
      <c r="BJ241" s="3">
        <v>1033370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43965</v>
      </c>
      <c r="DI241" s="3">
        <f t="shared" si="185"/>
        <v>1462</v>
      </c>
      <c r="DJ241" s="3"/>
      <c r="DK241" s="3">
        <f t="shared" si="182"/>
        <v>1164</v>
      </c>
      <c r="DL241" s="3">
        <f t="shared" si="184"/>
        <v>648</v>
      </c>
      <c r="DM241" s="3"/>
      <c r="DN241" s="3">
        <f t="shared" si="181"/>
        <v>1249</v>
      </c>
      <c r="EG241" s="1">
        <v>43965</v>
      </c>
      <c r="EH241" s="3">
        <f t="shared" si="177"/>
        <v>91</v>
      </c>
      <c r="EI241" s="3">
        <f t="shared" si="183"/>
        <v>103</v>
      </c>
      <c r="EJ241" s="3">
        <f t="shared" si="178"/>
        <v>131</v>
      </c>
      <c r="EK241" s="3">
        <f t="shared" si="179"/>
        <v>56</v>
      </c>
      <c r="EL241" s="3">
        <f t="shared" si="186"/>
        <v>103</v>
      </c>
      <c r="EM241" s="3">
        <f t="shared" si="174"/>
        <v>61</v>
      </c>
    </row>
    <row r="242" spans="48:143" x14ac:dyDescent="0.2">
      <c r="AV242" s="3">
        <v>338485</v>
      </c>
      <c r="AW242" s="5">
        <v>140743</v>
      </c>
      <c r="AX242" s="5">
        <v>79332</v>
      </c>
      <c r="AY242" s="5">
        <v>48021</v>
      </c>
      <c r="AZ242" s="5">
        <v>57991</v>
      </c>
      <c r="BA242" s="5">
        <v>69382</v>
      </c>
      <c r="BD242" s="1">
        <v>43963</v>
      </c>
      <c r="BE242" s="3">
        <v>1225113</v>
      </c>
      <c r="BF242" s="3">
        <f>SUM(140743+292317)</f>
        <v>433060</v>
      </c>
      <c r="BG242" s="3">
        <v>401496</v>
      </c>
      <c r="BH242" s="3">
        <f>SUM(48021+259869)</f>
        <v>307890</v>
      </c>
      <c r="BI242" s="3">
        <f>SUM(57991+237989)</f>
        <v>295980</v>
      </c>
      <c r="BJ242" s="3">
        <v>1065592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43966</v>
      </c>
      <c r="DI242" s="3">
        <f t="shared" si="185"/>
        <v>1753</v>
      </c>
      <c r="DJ242" s="3"/>
      <c r="DK242" s="3">
        <f t="shared" si="182"/>
        <v>902</v>
      </c>
      <c r="DL242" s="3">
        <f t="shared" si="184"/>
        <v>223</v>
      </c>
      <c r="DM242" s="3"/>
      <c r="DN242" s="3">
        <f t="shared" si="181"/>
        <v>1312</v>
      </c>
      <c r="EG242" s="1">
        <v>43966</v>
      </c>
      <c r="EH242" s="3">
        <f t="shared" si="177"/>
        <v>67</v>
      </c>
      <c r="EI242" s="3">
        <f t="shared" si="183"/>
        <v>67</v>
      </c>
      <c r="EJ242" s="3">
        <f t="shared" si="178"/>
        <v>83</v>
      </c>
      <c r="EK242" s="3">
        <f t="shared" si="179"/>
        <v>20</v>
      </c>
      <c r="EL242" s="3">
        <f t="shared" si="186"/>
        <v>66</v>
      </c>
      <c r="EM242" s="3">
        <f t="shared" si="174"/>
        <v>61</v>
      </c>
    </row>
    <row r="243" spans="48:143" x14ac:dyDescent="0.2">
      <c r="AV243" s="5">
        <v>340661</v>
      </c>
      <c r="AW243" s="5">
        <v>141560</v>
      </c>
      <c r="AX243" s="5">
        <v>80497</v>
      </c>
      <c r="AY243" s="5">
        <v>48391</v>
      </c>
      <c r="AZ243" s="5">
        <v>58698</v>
      </c>
      <c r="BA243" s="5">
        <v>71141</v>
      </c>
      <c r="BD243" s="1">
        <v>43964</v>
      </c>
      <c r="BE243" s="3">
        <v>1258907</v>
      </c>
      <c r="BF243" s="3">
        <f>SUM(141560+299890)</f>
        <v>441450</v>
      </c>
      <c r="BG243" s="3">
        <v>410032</v>
      </c>
      <c r="BH243" s="3">
        <f>SUM(48391+259869)</f>
        <v>308260</v>
      </c>
      <c r="BI243" s="3">
        <f>SUM(58698+244171)</f>
        <v>302869</v>
      </c>
      <c r="BJ243" s="3">
        <v>1104651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43967</v>
      </c>
      <c r="DI243" s="3">
        <f t="shared" si="185"/>
        <v>1420</v>
      </c>
      <c r="DJ243" s="3">
        <f>SUM(N47+O47+P47+Q47+R47)</f>
        <v>397</v>
      </c>
      <c r="DK243" s="3">
        <f t="shared" si="182"/>
        <v>1095</v>
      </c>
      <c r="DL243" s="3">
        <f t="shared" si="184"/>
        <v>208</v>
      </c>
      <c r="DM243" s="3">
        <f t="shared" ref="DM243:DM263" si="187">SUM(AR47+AS47+AT47+AU47+AV47)</f>
        <v>537</v>
      </c>
      <c r="DN243" s="3">
        <f t="shared" si="181"/>
        <v>1451</v>
      </c>
      <c r="EG243" s="1">
        <v>43967</v>
      </c>
      <c r="EH243" s="3">
        <f t="shared" si="177"/>
        <v>86</v>
      </c>
      <c r="EI243" s="3">
        <f t="shared" si="183"/>
        <v>44</v>
      </c>
      <c r="EJ243" s="3">
        <f t="shared" si="178"/>
        <v>73</v>
      </c>
      <c r="EK243" s="3">
        <f t="shared" si="179"/>
        <v>46</v>
      </c>
      <c r="EL243" s="3">
        <f t="shared" si="186"/>
        <v>32</v>
      </c>
      <c r="EM243" s="3">
        <f t="shared" si="174"/>
        <v>45</v>
      </c>
    </row>
    <row r="244" spans="48:143" x14ac:dyDescent="0.2">
      <c r="AV244" s="5">
        <v>343051</v>
      </c>
      <c r="AW244" s="5">
        <v>142704</v>
      </c>
      <c r="AX244" s="5">
        <v>82182</v>
      </c>
      <c r="AY244" s="5">
        <v>49582</v>
      </c>
      <c r="AZ244" s="5">
        <v>59636</v>
      </c>
      <c r="BA244" s="5">
        <v>73164</v>
      </c>
      <c r="BD244" s="1">
        <v>43965</v>
      </c>
      <c r="BE244" s="3">
        <v>1298757</v>
      </c>
      <c r="BF244" s="3">
        <f>SUM(142704+308992)</f>
        <v>451696</v>
      </c>
      <c r="BG244" s="3">
        <v>424361</v>
      </c>
      <c r="BH244" s="3">
        <f>SUM(49582+286301)</f>
        <v>335883</v>
      </c>
      <c r="BI244" s="3">
        <f>SUM(59636+251559)</f>
        <v>311195</v>
      </c>
      <c r="BJ244" s="3">
        <v>1133906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43968</v>
      </c>
      <c r="DI244" s="3">
        <f t="shared" si="185"/>
        <v>1086</v>
      </c>
      <c r="DJ244" s="3">
        <f>SUM(N48+O48+P48+Q48+R48)</f>
        <v>651</v>
      </c>
      <c r="DK244" s="3">
        <f t="shared" si="182"/>
        <v>774</v>
      </c>
      <c r="DL244" s="3">
        <f t="shared" si="184"/>
        <v>132</v>
      </c>
      <c r="DM244" s="3">
        <f t="shared" si="187"/>
        <v>311</v>
      </c>
      <c r="DN244" s="3">
        <f t="shared" si="181"/>
        <v>1064</v>
      </c>
      <c r="EG244" s="1">
        <v>43968</v>
      </c>
      <c r="EH244" s="3">
        <f t="shared" si="177"/>
        <v>72</v>
      </c>
      <c r="EI244" s="3">
        <f t="shared" si="183"/>
        <v>41</v>
      </c>
      <c r="EJ244" s="3">
        <f t="shared" si="178"/>
        <v>64</v>
      </c>
      <c r="EK244" s="3">
        <f t="shared" si="179"/>
        <v>4</v>
      </c>
      <c r="EL244" s="3">
        <f t="shared" si="186"/>
        <v>6</v>
      </c>
      <c r="EM244" s="3">
        <f t="shared" si="174"/>
        <v>40</v>
      </c>
    </row>
    <row r="245" spans="48:143" x14ac:dyDescent="0.2">
      <c r="AV245" s="5">
        <v>345813</v>
      </c>
      <c r="AW245" s="5">
        <v>143905</v>
      </c>
      <c r="AX245" s="5">
        <v>83421</v>
      </c>
      <c r="AY245" s="5">
        <v>50079</v>
      </c>
      <c r="AZ245" s="5">
        <v>60622</v>
      </c>
      <c r="BA245" s="5">
        <v>74936</v>
      </c>
      <c r="BD245" s="1">
        <v>43966</v>
      </c>
      <c r="BE245" s="3">
        <v>1338048</v>
      </c>
      <c r="BF245" s="3">
        <f>SUM(143905+319067)</f>
        <v>462972</v>
      </c>
      <c r="BG245" s="3">
        <v>435679</v>
      </c>
      <c r="BH245" s="3">
        <f>SUM(50079+307417)</f>
        <v>357496</v>
      </c>
      <c r="BI245" s="3">
        <f>SUM(60622+259210)</f>
        <v>319832</v>
      </c>
      <c r="BJ245" s="3">
        <v>1179126</v>
      </c>
      <c r="CA245" s="1"/>
      <c r="CD245" s="1"/>
      <c r="CE245" s="3"/>
      <c r="CF245" s="3"/>
      <c r="CH245" s="1"/>
      <c r="CK245" s="1"/>
      <c r="CP245" s="1"/>
      <c r="DH245" s="1">
        <v>43969</v>
      </c>
      <c r="DI245" s="3">
        <f t="shared" si="185"/>
        <v>711</v>
      </c>
      <c r="DJ245" s="3"/>
      <c r="DK245" s="3">
        <f t="shared" si="182"/>
        <v>773</v>
      </c>
      <c r="DL245" s="3">
        <f t="shared" si="184"/>
        <v>88</v>
      </c>
      <c r="DM245" s="3">
        <f t="shared" si="187"/>
        <v>473</v>
      </c>
      <c r="DN245" s="3">
        <f t="shared" si="181"/>
        <v>795</v>
      </c>
      <c r="EG245" s="1">
        <v>43969</v>
      </c>
      <c r="EH245" s="3">
        <f t="shared" si="177"/>
        <v>65</v>
      </c>
      <c r="EI245" s="3">
        <f t="shared" si="183"/>
        <v>40</v>
      </c>
      <c r="EJ245" s="3">
        <f t="shared" si="178"/>
        <v>53</v>
      </c>
      <c r="EK245" s="3">
        <f t="shared" si="179"/>
        <v>16</v>
      </c>
      <c r="EL245" s="3">
        <f t="shared" si="186"/>
        <v>123</v>
      </c>
      <c r="EM245" s="3">
        <f t="shared" si="174"/>
        <v>23</v>
      </c>
    </row>
    <row r="246" spans="48:143" x14ac:dyDescent="0.2">
      <c r="AV246" s="5">
        <v>348232</v>
      </c>
      <c r="AW246" s="5">
        <v>145089</v>
      </c>
      <c r="AX246" s="5">
        <v>84933</v>
      </c>
      <c r="AY246" s="5">
        <v>50504</v>
      </c>
      <c r="AZ246" s="5">
        <v>61611</v>
      </c>
      <c r="BA246" s="5">
        <v>76793</v>
      </c>
      <c r="BD246" s="1">
        <v>43967</v>
      </c>
      <c r="BE246" s="3">
        <v>1378717</v>
      </c>
      <c r="BF246" s="3">
        <f>SUM(145089+330135)</f>
        <v>475224</v>
      </c>
      <c r="BG246" s="3">
        <v>448089</v>
      </c>
      <c r="BH246" s="3">
        <f>SUM(50504+307417)</f>
        <v>357921</v>
      </c>
      <c r="BI246" s="3">
        <f>SUM(61611+266225)</f>
        <v>327836</v>
      </c>
      <c r="BJ246" s="3">
        <v>1235243</v>
      </c>
      <c r="CA246" s="1"/>
      <c r="CD246" s="1"/>
      <c r="CE246" s="3"/>
      <c r="CF246" s="3"/>
      <c r="CH246" s="1"/>
      <c r="CK246" s="1"/>
      <c r="CP246" s="1"/>
      <c r="DH246" s="1">
        <v>43970</v>
      </c>
      <c r="DI246" s="3">
        <f t="shared" si="185"/>
        <v>665</v>
      </c>
      <c r="DJ246" s="3"/>
      <c r="DK246" s="3">
        <f t="shared" si="182"/>
        <v>655</v>
      </c>
      <c r="DL246" s="3">
        <f t="shared" si="184"/>
        <v>230</v>
      </c>
      <c r="DM246" s="3">
        <f t="shared" si="187"/>
        <v>301</v>
      </c>
      <c r="DN246" s="3">
        <f t="shared" si="181"/>
        <v>1584</v>
      </c>
      <c r="EG246" s="1">
        <v>43970</v>
      </c>
      <c r="EH246" s="3">
        <f t="shared" si="177"/>
        <v>70</v>
      </c>
      <c r="EI246" s="3">
        <f t="shared" si="183"/>
        <v>65</v>
      </c>
      <c r="EJ246" s="3">
        <f t="shared" si="178"/>
        <v>58</v>
      </c>
      <c r="EK246" s="3">
        <f t="shared" si="179"/>
        <v>81</v>
      </c>
      <c r="EL246" s="3"/>
      <c r="EM246" s="3">
        <f t="shared" si="174"/>
        <v>83</v>
      </c>
    </row>
    <row r="247" spans="48:143" x14ac:dyDescent="0.2">
      <c r="AV247" s="5">
        <v>350121</v>
      </c>
      <c r="AW247" s="5">
        <v>146334</v>
      </c>
      <c r="AX247" s="5">
        <v>86010</v>
      </c>
      <c r="AY247" s="5">
        <v>51142</v>
      </c>
      <c r="AZ247" s="5">
        <v>62234</v>
      </c>
      <c r="BA247" s="5">
        <v>78839</v>
      </c>
      <c r="BD247" s="1">
        <v>43968</v>
      </c>
      <c r="BE247" s="3">
        <v>1413396</v>
      </c>
      <c r="BF247" s="3">
        <v>487565</v>
      </c>
      <c r="BG247" s="3">
        <v>460826</v>
      </c>
      <c r="BH247" s="3">
        <f>SUM(51142+345816)</f>
        <v>396958</v>
      </c>
      <c r="BI247" s="3">
        <f>SUM(62234+270670)</f>
        <v>332904</v>
      </c>
      <c r="BJ247" s="3">
        <v>1292672</v>
      </c>
      <c r="CA247" s="1"/>
      <c r="CD247" s="1"/>
      <c r="CE247" s="3"/>
      <c r="CF247" s="3"/>
      <c r="CH247" s="1"/>
      <c r="CK247" s="1"/>
      <c r="CP247" s="1"/>
      <c r="DH247" s="1">
        <v>43971</v>
      </c>
      <c r="DI247" s="3">
        <f t="shared" si="185"/>
        <v>757</v>
      </c>
      <c r="DJ247" s="3"/>
      <c r="DK247" s="3">
        <f t="shared" si="182"/>
        <v>753</v>
      </c>
      <c r="DL247" s="3">
        <f t="shared" si="184"/>
        <v>238</v>
      </c>
      <c r="DM247" s="3">
        <f t="shared" si="187"/>
        <v>404</v>
      </c>
      <c r="DN247" s="3">
        <f t="shared" si="181"/>
        <v>1630</v>
      </c>
      <c r="EG247" s="1">
        <v>43971</v>
      </c>
      <c r="EH247" s="3">
        <f t="shared" si="177"/>
        <v>82</v>
      </c>
      <c r="EI247" s="3">
        <f t="shared" si="183"/>
        <v>84</v>
      </c>
      <c r="EJ247" s="3">
        <f t="shared" si="178"/>
        <v>98</v>
      </c>
      <c r="EK247" s="3">
        <f t="shared" si="179"/>
        <v>30</v>
      </c>
      <c r="EL247" s="3">
        <f t="shared" ref="EL247:EL284" si="188">SUM(FE51+FF51+FG51+FH51+FI51)</f>
        <v>81</v>
      </c>
      <c r="EM247" s="3">
        <f t="shared" si="174"/>
        <v>96</v>
      </c>
    </row>
    <row r="248" spans="48:143" x14ac:dyDescent="0.2">
      <c r="AV248" s="5">
        <v>351371</v>
      </c>
      <c r="AW248" s="5">
        <v>148039</v>
      </c>
      <c r="AX248" s="5">
        <v>87052</v>
      </c>
      <c r="AY248" s="5">
        <v>51915</v>
      </c>
      <c r="AZ248" s="5">
        <v>63056</v>
      </c>
      <c r="BA248" s="5">
        <v>80430</v>
      </c>
      <c r="BD248" s="1">
        <v>43969</v>
      </c>
      <c r="BE248" s="3">
        <v>1439557</v>
      </c>
      <c r="BF248" s="3">
        <f>SUM(148039+357530)</f>
        <v>505569</v>
      </c>
      <c r="BG248" s="3">
        <v>469199</v>
      </c>
      <c r="BH248" s="3">
        <f>SUM(51915+358263)</f>
        <v>410178</v>
      </c>
      <c r="BI248" s="3">
        <f>SUM(63056+277553)</f>
        <v>340609</v>
      </c>
      <c r="BJ248" s="3">
        <v>1339316</v>
      </c>
      <c r="CA248" s="1"/>
      <c r="CD248" s="1"/>
      <c r="CE248" s="3"/>
      <c r="CF248" s="3"/>
      <c r="CH248" s="1"/>
      <c r="CK248" s="1"/>
      <c r="CP248" s="1"/>
      <c r="DH248" s="1">
        <v>43972</v>
      </c>
      <c r="DI248" s="3">
        <f t="shared" si="185"/>
        <v>1215</v>
      </c>
      <c r="DJ248" s="3"/>
      <c r="DK248" s="3">
        <f t="shared" si="182"/>
        <v>793</v>
      </c>
      <c r="DL248" s="3">
        <f t="shared" si="184"/>
        <v>157</v>
      </c>
      <c r="DM248" s="3">
        <f t="shared" si="187"/>
        <v>491</v>
      </c>
      <c r="DN248" s="3">
        <f t="shared" si="181"/>
        <v>1582</v>
      </c>
      <c r="EG248" s="1">
        <v>43972</v>
      </c>
      <c r="EH248" s="3">
        <f t="shared" si="177"/>
        <v>52</v>
      </c>
      <c r="EI248" s="3">
        <f t="shared" si="183"/>
        <v>50</v>
      </c>
      <c r="EJ248" s="3">
        <f t="shared" si="178"/>
        <v>61</v>
      </c>
      <c r="EK248" s="3">
        <f t="shared" si="179"/>
        <v>55</v>
      </c>
      <c r="EL248" s="3">
        <f t="shared" si="188"/>
        <v>47</v>
      </c>
      <c r="EM248" s="3">
        <f t="shared" si="174"/>
        <v>66</v>
      </c>
    </row>
    <row r="249" spans="48:143" x14ac:dyDescent="0.2">
      <c r="AV249" s="5">
        <v>352845</v>
      </c>
      <c r="AW249" s="5">
        <v>149013</v>
      </c>
      <c r="AX249" s="5">
        <v>87925</v>
      </c>
      <c r="AY249" s="5">
        <v>52350</v>
      </c>
      <c r="AZ249" s="5">
        <v>63666</v>
      </c>
      <c r="BA249" s="5">
        <v>81795</v>
      </c>
      <c r="BD249" s="1">
        <v>43970</v>
      </c>
      <c r="BE249" s="3">
        <v>1467739</v>
      </c>
      <c r="BF249" s="3">
        <f>SUM(149013+371169)</f>
        <v>520182</v>
      </c>
      <c r="BG249" s="3">
        <v>476940</v>
      </c>
      <c r="BH249" s="3">
        <f>SUM(52350+370554)</f>
        <v>422904</v>
      </c>
      <c r="BI249" s="3">
        <f>SUM(63666+286034)</f>
        <v>349700</v>
      </c>
      <c r="BJ249" s="3">
        <v>1380120</v>
      </c>
      <c r="CA249" s="1"/>
      <c r="CD249" s="1"/>
      <c r="CE249" s="3"/>
      <c r="CF249" s="3"/>
      <c r="CH249" s="1"/>
      <c r="CK249" s="1"/>
      <c r="CP249" s="1"/>
      <c r="DH249" s="1">
        <v>43973</v>
      </c>
      <c r="DI249" s="3">
        <f t="shared" si="185"/>
        <v>868</v>
      </c>
      <c r="DJ249" s="3">
        <f>SUM(N53+O53+P53+Q53+R53)</f>
        <v>383</v>
      </c>
      <c r="DK249" s="3">
        <f t="shared" si="182"/>
        <v>541</v>
      </c>
      <c r="DL249" s="3">
        <f t="shared" si="184"/>
        <v>108</v>
      </c>
      <c r="DM249" s="3">
        <f t="shared" si="187"/>
        <v>487</v>
      </c>
      <c r="DN249" s="3">
        <f t="shared" si="181"/>
        <v>1373</v>
      </c>
      <c r="EG249" s="1">
        <v>43973</v>
      </c>
      <c r="EH249" s="3">
        <f t="shared" si="177"/>
        <v>54</v>
      </c>
      <c r="EI249" s="3">
        <f t="shared" si="183"/>
        <v>59</v>
      </c>
      <c r="EJ249" s="3">
        <f t="shared" si="178"/>
        <v>58</v>
      </c>
      <c r="EK249" s="3"/>
      <c r="EL249" s="3">
        <f t="shared" si="188"/>
        <v>91</v>
      </c>
      <c r="EM249" s="3">
        <f t="shared" ref="EM249:EM275" si="189">SUM(FM53+FN53+FO53+FP53+FQ53)</f>
        <v>57</v>
      </c>
    </row>
    <row r="250" spans="48:143" x14ac:dyDescent="0.2">
      <c r="AV250" s="5">
        <v>354370</v>
      </c>
      <c r="AW250" s="5">
        <v>150399</v>
      </c>
      <c r="AX250" s="5">
        <v>88970</v>
      </c>
      <c r="AY250" s="5">
        <v>53009</v>
      </c>
      <c r="AZ250" s="5">
        <v>64412</v>
      </c>
      <c r="BA250" s="5">
        <v>84057</v>
      </c>
      <c r="BD250" s="1">
        <v>43971</v>
      </c>
      <c r="BE250" s="3">
        <v>1505836</v>
      </c>
      <c r="BF250" s="3">
        <v>531343</v>
      </c>
      <c r="BG250" s="3">
        <v>489953</v>
      </c>
      <c r="BH250" s="3">
        <f>SUM(53009+384063)</f>
        <v>437072</v>
      </c>
      <c r="BI250" s="3">
        <f>SUM(64412+293244)</f>
        <v>357656</v>
      </c>
      <c r="BJ250" s="3">
        <v>1421127</v>
      </c>
      <c r="CA250" s="1"/>
      <c r="CD250" s="1"/>
      <c r="CE250" s="3"/>
      <c r="CF250" s="3"/>
      <c r="CH250" s="1"/>
      <c r="CK250" s="1"/>
      <c r="CP250" s="1"/>
      <c r="DH250" s="1">
        <v>43974</v>
      </c>
      <c r="DI250" s="3">
        <f t="shared" si="185"/>
        <v>852</v>
      </c>
      <c r="DJ250" s="3"/>
      <c r="DK250" s="3">
        <f t="shared" si="182"/>
        <v>556</v>
      </c>
      <c r="DL250" s="3">
        <f t="shared" si="184"/>
        <v>207</v>
      </c>
      <c r="DM250" s="3">
        <f t="shared" si="187"/>
        <v>325</v>
      </c>
      <c r="DN250" s="3">
        <f t="shared" si="181"/>
        <v>1463</v>
      </c>
      <c r="EG250" s="1">
        <v>43974</v>
      </c>
      <c r="EH250" s="3">
        <f t="shared" si="177"/>
        <v>40</v>
      </c>
      <c r="EI250" s="3">
        <f t="shared" si="183"/>
        <v>24</v>
      </c>
      <c r="EJ250" s="3">
        <f t="shared" si="178"/>
        <v>49</v>
      </c>
      <c r="EK250" s="3"/>
      <c r="EL250" s="3">
        <f t="shared" si="188"/>
        <v>43</v>
      </c>
      <c r="EM250" s="3">
        <f t="shared" si="189"/>
        <v>58</v>
      </c>
    </row>
    <row r="251" spans="48:143" x14ac:dyDescent="0.2">
      <c r="AV251" s="5">
        <v>356458</v>
      </c>
      <c r="AW251" s="5">
        <v>151472</v>
      </c>
      <c r="AX251" s="5">
        <v>90084</v>
      </c>
      <c r="AY251" s="5">
        <v>53510</v>
      </c>
      <c r="AZ251" s="5">
        <v>65392</v>
      </c>
      <c r="BA251" s="5">
        <v>86197</v>
      </c>
      <c r="BD251" s="1">
        <v>43972</v>
      </c>
      <c r="BE251" s="3">
        <v>1555055</v>
      </c>
      <c r="BF251" s="3">
        <v>544274</v>
      </c>
      <c r="BG251" s="3">
        <v>501486</v>
      </c>
      <c r="BH251" s="3">
        <f>SUM(53510+401230)</f>
        <v>454740</v>
      </c>
      <c r="BI251" s="3">
        <f>SUM(65392+303514)</f>
        <v>368906</v>
      </c>
      <c r="BJ251" s="3">
        <v>1466773</v>
      </c>
      <c r="CA251" s="1"/>
      <c r="CD251" s="1"/>
      <c r="CE251" s="3"/>
      <c r="CF251" s="3"/>
      <c r="CH251" s="1"/>
      <c r="CK251" s="1"/>
      <c r="CP251" s="1"/>
      <c r="DH251" s="1">
        <v>43975</v>
      </c>
      <c r="DI251" s="3">
        <f t="shared" si="185"/>
        <v>976</v>
      </c>
      <c r="DJ251" s="3"/>
      <c r="DK251" s="3">
        <f t="shared" si="182"/>
        <v>687</v>
      </c>
      <c r="DL251" s="3">
        <f t="shared" si="184"/>
        <v>138</v>
      </c>
      <c r="DM251" s="3">
        <f t="shared" si="187"/>
        <v>365</v>
      </c>
      <c r="DN251" s="3">
        <f t="shared" si="181"/>
        <v>1334</v>
      </c>
      <c r="EG251" s="1">
        <v>43975</v>
      </c>
      <c r="EH251" s="3">
        <f t="shared" ref="EH251:EH275" si="190">SUM(EC55+EB55+EA55+DZ55+DY55)</f>
        <v>48</v>
      </c>
      <c r="EI251" s="3">
        <f t="shared" si="183"/>
        <v>17</v>
      </c>
      <c r="EJ251" s="3">
        <f t="shared" ref="EJ251:EJ280" si="191">SUM(EO55+EP55+EQ55+ER55+ES55)</f>
        <v>48</v>
      </c>
      <c r="EK251" s="3"/>
      <c r="EL251" s="3">
        <f t="shared" si="188"/>
        <v>8</v>
      </c>
      <c r="EM251" s="3">
        <f t="shared" si="189"/>
        <v>20</v>
      </c>
    </row>
    <row r="252" spans="48:143" x14ac:dyDescent="0.2">
      <c r="AV252" s="5">
        <v>358154</v>
      </c>
      <c r="AW252" s="5">
        <v>152719</v>
      </c>
      <c r="AX252" s="5">
        <v>90889</v>
      </c>
      <c r="AY252" s="5">
        <v>53913</v>
      </c>
      <c r="AZ252" s="5">
        <v>66258</v>
      </c>
      <c r="BA252" s="5">
        <v>88444</v>
      </c>
      <c r="BD252" s="1">
        <v>43973</v>
      </c>
      <c r="BE252" s="3">
        <v>1600793</v>
      </c>
      <c r="BF252" s="3">
        <v>555314</v>
      </c>
      <c r="BG252" s="3">
        <v>511644</v>
      </c>
      <c r="BH252" s="3">
        <f>SUM(53913+417871)</f>
        <v>471784</v>
      </c>
      <c r="BI252" s="3">
        <f>SUM(66258+312743)</f>
        <v>379001</v>
      </c>
      <c r="BJ252" s="3">
        <v>1515306</v>
      </c>
      <c r="CA252" s="1"/>
      <c r="CD252" s="1"/>
      <c r="CE252" s="3"/>
      <c r="CF252" s="3"/>
      <c r="CH252" s="1"/>
      <c r="CK252" s="1"/>
      <c r="CP252" s="1"/>
      <c r="DH252" s="1">
        <v>43976</v>
      </c>
      <c r="DI252" s="3">
        <f t="shared" si="185"/>
        <v>683</v>
      </c>
      <c r="DJ252" s="3">
        <f>SUM(N56+O56+P56+Q56+R56)</f>
        <v>368</v>
      </c>
      <c r="DK252" s="3">
        <f t="shared" si="182"/>
        <v>389</v>
      </c>
      <c r="DL252" s="3">
        <f t="shared" si="184"/>
        <v>90</v>
      </c>
      <c r="DM252" s="3">
        <f t="shared" si="187"/>
        <v>227</v>
      </c>
      <c r="DN252" s="3">
        <f t="shared" si="181"/>
        <v>1609</v>
      </c>
      <c r="EG252" s="1">
        <v>43976</v>
      </c>
      <c r="EH252" s="3">
        <f t="shared" si="190"/>
        <v>54</v>
      </c>
      <c r="EI252" s="3"/>
      <c r="EJ252" s="3">
        <f t="shared" si="191"/>
        <v>0</v>
      </c>
      <c r="EK252" s="3"/>
      <c r="EL252" s="3">
        <f t="shared" si="188"/>
        <v>8</v>
      </c>
      <c r="EM252" s="3">
        <f t="shared" si="189"/>
        <v>18</v>
      </c>
    </row>
    <row r="253" spans="48:143" x14ac:dyDescent="0.2">
      <c r="AV253" s="5">
        <v>359926</v>
      </c>
      <c r="AW253" s="5">
        <v>153104</v>
      </c>
      <c r="AX253" s="5">
        <v>91622</v>
      </c>
      <c r="AY253" s="5">
        <v>54365</v>
      </c>
      <c r="AZ253" s="5">
        <v>66983</v>
      </c>
      <c r="BA253" s="5">
        <v>90631</v>
      </c>
      <c r="BD253" s="1">
        <v>43974</v>
      </c>
      <c r="BE253" s="3">
        <v>1652061</v>
      </c>
      <c r="BF253" s="3">
        <v>578735</v>
      </c>
      <c r="BG253" s="3">
        <v>520986</v>
      </c>
      <c r="BH253" s="3"/>
      <c r="BI253" s="3">
        <f>SUM(66983+321469)</f>
        <v>388452</v>
      </c>
      <c r="BJ253" s="3">
        <v>1582745</v>
      </c>
      <c r="CA253" s="1"/>
      <c r="CD253" s="1"/>
      <c r="CE253" s="3"/>
      <c r="CF253" s="3"/>
      <c r="CH253" s="1"/>
      <c r="CK253" s="1"/>
      <c r="CP253" s="1"/>
      <c r="DH253" s="1">
        <v>43977</v>
      </c>
      <c r="DI253" s="3">
        <f t="shared" si="185"/>
        <v>625</v>
      </c>
      <c r="DJ253" s="3">
        <f>SUM(N57+O57+P57+Q57+R57)</f>
        <v>287</v>
      </c>
      <c r="DK253" s="3">
        <f t="shared" si="182"/>
        <v>281</v>
      </c>
      <c r="DL253" s="3">
        <f t="shared" si="184"/>
        <v>142</v>
      </c>
      <c r="DM253" s="3">
        <f t="shared" si="187"/>
        <v>182</v>
      </c>
      <c r="DN253" s="3">
        <f t="shared" si="181"/>
        <v>1972</v>
      </c>
      <c r="EG253" s="1">
        <v>43977</v>
      </c>
      <c r="EH253" s="3">
        <f t="shared" si="190"/>
        <v>36</v>
      </c>
      <c r="EI253" s="3"/>
      <c r="EJ253" s="3">
        <f t="shared" si="191"/>
        <v>64</v>
      </c>
      <c r="EK253" s="3">
        <f t="shared" ref="EK253:EK275" si="192">SUM(FA57+EZ57+EY57+EX57+EW57)</f>
        <v>11</v>
      </c>
      <c r="EL253" s="3">
        <f t="shared" si="188"/>
        <v>11</v>
      </c>
      <c r="EM253" s="3">
        <f t="shared" si="189"/>
        <v>47</v>
      </c>
    </row>
    <row r="254" spans="48:143" x14ac:dyDescent="0.2">
      <c r="AV254" s="5">
        <v>361515</v>
      </c>
      <c r="AW254" s="5">
        <v>154154</v>
      </c>
      <c r="AX254" s="5">
        <v>92675</v>
      </c>
      <c r="AY254" s="5">
        <v>54365</v>
      </c>
      <c r="AZ254" s="5">
        <v>67713</v>
      </c>
      <c r="BA254" s="5">
        <v>92710</v>
      </c>
      <c r="BD254" s="1">
        <v>43975</v>
      </c>
      <c r="BE254" s="3">
        <v>1699826</v>
      </c>
      <c r="BF254" s="3">
        <v>603807</v>
      </c>
      <c r="BG254" s="3">
        <v>532373</v>
      </c>
      <c r="BH254" s="3"/>
      <c r="BI254" s="3">
        <f>SUM(67713+328382)</f>
        <v>396095</v>
      </c>
      <c r="BJ254" s="3">
        <v>1644102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43978</v>
      </c>
      <c r="DI254" s="3">
        <f t="shared" si="185"/>
        <v>642</v>
      </c>
      <c r="DJ254" s="3">
        <f>SUM(N58+O58+P58+Q58+R58)</f>
        <v>257</v>
      </c>
      <c r="DK254" s="3">
        <f t="shared" si="182"/>
        <v>383</v>
      </c>
      <c r="DL254" s="3">
        <f t="shared" si="184"/>
        <v>134</v>
      </c>
      <c r="DM254" s="3">
        <f t="shared" si="187"/>
        <v>484</v>
      </c>
      <c r="DN254" s="3">
        <f t="shared" si="181"/>
        <v>1510</v>
      </c>
      <c r="EG254" s="1">
        <v>43978</v>
      </c>
      <c r="EH254" s="3">
        <f t="shared" si="190"/>
        <v>30</v>
      </c>
      <c r="EI254" s="3">
        <f>SUM(EK58+EJ58+EI58+EH58+EG58)</f>
        <v>72</v>
      </c>
      <c r="EJ254" s="3">
        <f t="shared" si="191"/>
        <v>47</v>
      </c>
      <c r="EK254" s="3">
        <f t="shared" si="192"/>
        <v>49</v>
      </c>
      <c r="EL254" s="3">
        <f t="shared" si="188"/>
        <v>68</v>
      </c>
      <c r="EM254" s="3">
        <f t="shared" si="189"/>
        <v>71</v>
      </c>
    </row>
    <row r="255" spans="48:143" x14ac:dyDescent="0.2">
      <c r="AV255" s="5">
        <v>362764</v>
      </c>
      <c r="AW255" s="5">
        <v>155092</v>
      </c>
      <c r="AX255" s="5">
        <v>93271</v>
      </c>
      <c r="AY255" s="5">
        <v>54881</v>
      </c>
      <c r="AZ255" s="5">
        <v>68186</v>
      </c>
      <c r="BA255" s="5">
        <v>94558</v>
      </c>
      <c r="BD255" s="1">
        <v>43976</v>
      </c>
      <c r="BE255" s="3">
        <v>1739449</v>
      </c>
      <c r="BF255" s="3">
        <v>623797</v>
      </c>
      <c r="BG255" s="3">
        <v>540561</v>
      </c>
      <c r="BH255" s="3">
        <f>SUM(54881+417979)</f>
        <v>472860</v>
      </c>
      <c r="BI255" s="3">
        <f>SUM(68186+334928)</f>
        <v>403114</v>
      </c>
      <c r="BJ255" s="3">
        <v>1696396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43979</v>
      </c>
      <c r="DI255" s="3">
        <f t="shared" si="185"/>
        <v>1100</v>
      </c>
      <c r="DJ255" s="3">
        <f>SUM(N59+O59+P59+Q59+R59)</f>
        <v>578</v>
      </c>
      <c r="DK255" s="3">
        <f t="shared" si="182"/>
        <v>479</v>
      </c>
      <c r="DL255" s="3">
        <f t="shared" si="184"/>
        <v>129</v>
      </c>
      <c r="DM255" s="3">
        <f t="shared" si="187"/>
        <v>295</v>
      </c>
      <c r="DN255" s="3">
        <f t="shared" si="181"/>
        <v>1565</v>
      </c>
      <c r="EG255" s="1">
        <v>43979</v>
      </c>
      <c r="EH255" s="3">
        <f t="shared" si="190"/>
        <v>33</v>
      </c>
      <c r="EI255" s="3">
        <f>SUM(EK59+EJ59+EI59+EH59+EG59)</f>
        <v>22</v>
      </c>
      <c r="EJ255" s="3">
        <f t="shared" si="191"/>
        <v>68</v>
      </c>
      <c r="EK255" s="3">
        <f t="shared" si="192"/>
        <v>22</v>
      </c>
      <c r="EL255" s="3">
        <f t="shared" si="188"/>
        <v>51</v>
      </c>
      <c r="EM255" s="3">
        <f t="shared" si="189"/>
        <v>73</v>
      </c>
    </row>
    <row r="256" spans="48:143" x14ac:dyDescent="0.2">
      <c r="AV256" s="5">
        <v>363836</v>
      </c>
      <c r="AW256" s="5">
        <v>155764</v>
      </c>
      <c r="AX256" s="5">
        <v>93693</v>
      </c>
      <c r="AY256" s="5">
        <v>55104</v>
      </c>
      <c r="AZ256" s="5">
        <v>68637</v>
      </c>
      <c r="BA256" s="5">
        <v>96733</v>
      </c>
      <c r="BD256" s="1">
        <v>43977</v>
      </c>
      <c r="BE256" s="3">
        <v>1774128</v>
      </c>
      <c r="BF256" s="3">
        <v>635892</v>
      </c>
      <c r="BG256" s="3">
        <v>545481</v>
      </c>
      <c r="BH256" s="3">
        <v>484279</v>
      </c>
      <c r="BI256" s="3">
        <f>SUM(68637+339835)</f>
        <v>408472</v>
      </c>
      <c r="BJ256" s="3">
        <v>1736894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43980</v>
      </c>
      <c r="DI256" s="3">
        <f t="shared" si="185"/>
        <v>936</v>
      </c>
      <c r="DJ256" s="3">
        <f>SUM(N60+O60+P60+Q60+R60)</f>
        <v>443</v>
      </c>
      <c r="DK256" s="3">
        <f t="shared" si="182"/>
        <v>441</v>
      </c>
      <c r="DL256" s="3">
        <f t="shared" si="184"/>
        <v>248</v>
      </c>
      <c r="DM256" s="3">
        <f t="shared" si="187"/>
        <v>355</v>
      </c>
      <c r="DN256" s="3">
        <f t="shared" si="181"/>
        <v>2133</v>
      </c>
      <c r="EG256" s="1">
        <v>43980</v>
      </c>
      <c r="EH256" s="3">
        <f t="shared" si="190"/>
        <v>23</v>
      </c>
      <c r="EI256" s="3">
        <f>SUM(EK60+EJ60+EI60+EH60+EG60)</f>
        <v>67</v>
      </c>
      <c r="EJ256" s="3">
        <f t="shared" si="191"/>
        <v>52</v>
      </c>
      <c r="EK256" s="3">
        <f t="shared" si="192"/>
        <v>26</v>
      </c>
      <c r="EL256" s="3">
        <f t="shared" si="188"/>
        <v>33</v>
      </c>
      <c r="EM256" s="3">
        <f t="shared" si="189"/>
        <v>65</v>
      </c>
    </row>
    <row r="257" spans="39:143" x14ac:dyDescent="0.2">
      <c r="AV257" s="5">
        <v>364965</v>
      </c>
      <c r="AW257" s="5">
        <v>156628</v>
      </c>
      <c r="AX257" s="5">
        <v>94220</v>
      </c>
      <c r="AY257" s="5">
        <v>55608</v>
      </c>
      <c r="AZ257" s="5">
        <v>69417</v>
      </c>
      <c r="BA257" s="5">
        <v>98980</v>
      </c>
      <c r="BD257" s="1">
        <v>43978</v>
      </c>
      <c r="BE257" s="3">
        <v>1811544</v>
      </c>
      <c r="BF257" s="3">
        <v>660325</v>
      </c>
      <c r="BG257" s="3">
        <v>552144</v>
      </c>
      <c r="BH257" s="3">
        <f>SUM(55608+438644)</f>
        <v>494252</v>
      </c>
      <c r="BI257" s="3">
        <f>SUM(69417+349990)</f>
        <v>419407</v>
      </c>
      <c r="BJ257" s="3">
        <v>1790559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43981</v>
      </c>
      <c r="DI257" s="3">
        <f t="shared" si="185"/>
        <v>774</v>
      </c>
      <c r="DJ257" s="3"/>
      <c r="DK257" s="3">
        <f t="shared" si="182"/>
        <v>455</v>
      </c>
      <c r="DL257" s="3">
        <f t="shared" si="184"/>
        <v>62</v>
      </c>
      <c r="DM257" s="3">
        <f t="shared" si="187"/>
        <v>355</v>
      </c>
      <c r="EG257" s="1">
        <v>43981</v>
      </c>
      <c r="EH257" s="3">
        <f t="shared" si="190"/>
        <v>31</v>
      </c>
      <c r="EI257" s="3"/>
      <c r="EJ257" s="3">
        <f t="shared" si="191"/>
        <v>34</v>
      </c>
      <c r="EK257" s="3">
        <f t="shared" si="192"/>
        <v>46</v>
      </c>
      <c r="EL257" s="3">
        <f t="shared" si="188"/>
        <v>32</v>
      </c>
      <c r="EM257" s="3">
        <f t="shared" si="189"/>
        <v>49</v>
      </c>
    </row>
    <row r="258" spans="39:143" x14ac:dyDescent="0.2">
      <c r="AV258" s="5">
        <v>366733</v>
      </c>
      <c r="AW258" s="5">
        <v>157815</v>
      </c>
      <c r="AX258" s="5">
        <v>94894</v>
      </c>
      <c r="AY258" s="5">
        <v>56014</v>
      </c>
      <c r="AZ258" s="5">
        <v>70042</v>
      </c>
      <c r="BA258" s="5">
        <v>101697</v>
      </c>
      <c r="BD258" s="1">
        <v>43979</v>
      </c>
      <c r="BE258" s="3">
        <v>1876789</v>
      </c>
      <c r="BF258" s="3">
        <v>685857</v>
      </c>
      <c r="BG258" s="3">
        <v>562323</v>
      </c>
      <c r="BH258" s="3">
        <f>SUM(55014+448444)</f>
        <v>503458</v>
      </c>
      <c r="BI258" s="3">
        <f>SUM(70042+357804)</f>
        <v>427846</v>
      </c>
      <c r="BJ258" s="3">
        <v>1835478</v>
      </c>
      <c r="CA258" s="1"/>
      <c r="CD258" s="1"/>
      <c r="CE258" s="3"/>
      <c r="CF258" s="3"/>
      <c r="CH258" s="1"/>
      <c r="CK258" s="1"/>
      <c r="CP258" s="1"/>
      <c r="CU258" s="1"/>
      <c r="CZ258" s="1"/>
      <c r="DH258" s="1">
        <v>43982</v>
      </c>
      <c r="DI258" s="3">
        <f t="shared" si="185"/>
        <v>694</v>
      </c>
      <c r="DK258" s="3">
        <f t="shared" si="182"/>
        <v>532</v>
      </c>
      <c r="DL258">
        <f t="shared" si="184"/>
        <v>323</v>
      </c>
      <c r="DM258">
        <f t="shared" si="187"/>
        <v>252</v>
      </c>
      <c r="DN258">
        <f>SUM(BB62+BC62+BD62+BE62+BF62)</f>
        <v>1828</v>
      </c>
      <c r="EG258" s="1">
        <v>43982</v>
      </c>
      <c r="EH258" s="3">
        <f t="shared" si="190"/>
        <v>24</v>
      </c>
      <c r="EI258" s="3"/>
      <c r="EJ258" s="3">
        <f t="shared" si="191"/>
        <v>58</v>
      </c>
      <c r="EK258" s="3">
        <f t="shared" si="192"/>
        <v>22</v>
      </c>
      <c r="EL258" s="3">
        <f t="shared" si="188"/>
        <v>11</v>
      </c>
      <c r="EM258" s="3">
        <f t="shared" si="189"/>
        <v>33</v>
      </c>
    </row>
    <row r="259" spans="39:143" x14ac:dyDescent="0.2">
      <c r="AV259" s="5">
        <v>368284</v>
      </c>
      <c r="AW259" s="5">
        <v>158844</v>
      </c>
      <c r="AX259" s="5">
        <v>95512</v>
      </c>
      <c r="AY259" s="5">
        <v>56621</v>
      </c>
      <c r="AZ259" s="5">
        <v>70735</v>
      </c>
      <c r="BA259" s="5">
        <v>103886</v>
      </c>
      <c r="BD259" s="1">
        <v>43980</v>
      </c>
      <c r="BE259" s="3">
        <v>1944130</v>
      </c>
      <c r="BF259" s="3">
        <v>716411</v>
      </c>
      <c r="BG259" s="3">
        <v>571745</v>
      </c>
      <c r="BH259" s="3">
        <v>521607</v>
      </c>
      <c r="BI259" s="3">
        <f>SUM(70735+366970)</f>
        <v>437705</v>
      </c>
      <c r="BJ259" s="3">
        <v>1888595</v>
      </c>
      <c r="CA259" s="1"/>
      <c r="CD259" s="1"/>
      <c r="CE259" s="3"/>
      <c r="CF259" s="3"/>
      <c r="CH259" s="1"/>
      <c r="CK259" s="1"/>
      <c r="CP259" s="1"/>
      <c r="CU259" s="1"/>
      <c r="CZ259" s="1"/>
      <c r="DH259" s="1">
        <v>43983</v>
      </c>
      <c r="DI259" s="3">
        <f t="shared" si="185"/>
        <v>523</v>
      </c>
      <c r="DJ259">
        <f t="shared" ref="DJ259:DJ268" si="193">SUM(R63+Q63+P63+O63+N63)</f>
        <v>172</v>
      </c>
      <c r="DK259" s="3">
        <f t="shared" si="182"/>
        <v>2919</v>
      </c>
      <c r="DL259">
        <f t="shared" si="184"/>
        <v>57</v>
      </c>
      <c r="DM259">
        <f t="shared" si="187"/>
        <v>161</v>
      </c>
      <c r="DN259">
        <f>SUM(BB63+BC63+BD63+BE63+BF63)</f>
        <v>1384</v>
      </c>
      <c r="EG259" s="1">
        <v>43983</v>
      </c>
      <c r="EH259" s="3">
        <f t="shared" si="190"/>
        <v>28</v>
      </c>
      <c r="EI259" s="3"/>
      <c r="EJ259" s="3">
        <f t="shared" si="191"/>
        <v>135</v>
      </c>
      <c r="EK259" s="3">
        <f t="shared" si="192"/>
        <v>10</v>
      </c>
      <c r="EL259" s="3">
        <f t="shared" si="188"/>
        <v>14</v>
      </c>
      <c r="EM259" s="3">
        <f t="shared" si="189"/>
        <v>22</v>
      </c>
    </row>
    <row r="260" spans="39:143" x14ac:dyDescent="0.2">
      <c r="AV260" s="5">
        <v>369660</v>
      </c>
      <c r="AW260" s="5">
        <v>159608</v>
      </c>
      <c r="AX260" s="5">
        <v>96301</v>
      </c>
      <c r="AY260" s="5">
        <v>56884</v>
      </c>
      <c r="AZ260" s="5">
        <v>71415</v>
      </c>
      <c r="BA260" s="5">
        <v>106878</v>
      </c>
      <c r="BD260" s="1">
        <v>43981</v>
      </c>
      <c r="BE260" s="3">
        <v>2005381</v>
      </c>
      <c r="BF260" s="3">
        <v>745308</v>
      </c>
      <c r="BG260" s="3">
        <v>582519</v>
      </c>
      <c r="BH260" s="3">
        <f>SUM(56884+481928)</f>
        <v>538812</v>
      </c>
      <c r="BI260" s="3">
        <f>SUM(71415+375731)</f>
        <v>447146</v>
      </c>
      <c r="BJ260" s="3">
        <v>1944848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43984</v>
      </c>
      <c r="DI260" s="3">
        <f t="shared" si="185"/>
        <v>863</v>
      </c>
      <c r="DJ260">
        <f t="shared" si="193"/>
        <v>159</v>
      </c>
      <c r="DK260" s="3">
        <f t="shared" si="182"/>
        <v>301</v>
      </c>
      <c r="DL260">
        <f t="shared" si="184"/>
        <v>49</v>
      </c>
      <c r="DM260">
        <f t="shared" si="187"/>
        <v>323</v>
      </c>
      <c r="DN260">
        <f>SUM(BB64+BC64+BD64+BE64+BF64)</f>
        <v>1707</v>
      </c>
      <c r="EG260" s="1">
        <v>43984</v>
      </c>
      <c r="EH260" s="3">
        <f t="shared" si="190"/>
        <v>21</v>
      </c>
      <c r="EI260" s="3"/>
      <c r="EJ260" s="3">
        <f t="shared" si="191"/>
        <v>37</v>
      </c>
      <c r="EK260" s="3">
        <f t="shared" si="192"/>
        <v>23</v>
      </c>
      <c r="EL260" s="3">
        <f t="shared" si="188"/>
        <v>51</v>
      </c>
      <c r="EM260" s="3">
        <f t="shared" si="189"/>
        <v>62</v>
      </c>
    </row>
    <row r="261" spans="39:143" x14ac:dyDescent="0.2">
      <c r="AV261" s="3">
        <v>370770</v>
      </c>
      <c r="AW261" s="5">
        <v>160445</v>
      </c>
      <c r="AX261" s="5">
        <v>96965</v>
      </c>
      <c r="AY261" s="5">
        <v>57397</v>
      </c>
      <c r="AZ261" s="5">
        <v>71926</v>
      </c>
      <c r="BA261" s="5">
        <v>110583</v>
      </c>
      <c r="BD261" s="1">
        <v>43982</v>
      </c>
      <c r="BE261" s="3">
        <v>2063825</v>
      </c>
      <c r="BF261" s="3">
        <v>746145</v>
      </c>
      <c r="BG261" s="3">
        <v>592853</v>
      </c>
      <c r="BH261" s="3">
        <v>554630</v>
      </c>
      <c r="BJ261" s="3">
        <v>2012583</v>
      </c>
      <c r="CA261" s="1"/>
      <c r="CD261" s="1"/>
      <c r="CE261" s="3"/>
      <c r="CF261" s="3"/>
      <c r="CG261" s="1"/>
      <c r="CH261" s="1"/>
      <c r="CK261" s="1"/>
      <c r="CP261" s="1"/>
      <c r="CU261" s="1"/>
      <c r="CZ261" s="1"/>
      <c r="DH261" s="1">
        <v>43985</v>
      </c>
      <c r="DI261" s="3">
        <f t="shared" si="185"/>
        <v>554</v>
      </c>
      <c r="DJ261">
        <f t="shared" si="193"/>
        <v>193</v>
      </c>
      <c r="DK261" s="3">
        <f t="shared" si="182"/>
        <v>306</v>
      </c>
      <c r="DL261">
        <f t="shared" si="184"/>
        <v>164</v>
      </c>
      <c r="DM261">
        <f t="shared" si="187"/>
        <v>271</v>
      </c>
      <c r="DN261">
        <f>SUM(BB65+BC65+BD65+BE65+BF65)</f>
        <v>1429</v>
      </c>
      <c r="EG261" s="1">
        <v>43985</v>
      </c>
      <c r="EH261" s="3">
        <f t="shared" si="190"/>
        <v>26</v>
      </c>
      <c r="EI261" s="3">
        <f>SUM(EK65+EJ65+EI65+EH65+EG65)</f>
        <v>47</v>
      </c>
      <c r="EJ261" s="3">
        <f t="shared" si="191"/>
        <v>46</v>
      </c>
      <c r="EK261" s="3">
        <f t="shared" si="192"/>
        <v>17</v>
      </c>
      <c r="EL261" s="3">
        <f t="shared" si="188"/>
        <v>30</v>
      </c>
      <c r="EM261" s="3">
        <f t="shared" si="189"/>
        <v>55</v>
      </c>
    </row>
    <row r="262" spans="39:143" x14ac:dyDescent="0.2">
      <c r="AV262" s="3">
        <v>371711</v>
      </c>
      <c r="AW262" s="5">
        <v>160918</v>
      </c>
      <c r="AX262" s="5">
        <v>100805</v>
      </c>
      <c r="AY262" s="5">
        <v>57532</v>
      </c>
      <c r="AZ262" s="5">
        <v>72282</v>
      </c>
      <c r="BA262" s="5">
        <v>113006</v>
      </c>
      <c r="BD262" s="1">
        <v>43983</v>
      </c>
      <c r="BE262" s="3">
        <v>2113777</v>
      </c>
      <c r="BF262" s="3">
        <v>795600</v>
      </c>
      <c r="BG262" s="3">
        <v>599919</v>
      </c>
      <c r="BH262" s="3">
        <v>568023</v>
      </c>
      <c r="BI262" s="3">
        <v>461713</v>
      </c>
      <c r="BJ262" s="3">
        <v>2071591</v>
      </c>
      <c r="CA262" s="1"/>
      <c r="CD262" s="1"/>
      <c r="CE262" s="3"/>
      <c r="CF262" s="3"/>
      <c r="CG262" s="1"/>
      <c r="CH262" s="1"/>
      <c r="CK262" s="1"/>
      <c r="CP262" s="1"/>
      <c r="CU262" s="1"/>
      <c r="CW262" s="3"/>
      <c r="CZ262" s="1"/>
      <c r="DH262" s="1">
        <v>43986</v>
      </c>
      <c r="DI262" s="3">
        <f t="shared" si="185"/>
        <v>576</v>
      </c>
      <c r="DJ262">
        <f t="shared" si="193"/>
        <v>214</v>
      </c>
      <c r="DK262" s="3">
        <f t="shared" si="182"/>
        <v>327</v>
      </c>
      <c r="DM262">
        <f t="shared" si="187"/>
        <v>266</v>
      </c>
      <c r="DN262">
        <f>SUM(BB66+BC66+BD66+BE66+BF66)</f>
        <v>2125</v>
      </c>
      <c r="EG262" s="1">
        <v>43986</v>
      </c>
      <c r="EH262" s="3">
        <f t="shared" si="190"/>
        <v>24</v>
      </c>
      <c r="EI262" s="3">
        <f>SUM(EK66+EJ66+EI66+EH66+EG66)</f>
        <v>38</v>
      </c>
      <c r="EJ262" s="3">
        <f t="shared" si="191"/>
        <v>33</v>
      </c>
      <c r="EK262" s="3">
        <f t="shared" si="192"/>
        <v>19</v>
      </c>
      <c r="EL262" s="3">
        <f t="shared" si="188"/>
        <v>88</v>
      </c>
      <c r="EM262" s="3">
        <f t="shared" si="189"/>
        <v>49</v>
      </c>
    </row>
    <row r="263" spans="39:143" x14ac:dyDescent="0.2">
      <c r="AV263" s="5">
        <v>373040</v>
      </c>
      <c r="AW263" s="5">
        <v>161545</v>
      </c>
      <c r="AX263" s="5">
        <v>101163</v>
      </c>
      <c r="AY263" s="5">
        <v>57731</v>
      </c>
      <c r="AZ263" s="5">
        <v>72894</v>
      </c>
      <c r="BA263" s="5">
        <v>115310</v>
      </c>
      <c r="BD263" s="1">
        <v>43984</v>
      </c>
      <c r="BE263" s="3">
        <v>2167831</v>
      </c>
      <c r="BF263" s="3">
        <v>817677</v>
      </c>
      <c r="BG263" s="3">
        <v>605771</v>
      </c>
      <c r="BH263" s="3">
        <v>577268</v>
      </c>
      <c r="BI263" s="3">
        <v>472255</v>
      </c>
      <c r="BJ263" s="3">
        <v>2131294</v>
      </c>
      <c r="CA263" s="1"/>
      <c r="CD263" s="1"/>
      <c r="CE263" s="3"/>
      <c r="CF263" s="3"/>
      <c r="CG263" s="1"/>
      <c r="CH263" s="1"/>
      <c r="CK263" s="1"/>
      <c r="CP263" s="1"/>
      <c r="CU263" s="1"/>
      <c r="CW263" s="3"/>
      <c r="CZ263" s="1"/>
      <c r="DB263" s="3"/>
      <c r="DH263" s="1">
        <v>43987</v>
      </c>
      <c r="DI263" s="3">
        <f t="shared" si="185"/>
        <v>593</v>
      </c>
      <c r="DJ263">
        <f t="shared" si="193"/>
        <v>376</v>
      </c>
      <c r="DK263" s="3">
        <f t="shared" ref="DK263" si="194">SUM(X67+Y67+Z67+AA67+AB67)</f>
        <v>353</v>
      </c>
      <c r="DM263">
        <f t="shared" si="187"/>
        <v>202</v>
      </c>
      <c r="EG263" s="1">
        <v>43987</v>
      </c>
      <c r="EH263" s="3">
        <f t="shared" si="190"/>
        <v>11</v>
      </c>
      <c r="EI263" s="3">
        <f>SUM(EK67+EJ67+EI67+EH67+EG67)</f>
        <v>29</v>
      </c>
      <c r="EJ263" s="3">
        <f t="shared" si="191"/>
        <v>25</v>
      </c>
      <c r="EK263" s="3">
        <f t="shared" si="192"/>
        <v>8</v>
      </c>
      <c r="EL263" s="3">
        <f t="shared" si="188"/>
        <v>65</v>
      </c>
      <c r="EM263" s="3">
        <f t="shared" si="189"/>
        <v>53</v>
      </c>
    </row>
    <row r="264" spans="39:143" x14ac:dyDescent="0.2">
      <c r="AV264" s="5">
        <v>374085</v>
      </c>
      <c r="AW264" s="5">
        <v>162068</v>
      </c>
      <c r="AX264" s="5">
        <v>101592</v>
      </c>
      <c r="AY264" s="5">
        <v>58035</v>
      </c>
      <c r="AZ264" s="5">
        <v>73405</v>
      </c>
      <c r="BA264" s="5">
        <v>117687</v>
      </c>
      <c r="BD264" s="1">
        <v>43985</v>
      </c>
      <c r="BE264" s="3">
        <v>2229473</v>
      </c>
      <c r="BF264" s="3">
        <v>837420</v>
      </c>
      <c r="BG264" s="3">
        <v>614133</v>
      </c>
      <c r="BH264" s="3">
        <v>593549</v>
      </c>
      <c r="BI264" s="3">
        <v>481674</v>
      </c>
      <c r="BJ264" s="3">
        <v>2182671</v>
      </c>
      <c r="CA264" s="1"/>
      <c r="CD264" s="1"/>
      <c r="CE264" s="3"/>
      <c r="CF264" s="3"/>
      <c r="CG264" s="1"/>
      <c r="CH264" s="1"/>
      <c r="CK264" s="1"/>
      <c r="CP264" s="1"/>
      <c r="CU264" s="1"/>
      <c r="CZ264" s="1"/>
      <c r="DH264" s="1">
        <v>43988</v>
      </c>
      <c r="DI264" s="3">
        <f t="shared" si="185"/>
        <v>553</v>
      </c>
      <c r="DJ264">
        <f t="shared" si="193"/>
        <v>233</v>
      </c>
      <c r="DK264" s="3">
        <f t="shared" ref="DK264:DK275" si="195">SUM(AB68+AA68+Z68+Y68+X68)</f>
        <v>445</v>
      </c>
      <c r="DM264">
        <f>SUM(AV68+AU68+AT68+AS68+AR68)</f>
        <v>344</v>
      </c>
      <c r="DN264">
        <f t="shared" ref="DN264:DN284" si="196">SUM(BB68+BC68+BD68+BE68+BF68)</f>
        <v>1931</v>
      </c>
      <c r="EG264" s="1">
        <v>43988</v>
      </c>
      <c r="EH264" s="3">
        <f t="shared" si="190"/>
        <v>16</v>
      </c>
      <c r="EI264" s="3"/>
      <c r="EJ264" s="3">
        <f t="shared" si="191"/>
        <v>26</v>
      </c>
      <c r="EK264" s="3">
        <f t="shared" si="192"/>
        <v>28</v>
      </c>
      <c r="EL264" s="3">
        <f t="shared" si="188"/>
        <v>19</v>
      </c>
      <c r="EM264" s="3">
        <f t="shared" si="189"/>
        <v>57</v>
      </c>
    </row>
    <row r="265" spans="39:143" x14ac:dyDescent="0.2">
      <c r="AV265" s="3">
        <v>375133</v>
      </c>
      <c r="AW265" s="3">
        <v>162530</v>
      </c>
      <c r="AX265" s="3">
        <v>102063</v>
      </c>
      <c r="AY265" s="3">
        <v>58241</v>
      </c>
      <c r="AZ265" s="3">
        <v>73942</v>
      </c>
      <c r="BA265" s="3">
        <v>119807</v>
      </c>
      <c r="BB265" s="3"/>
      <c r="BD265" s="1">
        <v>43986</v>
      </c>
      <c r="BE265" s="3">
        <v>2293032</v>
      </c>
      <c r="BF265" s="3">
        <v>857729</v>
      </c>
      <c r="BG265" s="3">
        <v>621248</v>
      </c>
      <c r="BH265" s="3">
        <v>608983</v>
      </c>
      <c r="BJ265" s="3">
        <v>2238463</v>
      </c>
      <c r="CA265" s="1"/>
      <c r="CD265" s="1"/>
      <c r="CE265" s="3"/>
      <c r="CF265" s="3"/>
      <c r="CG265" s="1"/>
      <c r="CH265" s="1"/>
      <c r="CK265" s="1"/>
      <c r="CP265" s="1"/>
      <c r="CU265" s="1"/>
      <c r="CZ265" s="1"/>
      <c r="DH265" s="1">
        <v>43989</v>
      </c>
      <c r="DI265" s="3">
        <f t="shared" si="185"/>
        <v>478</v>
      </c>
      <c r="DJ265">
        <f t="shared" si="193"/>
        <v>131</v>
      </c>
      <c r="DK265" s="3">
        <f t="shared" si="195"/>
        <v>221</v>
      </c>
      <c r="DM265">
        <f>SUM(AV69+AU69+AT69+AS69+AR69)</f>
        <v>201</v>
      </c>
      <c r="DN265">
        <f t="shared" si="196"/>
        <v>1862</v>
      </c>
      <c r="EG265" s="1">
        <v>43989</v>
      </c>
      <c r="EH265" s="3">
        <f t="shared" si="190"/>
        <v>25</v>
      </c>
      <c r="EI265" s="3"/>
      <c r="EJ265" s="3">
        <f t="shared" si="191"/>
        <v>17</v>
      </c>
      <c r="EK265" s="3">
        <f t="shared" si="192"/>
        <v>1</v>
      </c>
      <c r="EL265" s="3">
        <f t="shared" si="188"/>
        <v>7</v>
      </c>
      <c r="EM265" s="3">
        <f t="shared" si="189"/>
        <v>26</v>
      </c>
    </row>
    <row r="266" spans="39:143" x14ac:dyDescent="0.2">
      <c r="AM266" s="3"/>
      <c r="AU266" s="3"/>
      <c r="AV266" s="3">
        <v>376208</v>
      </c>
      <c r="AW266" s="5">
        <v>163336</v>
      </c>
      <c r="AX266" s="5">
        <v>102557</v>
      </c>
      <c r="AY266" s="5">
        <v>58525</v>
      </c>
      <c r="AZ266" s="5">
        <v>74385</v>
      </c>
      <c r="BA266" s="5">
        <v>122901</v>
      </c>
      <c r="BB266" s="3"/>
      <c r="BD266" s="1">
        <v>43987</v>
      </c>
      <c r="BE266" s="3">
        <v>2359512</v>
      </c>
      <c r="BF266" s="3">
        <v>918891</v>
      </c>
      <c r="BG266" s="3">
        <v>631008</v>
      </c>
      <c r="BH266" s="3">
        <v>627547</v>
      </c>
      <c r="BI266" s="3">
        <v>498586</v>
      </c>
      <c r="BJ266" s="3">
        <v>2308300</v>
      </c>
      <c r="CA266" s="1"/>
      <c r="CD266" s="1"/>
      <c r="CE266" s="3"/>
      <c r="CF266" s="3"/>
      <c r="CG266" s="1"/>
      <c r="CH266" s="1"/>
      <c r="CK266" s="1"/>
      <c r="CP266" s="1"/>
      <c r="CU266" s="1"/>
      <c r="CZ266" s="1"/>
      <c r="DH266" s="1">
        <v>43990</v>
      </c>
      <c r="DI266" s="3">
        <f t="shared" si="185"/>
        <v>426</v>
      </c>
      <c r="DJ266">
        <f t="shared" si="193"/>
        <v>152</v>
      </c>
      <c r="DK266" s="3">
        <f t="shared" si="195"/>
        <v>132</v>
      </c>
      <c r="DM266">
        <f>SUM(AV70+AU70+AT70+AS70+AR70)</f>
        <v>150</v>
      </c>
      <c r="DN266">
        <f t="shared" si="196"/>
        <v>1335</v>
      </c>
      <c r="EG266" s="1">
        <v>43990</v>
      </c>
      <c r="EH266" s="3">
        <f t="shared" si="190"/>
        <v>23</v>
      </c>
      <c r="EI266" s="3">
        <f t="shared" ref="EI266:EI274" si="197">SUM(EK70+EJ70+EI70+EH70+EG70)</f>
        <v>19</v>
      </c>
      <c r="EJ266" s="3">
        <f t="shared" si="191"/>
        <v>23</v>
      </c>
      <c r="EK266" s="3">
        <f t="shared" si="192"/>
        <v>7</v>
      </c>
      <c r="EL266" s="3">
        <f t="shared" si="188"/>
        <v>5</v>
      </c>
      <c r="EM266" s="3">
        <f t="shared" si="189"/>
        <v>24</v>
      </c>
    </row>
    <row r="267" spans="39:143" x14ac:dyDescent="0.2">
      <c r="AU267" s="5"/>
      <c r="AV267" s="3">
        <v>377316</v>
      </c>
      <c r="AW267" s="5">
        <v>163893</v>
      </c>
      <c r="AX267" s="5">
        <v>103132</v>
      </c>
      <c r="AY267" s="5">
        <v>58749</v>
      </c>
      <c r="AZ267" s="5">
        <v>75086</v>
      </c>
      <c r="BA267" s="5">
        <v>126016</v>
      </c>
      <c r="BB267" s="3"/>
      <c r="BD267" s="1">
        <v>43988</v>
      </c>
      <c r="BE267" s="3">
        <v>2437407</v>
      </c>
      <c r="BF267" s="3">
        <v>919448</v>
      </c>
      <c r="BG267" s="3">
        <v>640808</v>
      </c>
      <c r="BH267" s="3"/>
      <c r="BI267" s="3">
        <v>510208</v>
      </c>
      <c r="BJ267" s="3">
        <v>2362218</v>
      </c>
      <c r="CA267" s="1"/>
      <c r="CD267" s="1"/>
      <c r="CE267" s="3"/>
      <c r="CF267" s="3"/>
      <c r="CG267" s="1"/>
      <c r="CH267" s="1"/>
      <c r="CK267" s="1"/>
      <c r="CP267" s="1"/>
      <c r="CU267" s="1"/>
      <c r="CZ267" s="1"/>
      <c r="DH267" s="1">
        <v>43991</v>
      </c>
      <c r="DI267" s="3">
        <f t="shared" si="185"/>
        <v>361</v>
      </c>
      <c r="DJ267">
        <f t="shared" si="193"/>
        <v>184</v>
      </c>
      <c r="DK267" s="3">
        <f t="shared" si="195"/>
        <v>190</v>
      </c>
      <c r="DM267">
        <f>SUM(AV71+AU71+AT71+AS71+AR71)</f>
        <v>227</v>
      </c>
      <c r="DN267">
        <f t="shared" si="196"/>
        <v>1808</v>
      </c>
      <c r="EG267" s="1">
        <v>43991</v>
      </c>
      <c r="EH267" s="3">
        <f t="shared" si="190"/>
        <v>25</v>
      </c>
      <c r="EI267" s="3">
        <f t="shared" si="197"/>
        <v>30</v>
      </c>
      <c r="EJ267" s="3">
        <f t="shared" si="191"/>
        <v>34</v>
      </c>
      <c r="EK267" s="3">
        <f t="shared" si="192"/>
        <v>16</v>
      </c>
      <c r="EL267" s="3">
        <f t="shared" si="188"/>
        <v>33</v>
      </c>
      <c r="EM267" s="3">
        <f t="shared" si="189"/>
        <v>61</v>
      </c>
    </row>
    <row r="268" spans="39:143" x14ac:dyDescent="0.2">
      <c r="AU268" s="5"/>
      <c r="AV268" s="3">
        <v>378097</v>
      </c>
      <c r="AW268" s="5">
        <v>164164</v>
      </c>
      <c r="AX268" s="5">
        <v>103436</v>
      </c>
      <c r="AY268" s="5">
        <v>58870</v>
      </c>
      <c r="AZ268" s="5">
        <v>75592</v>
      </c>
      <c r="BA268" s="5">
        <v>128812</v>
      </c>
      <c r="BB268" s="3"/>
      <c r="BD268" s="1">
        <v>43989</v>
      </c>
      <c r="BE268" s="3">
        <v>2497842</v>
      </c>
      <c r="BF268" s="3">
        <v>960425</v>
      </c>
      <c r="BG268" s="3">
        <v>648616</v>
      </c>
      <c r="BH268" s="3">
        <v>710718</v>
      </c>
      <c r="BI268" s="3">
        <v>519765</v>
      </c>
      <c r="BJ268" s="3">
        <v>2431190</v>
      </c>
      <c r="BU268" s="3"/>
      <c r="CA268" s="1"/>
      <c r="CD268" s="1"/>
      <c r="CE268" s="3"/>
      <c r="CF268" s="3"/>
      <c r="CG268" s="1"/>
      <c r="CH268" s="1"/>
      <c r="CK268" s="1"/>
      <c r="CP268" s="1"/>
      <c r="CU268" s="1"/>
      <c r="CZ268" s="1"/>
      <c r="DH268" s="1">
        <v>43992</v>
      </c>
      <c r="DI268" s="3">
        <f t="shared" si="185"/>
        <v>418</v>
      </c>
      <c r="DJ268">
        <f t="shared" si="193"/>
        <v>236</v>
      </c>
      <c r="DK268" s="3">
        <f t="shared" si="195"/>
        <v>208</v>
      </c>
      <c r="DL268">
        <f t="shared" ref="DL268:DL275" si="198">SUM(AH72+AI72+AJ72+AK72+AL72)</f>
        <v>58</v>
      </c>
      <c r="DM268">
        <f>SUM(AV72+AU72+AT72+AS72+AR72)</f>
        <v>171</v>
      </c>
      <c r="DN268">
        <f t="shared" si="196"/>
        <v>1902</v>
      </c>
      <c r="EG268" s="1">
        <v>43992</v>
      </c>
      <c r="EH268" s="3">
        <f t="shared" si="190"/>
        <v>29</v>
      </c>
      <c r="EI268" s="3">
        <f t="shared" si="197"/>
        <v>23</v>
      </c>
      <c r="EJ268" s="3">
        <f t="shared" si="191"/>
        <v>27</v>
      </c>
      <c r="EK268" s="3">
        <f t="shared" si="192"/>
        <v>9</v>
      </c>
      <c r="EL268" s="3">
        <f t="shared" si="188"/>
        <v>56</v>
      </c>
      <c r="EM268" s="3">
        <f t="shared" si="189"/>
        <v>89</v>
      </c>
    </row>
    <row r="269" spans="39:143" x14ac:dyDescent="0.2">
      <c r="AU269" s="3"/>
      <c r="AV269" s="3">
        <v>378799</v>
      </c>
      <c r="AW269" s="5">
        <v>164497</v>
      </c>
      <c r="AX269" s="5">
        <v>103626</v>
      </c>
      <c r="AY269" s="5">
        <v>58999</v>
      </c>
      <c r="AZ269" s="5">
        <v>75943</v>
      </c>
      <c r="BA269" s="5">
        <v>131319</v>
      </c>
      <c r="BB269" s="3"/>
      <c r="BD269" s="1">
        <v>43990</v>
      </c>
      <c r="BE269" s="3">
        <v>2555896</v>
      </c>
      <c r="BF269" s="3">
        <v>975089</v>
      </c>
      <c r="BG269" s="3">
        <v>653398</v>
      </c>
      <c r="BH269" s="3">
        <v>721035</v>
      </c>
      <c r="BI269" s="3">
        <v>527330</v>
      </c>
      <c r="BJ269" s="3">
        <v>2486245</v>
      </c>
      <c r="BU269" s="3"/>
      <c r="CD269" s="1"/>
      <c r="CE269" s="3"/>
      <c r="CG269" s="1"/>
      <c r="CH269" s="1"/>
      <c r="DH269" s="1">
        <v>43993</v>
      </c>
      <c r="DI269" s="3">
        <f t="shared" si="185"/>
        <v>413</v>
      </c>
      <c r="DJ269">
        <f>SUM(N73+O73+P73+Q73+R73)</f>
        <v>159</v>
      </c>
      <c r="DK269" s="3">
        <f t="shared" si="195"/>
        <v>403</v>
      </c>
      <c r="DL269">
        <f t="shared" si="198"/>
        <v>82</v>
      </c>
      <c r="DM269">
        <f t="shared" ref="DM269:DM284" si="199">SUM(AR73+AS73+AT73+AU73+AV73)</f>
        <v>210</v>
      </c>
      <c r="DN269">
        <f t="shared" si="196"/>
        <v>2206</v>
      </c>
      <c r="EG269" s="1">
        <v>43993</v>
      </c>
      <c r="EH269" s="3">
        <f t="shared" si="190"/>
        <v>16</v>
      </c>
      <c r="EI269" s="3">
        <f t="shared" si="197"/>
        <v>14</v>
      </c>
      <c r="EJ269" s="3">
        <f t="shared" si="191"/>
        <v>25</v>
      </c>
      <c r="EK269" s="3">
        <f t="shared" si="192"/>
        <v>16</v>
      </c>
      <c r="EL269" s="3">
        <f t="shared" si="188"/>
        <v>25</v>
      </c>
      <c r="EM269" s="3">
        <f t="shared" si="189"/>
        <v>49</v>
      </c>
    </row>
    <row r="270" spans="39:143" x14ac:dyDescent="0.2">
      <c r="AU270" s="3"/>
      <c r="AV270" s="3">
        <v>379482</v>
      </c>
      <c r="AW270" s="3">
        <v>164796</v>
      </c>
      <c r="AX270" s="3">
        <v>103889</v>
      </c>
      <c r="AY270" s="3">
        <v>59107</v>
      </c>
      <c r="AZ270" s="3">
        <v>74298</v>
      </c>
      <c r="BA270" s="3">
        <v>133489</v>
      </c>
      <c r="BB270" s="3"/>
      <c r="BD270" s="1">
        <v>43991</v>
      </c>
      <c r="BE270" s="3">
        <v>2605869</v>
      </c>
      <c r="BF270" s="3">
        <v>989497</v>
      </c>
      <c r="BG270" s="3">
        <v>658058</v>
      </c>
      <c r="BH270" s="3">
        <v>737151</v>
      </c>
      <c r="BI270" s="3">
        <v>533546</v>
      </c>
      <c r="BJ270" s="3">
        <v>2540798</v>
      </c>
      <c r="BU270" s="3"/>
      <c r="CD270" s="1"/>
      <c r="CE270" s="3"/>
      <c r="CF270" s="3"/>
      <c r="CG270" s="1"/>
      <c r="CH270" s="1"/>
      <c r="DH270" s="1">
        <v>43994</v>
      </c>
      <c r="DI270" s="3">
        <f t="shared" si="185"/>
        <v>450</v>
      </c>
      <c r="DJ270">
        <f>SUM(N74+O74+P74+Q74+R74)</f>
        <v>143</v>
      </c>
      <c r="DK270" s="3">
        <f t="shared" si="195"/>
        <v>271</v>
      </c>
      <c r="DL270">
        <f t="shared" si="198"/>
        <v>59</v>
      </c>
      <c r="DM270">
        <f t="shared" si="199"/>
        <v>324</v>
      </c>
      <c r="DN270">
        <f t="shared" si="196"/>
        <v>2498</v>
      </c>
      <c r="EG270" s="1">
        <v>43994</v>
      </c>
      <c r="EH270" s="3">
        <f t="shared" si="190"/>
        <v>33</v>
      </c>
      <c r="EI270" s="3">
        <f t="shared" si="197"/>
        <v>24</v>
      </c>
      <c r="EJ270" s="3">
        <f t="shared" si="191"/>
        <v>31</v>
      </c>
      <c r="EK270" s="3">
        <f t="shared" si="192"/>
        <v>7</v>
      </c>
      <c r="EL270" s="3">
        <f t="shared" si="188"/>
        <v>25</v>
      </c>
      <c r="EM270" s="3">
        <f t="shared" si="189"/>
        <v>33</v>
      </c>
    </row>
    <row r="271" spans="39:143" x14ac:dyDescent="0.2">
      <c r="AU271" s="3"/>
      <c r="AV271" s="3">
        <v>380156</v>
      </c>
      <c r="AW271" s="5">
        <v>165346</v>
      </c>
      <c r="AX271" s="5">
        <v>104156</v>
      </c>
      <c r="AY271" s="5">
        <v>59278</v>
      </c>
      <c r="AZ271" s="5">
        <v>76846</v>
      </c>
      <c r="BA271" s="5">
        <v>136191</v>
      </c>
      <c r="BB271" s="3"/>
      <c r="BD271" s="1">
        <v>43992</v>
      </c>
      <c r="BE271" s="3">
        <v>2668166</v>
      </c>
      <c r="BF271" s="3">
        <v>1008934</v>
      </c>
      <c r="BG271" s="3">
        <v>668092</v>
      </c>
      <c r="BH271" s="3">
        <v>737335</v>
      </c>
      <c r="BI271" s="3">
        <v>543810</v>
      </c>
      <c r="BJ271" s="3">
        <v>2597647</v>
      </c>
      <c r="BU271" s="3"/>
      <c r="CD271" s="1"/>
      <c r="CE271" s="3"/>
      <c r="CF271" s="3"/>
      <c r="CG271" s="1"/>
      <c r="CH271" s="1"/>
      <c r="DH271" s="1">
        <v>43995</v>
      </c>
      <c r="DI271" s="3">
        <f t="shared" si="185"/>
        <v>559</v>
      </c>
      <c r="DK271" s="3">
        <f t="shared" si="195"/>
        <v>228</v>
      </c>
      <c r="DL271">
        <f t="shared" si="198"/>
        <v>100</v>
      </c>
      <c r="DM271">
        <f t="shared" si="199"/>
        <v>207</v>
      </c>
      <c r="DN271">
        <f t="shared" si="196"/>
        <v>2235</v>
      </c>
      <c r="EG271" s="1">
        <v>43995</v>
      </c>
      <c r="EH271" s="3">
        <f t="shared" si="190"/>
        <v>10</v>
      </c>
      <c r="EI271" s="3">
        <f t="shared" si="197"/>
        <v>53</v>
      </c>
      <c r="EJ271" s="3">
        <f t="shared" si="191"/>
        <v>19</v>
      </c>
      <c r="EK271" s="3">
        <f t="shared" si="192"/>
        <v>18</v>
      </c>
      <c r="EL271" s="3">
        <f t="shared" si="188"/>
        <v>18</v>
      </c>
      <c r="EM271" s="3">
        <f t="shared" si="189"/>
        <v>71</v>
      </c>
    </row>
    <row r="272" spans="39:143" x14ac:dyDescent="0.2">
      <c r="AU272" s="3"/>
      <c r="AV272" s="3">
        <v>380892</v>
      </c>
      <c r="AW272" s="5">
        <v>165816</v>
      </c>
      <c r="AX272" s="5">
        <v>104667</v>
      </c>
      <c r="AY272" s="5">
        <v>59496</v>
      </c>
      <c r="AZ272" s="5">
        <v>77313</v>
      </c>
      <c r="BA272" s="5">
        <v>139281</v>
      </c>
      <c r="BD272" s="1">
        <v>43993</v>
      </c>
      <c r="BE272" s="3">
        <v>2729005</v>
      </c>
      <c r="BF272" s="3">
        <v>1030793</v>
      </c>
      <c r="BG272" s="3">
        <v>678925</v>
      </c>
      <c r="BH272" s="3">
        <v>770520</v>
      </c>
      <c r="BI272" s="3">
        <v>553752</v>
      </c>
      <c r="BJ272" s="3">
        <v>2662258</v>
      </c>
      <c r="BU272" s="3"/>
      <c r="CD272" s="1"/>
      <c r="CE272" s="3"/>
      <c r="CF272" s="3"/>
      <c r="CG272" s="1"/>
      <c r="CH272" s="1"/>
      <c r="DH272" s="1">
        <v>43996</v>
      </c>
      <c r="DI272" s="3">
        <f t="shared" si="185"/>
        <v>377</v>
      </c>
      <c r="DK272" s="3">
        <f t="shared" si="195"/>
        <v>126</v>
      </c>
      <c r="DL272">
        <f t="shared" si="198"/>
        <v>42</v>
      </c>
      <c r="DM272">
        <f t="shared" si="199"/>
        <v>160</v>
      </c>
      <c r="DN272">
        <f t="shared" si="196"/>
        <v>1607</v>
      </c>
      <c r="EG272" s="1">
        <v>43996</v>
      </c>
      <c r="EH272" s="3">
        <f t="shared" si="190"/>
        <v>10</v>
      </c>
      <c r="EI272" s="3">
        <f t="shared" si="197"/>
        <v>10</v>
      </c>
      <c r="EJ272" s="3">
        <f t="shared" si="191"/>
        <v>33</v>
      </c>
      <c r="EK272" s="3">
        <f t="shared" si="192"/>
        <v>1</v>
      </c>
      <c r="EL272" s="3">
        <f t="shared" si="188"/>
        <v>10</v>
      </c>
      <c r="EM272" s="3">
        <f t="shared" si="189"/>
        <v>22</v>
      </c>
    </row>
    <row r="273" spans="7:143" x14ac:dyDescent="0.2">
      <c r="G273" s="3">
        <v>447</v>
      </c>
      <c r="H273" s="3">
        <v>328</v>
      </c>
      <c r="I273" s="3">
        <v>63</v>
      </c>
      <c r="J273" s="3">
        <v>360</v>
      </c>
      <c r="K273" s="3">
        <v>69</v>
      </c>
      <c r="L273" s="3">
        <v>75</v>
      </c>
      <c r="M273" s="3">
        <v>29</v>
      </c>
      <c r="N273" s="3">
        <v>69</v>
      </c>
      <c r="O273" s="3">
        <v>29</v>
      </c>
      <c r="P273" s="3">
        <v>15</v>
      </c>
      <c r="Q273" s="3">
        <v>15</v>
      </c>
      <c r="R273" s="3">
        <v>21</v>
      </c>
      <c r="S273" s="3">
        <v>18</v>
      </c>
      <c r="T273" s="3">
        <v>16</v>
      </c>
      <c r="U273" s="3">
        <v>10</v>
      </c>
      <c r="V273" s="3">
        <v>146</v>
      </c>
      <c r="W273" s="3">
        <v>70</v>
      </c>
      <c r="X273" s="3">
        <v>38</v>
      </c>
      <c r="Y273" s="3">
        <v>8</v>
      </c>
      <c r="Z273" s="3">
        <v>8</v>
      </c>
      <c r="AA273" s="3">
        <v>14</v>
      </c>
      <c r="AB273" s="3">
        <v>8</v>
      </c>
      <c r="AC273" s="3">
        <v>7</v>
      </c>
      <c r="AD273" s="3">
        <v>5</v>
      </c>
      <c r="AE273" s="3">
        <v>0</v>
      </c>
      <c r="AF273" s="3">
        <v>66</v>
      </c>
      <c r="AG273" s="3">
        <v>11</v>
      </c>
      <c r="AH273" s="3">
        <v>11</v>
      </c>
      <c r="AI273" s="3">
        <v>33</v>
      </c>
      <c r="AJ273" s="3">
        <v>10</v>
      </c>
      <c r="AU273" s="3"/>
      <c r="AV273" s="3">
        <v>381714</v>
      </c>
      <c r="AW273" s="5">
        <v>166164</v>
      </c>
      <c r="AX273" s="5">
        <v>105059</v>
      </c>
      <c r="AY273" s="5">
        <v>59621</v>
      </c>
      <c r="AZ273" s="5">
        <v>77999</v>
      </c>
      <c r="BA273" s="5">
        <v>141983</v>
      </c>
      <c r="BD273" s="1">
        <v>43994</v>
      </c>
      <c r="BE273" s="3">
        <v>2801400</v>
      </c>
      <c r="BF273" s="3">
        <v>1055396</v>
      </c>
      <c r="BG273" s="3">
        <v>689111</v>
      </c>
      <c r="BH273" s="3">
        <v>786287</v>
      </c>
      <c r="BI273" s="3">
        <v>566384</v>
      </c>
      <c r="BJ273" s="3">
        <v>2724393</v>
      </c>
      <c r="BU273" s="3"/>
      <c r="CD273" s="1"/>
      <c r="CE273" s="3"/>
      <c r="CF273" s="3"/>
      <c r="CG273" s="1"/>
      <c r="CH273" s="1"/>
      <c r="DH273" s="1">
        <v>43997</v>
      </c>
      <c r="DI273" s="3">
        <f t="shared" si="185"/>
        <v>375</v>
      </c>
      <c r="DK273" s="3">
        <f t="shared" si="195"/>
        <v>77</v>
      </c>
      <c r="DL273">
        <f t="shared" si="198"/>
        <v>56</v>
      </c>
      <c r="DM273">
        <f t="shared" si="199"/>
        <v>148</v>
      </c>
      <c r="DN273">
        <f t="shared" si="196"/>
        <v>1327</v>
      </c>
      <c r="EG273" s="1">
        <v>43997</v>
      </c>
      <c r="EH273" s="3">
        <f t="shared" si="190"/>
        <v>18</v>
      </c>
      <c r="EI273" s="3">
        <f t="shared" si="197"/>
        <v>14</v>
      </c>
      <c r="EJ273" s="3">
        <f t="shared" si="191"/>
        <v>16</v>
      </c>
      <c r="EK273" s="3">
        <f t="shared" si="192"/>
        <v>0</v>
      </c>
      <c r="EL273" s="3">
        <f t="shared" si="188"/>
        <v>15</v>
      </c>
      <c r="EM273" s="3">
        <f t="shared" si="189"/>
        <v>21</v>
      </c>
    </row>
    <row r="274" spans="7:143" x14ac:dyDescent="0.2">
      <c r="G274" s="3">
        <v>499</v>
      </c>
      <c r="H274" s="3">
        <v>385</v>
      </c>
      <c r="I274" s="3">
        <v>76</v>
      </c>
      <c r="J274" s="3">
        <v>421</v>
      </c>
      <c r="K274" s="3">
        <v>84</v>
      </c>
      <c r="L274" s="3">
        <v>120</v>
      </c>
      <c r="M274" s="3">
        <v>44</v>
      </c>
      <c r="N274" s="3">
        <v>99</v>
      </c>
      <c r="O274" s="3">
        <v>34</v>
      </c>
      <c r="P274" s="3">
        <v>22</v>
      </c>
      <c r="Q274" s="3">
        <v>21</v>
      </c>
      <c r="R274" s="3">
        <v>29</v>
      </c>
      <c r="S274" s="3">
        <v>19</v>
      </c>
      <c r="T274" s="3">
        <v>22</v>
      </c>
      <c r="U274" s="3">
        <v>14</v>
      </c>
      <c r="V274" s="3">
        <v>194</v>
      </c>
      <c r="W274" s="3">
        <v>119</v>
      </c>
      <c r="X274" s="3">
        <v>58</v>
      </c>
      <c r="Y274" s="3">
        <v>10</v>
      </c>
      <c r="Z274" s="3">
        <v>8</v>
      </c>
      <c r="AA274" s="3">
        <v>14</v>
      </c>
      <c r="AB274" s="3">
        <v>9</v>
      </c>
      <c r="AC274" s="3">
        <v>8</v>
      </c>
      <c r="AD274" s="3">
        <v>5</v>
      </c>
      <c r="AE274" s="3">
        <v>1</v>
      </c>
      <c r="AF274" s="3">
        <v>79</v>
      </c>
      <c r="AG274" s="3">
        <v>16</v>
      </c>
      <c r="AH274" s="3">
        <v>13</v>
      </c>
      <c r="AI274" s="3">
        <v>37</v>
      </c>
      <c r="AJ274" s="3">
        <v>13</v>
      </c>
      <c r="AU274" s="3"/>
      <c r="AV274" s="5">
        <v>382630</v>
      </c>
      <c r="AW274" s="5">
        <v>166605</v>
      </c>
      <c r="AX274" s="5">
        <v>105395</v>
      </c>
      <c r="AY274" s="5">
        <v>59801</v>
      </c>
      <c r="AZ274" s="5">
        <v>78462</v>
      </c>
      <c r="BA274" s="5">
        <v>145643</v>
      </c>
      <c r="BD274" s="1">
        <v>43995</v>
      </c>
      <c r="BE274" s="3">
        <v>2872240</v>
      </c>
      <c r="BF274" s="3"/>
      <c r="BG274" s="3">
        <v>699271</v>
      </c>
      <c r="BH274" s="3">
        <v>799483</v>
      </c>
      <c r="BI274" s="3">
        <v>575051</v>
      </c>
      <c r="BJ274" s="3">
        <v>2801996</v>
      </c>
      <c r="BT274" s="3"/>
      <c r="BU274" s="3"/>
      <c r="CD274" s="1"/>
      <c r="CE274" s="3"/>
      <c r="CF274" s="3"/>
      <c r="CG274" s="1"/>
      <c r="CH274" s="1"/>
      <c r="DH274" s="1">
        <v>43998</v>
      </c>
      <c r="DI274" s="3">
        <f t="shared" si="185"/>
        <v>368</v>
      </c>
      <c r="DJ274">
        <f>SUM(N78+O78+P78+Q78+R78)</f>
        <v>93</v>
      </c>
      <c r="DK274" s="3">
        <f t="shared" si="195"/>
        <v>158</v>
      </c>
      <c r="DL274">
        <f t="shared" si="198"/>
        <v>74</v>
      </c>
      <c r="DM274">
        <f t="shared" si="199"/>
        <v>157</v>
      </c>
      <c r="DN274">
        <f t="shared" si="196"/>
        <v>1971</v>
      </c>
      <c r="EG274" s="1">
        <v>43998</v>
      </c>
      <c r="EH274" s="3">
        <f t="shared" si="190"/>
        <v>11</v>
      </c>
      <c r="EI274" s="3">
        <f t="shared" si="197"/>
        <v>16</v>
      </c>
      <c r="EJ274" s="3">
        <f t="shared" si="191"/>
        <v>11</v>
      </c>
      <c r="EK274" s="3">
        <f t="shared" si="192"/>
        <v>12</v>
      </c>
      <c r="EL274" s="3">
        <f t="shared" si="188"/>
        <v>15</v>
      </c>
      <c r="EM274" s="3">
        <f t="shared" si="189"/>
        <v>59</v>
      </c>
    </row>
    <row r="275" spans="7:143" x14ac:dyDescent="0.2">
      <c r="G275" s="3">
        <v>590</v>
      </c>
      <c r="H275" s="3">
        <v>485</v>
      </c>
      <c r="I275" s="3">
        <v>138</v>
      </c>
      <c r="J275" s="3">
        <v>480</v>
      </c>
      <c r="K275" s="3">
        <v>96</v>
      </c>
      <c r="L275" s="3">
        <v>132</v>
      </c>
      <c r="M275" s="3">
        <v>59</v>
      </c>
      <c r="N275" s="3">
        <v>118</v>
      </c>
      <c r="O275" s="3">
        <v>45</v>
      </c>
      <c r="P275" s="3">
        <v>34</v>
      </c>
      <c r="Q275" s="3">
        <v>23</v>
      </c>
      <c r="R275" s="3">
        <v>39</v>
      </c>
      <c r="S275" s="3">
        <v>24</v>
      </c>
      <c r="T275" s="3">
        <v>25</v>
      </c>
      <c r="U275" s="3">
        <v>15</v>
      </c>
      <c r="V275" s="3">
        <v>223</v>
      </c>
      <c r="W275" s="3">
        <v>136</v>
      </c>
      <c r="X275" s="3">
        <v>65</v>
      </c>
      <c r="Y275" s="3">
        <v>11</v>
      </c>
      <c r="Z275" s="3">
        <v>8</v>
      </c>
      <c r="AA275" s="3">
        <v>14</v>
      </c>
      <c r="AB275" s="3">
        <v>11</v>
      </c>
      <c r="AC275" s="3">
        <v>10</v>
      </c>
      <c r="AD275" s="3">
        <v>5</v>
      </c>
      <c r="AE275" s="3">
        <v>1</v>
      </c>
      <c r="AF275" s="3">
        <v>91</v>
      </c>
      <c r="AG275" s="3">
        <v>17</v>
      </c>
      <c r="AH275" s="3">
        <v>14</v>
      </c>
      <c r="AI275" s="3">
        <v>39</v>
      </c>
      <c r="AJ275" s="3">
        <v>13</v>
      </c>
      <c r="AU275" s="3"/>
      <c r="AV275" s="4">
        <v>383324</v>
      </c>
      <c r="AW275" s="4">
        <v>166881</v>
      </c>
      <c r="AX275" s="4">
        <v>105603</v>
      </c>
      <c r="AY275" s="4">
        <v>59990</v>
      </c>
      <c r="AZ275" s="4">
        <v>78798</v>
      </c>
      <c r="BA275" s="4">
        <v>148855</v>
      </c>
      <c r="BD275" s="1">
        <v>43996</v>
      </c>
      <c r="BE275" s="3">
        <v>2934599</v>
      </c>
      <c r="BF275" s="3">
        <v>1097616</v>
      </c>
      <c r="BG275" s="3">
        <v>708383</v>
      </c>
      <c r="BH275" s="3">
        <v>813498</v>
      </c>
      <c r="BI275" s="3">
        <v>583233</v>
      </c>
      <c r="BJ275" s="3">
        <v>2868182</v>
      </c>
      <c r="BT275" s="3"/>
      <c r="BU275" s="3"/>
      <c r="CD275" s="1"/>
      <c r="CE275" s="3"/>
      <c r="CF275" s="3"/>
      <c r="CG275" s="1"/>
      <c r="CH275" s="1"/>
      <c r="DH275" s="1">
        <v>43999</v>
      </c>
      <c r="DI275" s="3">
        <f t="shared" si="185"/>
        <v>376</v>
      </c>
      <c r="DK275" s="3">
        <f t="shared" si="195"/>
        <v>214</v>
      </c>
      <c r="DL275">
        <f t="shared" si="198"/>
        <v>199</v>
      </c>
      <c r="DM275">
        <f t="shared" si="199"/>
        <v>173</v>
      </c>
      <c r="DN275">
        <f t="shared" si="196"/>
        <v>2611</v>
      </c>
      <c r="EG275" s="1">
        <v>43999</v>
      </c>
      <c r="EH275" s="3">
        <f t="shared" si="190"/>
        <v>7</v>
      </c>
      <c r="EI275" s="3"/>
      <c r="EJ275" s="3">
        <f t="shared" si="191"/>
        <v>51</v>
      </c>
      <c r="EK275" s="3">
        <f t="shared" si="192"/>
        <v>2</v>
      </c>
      <c r="EL275" s="3">
        <f t="shared" si="188"/>
        <v>18</v>
      </c>
      <c r="EM275" s="3">
        <f t="shared" si="189"/>
        <v>51</v>
      </c>
    </row>
    <row r="276" spans="7:143" x14ac:dyDescent="0.2">
      <c r="G276" s="3">
        <v>685</v>
      </c>
      <c r="H276" s="3">
        <v>610</v>
      </c>
      <c r="I276" s="3">
        <v>396</v>
      </c>
      <c r="J276" s="3">
        <v>576</v>
      </c>
      <c r="K276" s="3">
        <v>175</v>
      </c>
      <c r="L276" s="3">
        <v>179</v>
      </c>
      <c r="M276" s="3">
        <v>78</v>
      </c>
      <c r="N276" s="3">
        <v>156</v>
      </c>
      <c r="O276" s="3">
        <v>66</v>
      </c>
      <c r="P276" s="3">
        <v>38</v>
      </c>
      <c r="Q276" s="3">
        <v>28</v>
      </c>
      <c r="R276" s="3">
        <v>39</v>
      </c>
      <c r="S276" s="3">
        <v>26</v>
      </c>
      <c r="T276" s="3">
        <v>26</v>
      </c>
      <c r="U276" s="3">
        <v>18</v>
      </c>
      <c r="V276" s="3">
        <v>252</v>
      </c>
      <c r="W276" s="3">
        <v>163</v>
      </c>
      <c r="X276" s="3">
        <v>83</v>
      </c>
      <c r="Y276" s="3">
        <v>15</v>
      </c>
      <c r="Z276" s="3">
        <v>8</v>
      </c>
      <c r="AA276" s="3">
        <v>24</v>
      </c>
      <c r="AB276" s="3">
        <v>17</v>
      </c>
      <c r="AC276" s="3">
        <v>13</v>
      </c>
      <c r="AD276" s="3">
        <v>7</v>
      </c>
      <c r="AE276" s="3">
        <v>2</v>
      </c>
      <c r="AF276" s="3">
        <v>117</v>
      </c>
      <c r="AG276" s="3">
        <v>18</v>
      </c>
      <c r="AH276" s="3">
        <v>15</v>
      </c>
      <c r="AI276" s="3">
        <v>40</v>
      </c>
      <c r="AJ276" s="3">
        <v>14</v>
      </c>
      <c r="AU276" s="3"/>
      <c r="AV276" s="5">
        <v>383944</v>
      </c>
      <c r="AW276" s="5">
        <v>167103</v>
      </c>
      <c r="AX276" s="5">
        <v>105690</v>
      </c>
      <c r="AY276" s="5">
        <v>60064</v>
      </c>
      <c r="AZ276" s="5">
        <v>79121</v>
      </c>
      <c r="BA276" s="5">
        <v>151452</v>
      </c>
      <c r="BD276" s="1">
        <v>43997</v>
      </c>
      <c r="BE276" s="3">
        <v>2991210</v>
      </c>
      <c r="BF276" s="3">
        <v>1116083</v>
      </c>
      <c r="BG276" s="3">
        <v>712875</v>
      </c>
      <c r="BH276" s="3">
        <v>824037</v>
      </c>
      <c r="BI276" s="3">
        <v>593030</v>
      </c>
      <c r="BJ276" s="3">
        <v>2937755</v>
      </c>
      <c r="BT276" s="3"/>
      <c r="BU276" s="3"/>
      <c r="CD276" s="1"/>
      <c r="CE276" s="3"/>
      <c r="CF276" s="3"/>
      <c r="DH276" s="1">
        <v>44000</v>
      </c>
      <c r="DI276" s="3">
        <f t="shared" si="185"/>
        <v>329</v>
      </c>
      <c r="DK276" s="3">
        <f t="shared" ref="DK276:DK284" si="200">SUM(X80+Y80+Z80+AA80+AB80)</f>
        <v>185</v>
      </c>
      <c r="DM276">
        <f t="shared" si="199"/>
        <v>158</v>
      </c>
      <c r="DN276">
        <f t="shared" si="196"/>
        <v>2260</v>
      </c>
      <c r="EG276" s="1">
        <v>44000</v>
      </c>
      <c r="EH276" s="3">
        <f t="shared" ref="EH276:EH284" si="201">SUM(DY80+DZ80+EA80+EB80+EC80)</f>
        <v>16</v>
      </c>
      <c r="EI276" s="3"/>
      <c r="EJ276" s="3">
        <f t="shared" si="191"/>
        <v>20</v>
      </c>
      <c r="EK276" s="3">
        <f>SUM(EW80+EX80+EY80+EZ80+FA80)</f>
        <v>13</v>
      </c>
      <c r="EL276" s="3">
        <f t="shared" si="188"/>
        <v>21</v>
      </c>
      <c r="EM276" s="3">
        <f t="shared" ref="EM276:EM284" si="202">SUM(FQ80+FP80+FO80+FN80+FM80)</f>
        <v>21</v>
      </c>
    </row>
    <row r="277" spans="7:143" x14ac:dyDescent="0.2">
      <c r="G277" s="3">
        <v>771</v>
      </c>
      <c r="H277" s="3">
        <v>668</v>
      </c>
      <c r="I277" s="3">
        <v>396</v>
      </c>
      <c r="J277" s="3">
        <v>627</v>
      </c>
      <c r="K277" s="3">
        <v>175</v>
      </c>
      <c r="L277" s="3">
        <v>189</v>
      </c>
      <c r="M277" s="3">
        <v>87</v>
      </c>
      <c r="N277" s="3">
        <v>172</v>
      </c>
      <c r="O277" s="3">
        <v>71</v>
      </c>
      <c r="P277" s="3">
        <v>42</v>
      </c>
      <c r="Q277" s="3">
        <v>29</v>
      </c>
      <c r="R277" s="3">
        <v>42</v>
      </c>
      <c r="S277" s="3">
        <v>28</v>
      </c>
      <c r="T277" s="3">
        <v>27</v>
      </c>
      <c r="U277" s="3">
        <v>18</v>
      </c>
      <c r="V277" s="3">
        <v>293</v>
      </c>
      <c r="W277" s="3">
        <v>165</v>
      </c>
      <c r="X277" s="3">
        <v>83</v>
      </c>
      <c r="Y277" s="3">
        <v>18</v>
      </c>
      <c r="Z277" s="3">
        <v>8</v>
      </c>
      <c r="AA277" s="3">
        <v>28</v>
      </c>
      <c r="AB277" s="3">
        <v>22</v>
      </c>
      <c r="AC277" s="3">
        <v>14</v>
      </c>
      <c r="AD277" s="3">
        <v>8</v>
      </c>
      <c r="AE277" s="3">
        <v>3</v>
      </c>
      <c r="AF277" s="3">
        <v>130</v>
      </c>
      <c r="AG277" s="3">
        <v>19</v>
      </c>
      <c r="AH277" s="3">
        <v>17</v>
      </c>
      <c r="AI277" s="3">
        <v>40</v>
      </c>
      <c r="AJ277" s="3">
        <v>14</v>
      </c>
      <c r="AU277" s="3"/>
      <c r="AV277" s="5">
        <v>384575</v>
      </c>
      <c r="AW277" s="5">
        <v>167426</v>
      </c>
      <c r="AX277" s="5">
        <v>105885</v>
      </c>
      <c r="AY277" s="5">
        <v>60189</v>
      </c>
      <c r="AZ277" s="5">
        <v>79483</v>
      </c>
      <c r="BA277" s="5">
        <v>153560</v>
      </c>
      <c r="BD277" s="1">
        <v>43998</v>
      </c>
      <c r="BE277" s="3">
        <v>3051778</v>
      </c>
      <c r="BF277" s="3">
        <v>1131782</v>
      </c>
      <c r="BG277" s="3">
        <v>719236</v>
      </c>
      <c r="BH277" s="3">
        <v>835534</v>
      </c>
      <c r="BI277" s="3">
        <v>603092</v>
      </c>
      <c r="BJ277" s="3">
        <v>2997988</v>
      </c>
      <c r="BT277" s="3"/>
      <c r="BU277" s="3"/>
      <c r="CD277" s="1"/>
      <c r="CE277" s="3"/>
      <c r="DH277" s="1">
        <v>44001</v>
      </c>
      <c r="DI277" s="3">
        <f t="shared" si="185"/>
        <v>421</v>
      </c>
      <c r="DK277" s="3">
        <f t="shared" si="200"/>
        <v>174</v>
      </c>
      <c r="DL277">
        <f t="shared" ref="DL277:DL284" si="203">SUM(AH81+AI81+AJ81+AK81+AL81)</f>
        <v>76</v>
      </c>
      <c r="DM277">
        <f t="shared" si="199"/>
        <v>224</v>
      </c>
      <c r="DN277">
        <f t="shared" si="196"/>
        <v>2299</v>
      </c>
      <c r="EG277" s="1">
        <v>44001</v>
      </c>
      <c r="EH277" s="3">
        <f t="shared" si="201"/>
        <v>13</v>
      </c>
      <c r="EI277" s="3"/>
      <c r="EJ277" s="3">
        <f t="shared" si="191"/>
        <v>19</v>
      </c>
      <c r="EK277" s="3"/>
      <c r="EL277" s="3">
        <f t="shared" si="188"/>
        <v>13</v>
      </c>
      <c r="EM277" s="3">
        <f t="shared" si="202"/>
        <v>46</v>
      </c>
    </row>
    <row r="278" spans="7:143" x14ac:dyDescent="0.2">
      <c r="G278" s="3">
        <v>876</v>
      </c>
      <c r="H278" s="3">
        <v>738</v>
      </c>
      <c r="I278" s="3">
        <v>535</v>
      </c>
      <c r="J278" s="3">
        <v>679</v>
      </c>
      <c r="K278" s="3">
        <v>237</v>
      </c>
      <c r="L278" s="3">
        <v>200</v>
      </c>
      <c r="M278" s="3">
        <v>92</v>
      </c>
      <c r="N278" s="3">
        <v>186</v>
      </c>
      <c r="O278" s="3">
        <v>78</v>
      </c>
      <c r="P278" s="3">
        <v>53</v>
      </c>
      <c r="Q278" s="3">
        <v>33</v>
      </c>
      <c r="R278" s="3">
        <v>48</v>
      </c>
      <c r="S278" s="3">
        <v>31</v>
      </c>
      <c r="T278" s="3">
        <v>30</v>
      </c>
      <c r="U278" s="3">
        <v>19</v>
      </c>
      <c r="V278" s="3">
        <v>346</v>
      </c>
      <c r="W278" s="3">
        <v>185</v>
      </c>
      <c r="X278" s="3">
        <v>100</v>
      </c>
      <c r="Y278" s="3">
        <v>26</v>
      </c>
      <c r="Z278" s="3">
        <v>10</v>
      </c>
      <c r="AA278" s="3">
        <v>28</v>
      </c>
      <c r="AB278" s="3">
        <v>22</v>
      </c>
      <c r="AC278" s="3">
        <v>15</v>
      </c>
      <c r="AD278" s="3">
        <v>8</v>
      </c>
      <c r="AE278" s="3">
        <v>3</v>
      </c>
      <c r="AF278" s="3">
        <v>145</v>
      </c>
      <c r="AG278" s="3">
        <v>19</v>
      </c>
      <c r="AH278" s="3">
        <v>17</v>
      </c>
      <c r="AI278" s="3">
        <v>40</v>
      </c>
      <c r="AJ278" s="3">
        <v>14</v>
      </c>
      <c r="AU278" s="3"/>
      <c r="AV278" s="5">
        <v>385142</v>
      </c>
      <c r="AW278" s="5">
        <v>167703</v>
      </c>
      <c r="AX278" s="5">
        <v>106151</v>
      </c>
      <c r="AY278" s="5">
        <v>60393</v>
      </c>
      <c r="AZ278" s="5">
        <v>79818</v>
      </c>
      <c r="BA278" s="5">
        <v>157015</v>
      </c>
      <c r="BD278" s="1">
        <v>43999</v>
      </c>
      <c r="BE278" s="3">
        <v>3111119</v>
      </c>
      <c r="BF278" s="3">
        <v>1147841</v>
      </c>
      <c r="BG278" s="3">
        <v>727549</v>
      </c>
      <c r="BH278" s="3">
        <v>849885</v>
      </c>
      <c r="BI278" s="3">
        <v>612831</v>
      </c>
      <c r="BJ278" s="3">
        <v>3074530</v>
      </c>
      <c r="BT278" s="3"/>
      <c r="BU278" s="3"/>
      <c r="CD278" s="1"/>
      <c r="CE278" s="3"/>
      <c r="DH278" s="1">
        <v>44002</v>
      </c>
      <c r="DI278" s="3">
        <f t="shared" si="185"/>
        <v>397</v>
      </c>
      <c r="DK278" s="3">
        <f t="shared" si="200"/>
        <v>212</v>
      </c>
      <c r="DL278">
        <f t="shared" si="203"/>
        <v>122</v>
      </c>
      <c r="DM278">
        <f t="shared" si="199"/>
        <v>225</v>
      </c>
      <c r="DN278">
        <f t="shared" si="196"/>
        <v>2848</v>
      </c>
      <c r="EG278" s="1">
        <v>44002</v>
      </c>
      <c r="EH278" s="3">
        <f t="shared" si="201"/>
        <v>6</v>
      </c>
      <c r="EI278" s="3">
        <f>SUM(EG82+EH82+EI82+EJ82+EK82)</f>
        <v>7</v>
      </c>
      <c r="EJ278" s="3">
        <f t="shared" si="191"/>
        <v>23</v>
      </c>
      <c r="EK278" s="3">
        <f t="shared" ref="EK278:EK283" si="204">SUM(EW82+EX82+EY82+EZ82+FA82)</f>
        <v>14</v>
      </c>
      <c r="EL278" s="3">
        <f t="shared" si="188"/>
        <v>9</v>
      </c>
      <c r="EM278" s="3">
        <f t="shared" si="202"/>
        <v>65</v>
      </c>
    </row>
    <row r="279" spans="7:143" x14ac:dyDescent="0.2">
      <c r="G279" s="3">
        <v>1129</v>
      </c>
      <c r="H279" s="3">
        <v>946</v>
      </c>
      <c r="I279" s="3">
        <v>620</v>
      </c>
      <c r="J279" s="3">
        <v>902</v>
      </c>
      <c r="K279" s="3">
        <v>266</v>
      </c>
      <c r="L279" s="3">
        <v>263</v>
      </c>
      <c r="M279" s="3">
        <v>103</v>
      </c>
      <c r="N279" s="3">
        <v>232</v>
      </c>
      <c r="O279" s="3">
        <v>95</v>
      </c>
      <c r="P279" s="3">
        <v>62</v>
      </c>
      <c r="Q279" s="3">
        <v>42</v>
      </c>
      <c r="R279" s="3">
        <v>69</v>
      </c>
      <c r="S279" s="3">
        <v>37</v>
      </c>
      <c r="T279" s="3">
        <v>36</v>
      </c>
      <c r="U279" s="3">
        <v>24</v>
      </c>
      <c r="V279" s="3">
        <v>402</v>
      </c>
      <c r="W279" s="3">
        <v>205</v>
      </c>
      <c r="X279" s="3">
        <v>121</v>
      </c>
      <c r="Y279" s="3">
        <v>33</v>
      </c>
      <c r="Z279" s="3">
        <v>12</v>
      </c>
      <c r="AA279" s="3">
        <v>58</v>
      </c>
      <c r="AB279" s="3">
        <v>30</v>
      </c>
      <c r="AC279" s="3">
        <v>20</v>
      </c>
      <c r="AD279" s="3">
        <v>10</v>
      </c>
      <c r="AE279" s="3">
        <v>4</v>
      </c>
      <c r="AF279" s="3">
        <v>170</v>
      </c>
      <c r="AG279" s="3">
        <v>31</v>
      </c>
      <c r="AH279" s="3">
        <v>25</v>
      </c>
      <c r="AI279" s="3">
        <v>44</v>
      </c>
      <c r="AJ279" s="3">
        <v>15</v>
      </c>
      <c r="BD279" s="1">
        <v>44000</v>
      </c>
      <c r="BE279" s="3">
        <v>3179660</v>
      </c>
      <c r="BF279" s="3">
        <v>1171734</v>
      </c>
      <c r="BG279" s="3">
        <v>736691</v>
      </c>
      <c r="BH279" s="3">
        <v>850186</v>
      </c>
      <c r="BI279" s="3">
        <v>624068</v>
      </c>
      <c r="BJ279" s="3">
        <v>3155702</v>
      </c>
      <c r="BT279" s="3"/>
      <c r="BU279" s="3"/>
      <c r="CD279" s="1"/>
      <c r="CE279" s="3"/>
      <c r="DH279" s="1">
        <v>44003</v>
      </c>
      <c r="DI279" s="3">
        <f t="shared" si="185"/>
        <v>396</v>
      </c>
      <c r="DK279" s="3">
        <f t="shared" si="200"/>
        <v>84</v>
      </c>
      <c r="DL279">
        <f t="shared" si="203"/>
        <v>74</v>
      </c>
      <c r="DM279">
        <f t="shared" si="199"/>
        <v>193</v>
      </c>
      <c r="DN279">
        <f t="shared" si="196"/>
        <v>2954</v>
      </c>
      <c r="EG279" s="1">
        <v>44003</v>
      </c>
      <c r="EH279" s="3">
        <f t="shared" si="201"/>
        <v>7</v>
      </c>
      <c r="EI279" s="3">
        <f>SUM(EG83+EH83+EI83+EJ83+EK83)</f>
        <v>6</v>
      </c>
      <c r="EJ279" s="3">
        <f t="shared" si="191"/>
        <v>23</v>
      </c>
      <c r="EK279" s="3">
        <f t="shared" si="204"/>
        <v>1</v>
      </c>
      <c r="EL279" s="3">
        <f t="shared" si="188"/>
        <v>3</v>
      </c>
      <c r="EM279" s="3">
        <f t="shared" si="202"/>
        <v>12</v>
      </c>
    </row>
    <row r="280" spans="7:143" x14ac:dyDescent="0.2">
      <c r="G280" s="3">
        <v>1344</v>
      </c>
      <c r="H280" s="3">
        <v>1185</v>
      </c>
      <c r="I280" s="3">
        <v>701</v>
      </c>
      <c r="J280" s="3">
        <v>1001</v>
      </c>
      <c r="K280" s="3">
        <v>328</v>
      </c>
      <c r="L280" s="3">
        <v>314</v>
      </c>
      <c r="M280" s="3">
        <v>122</v>
      </c>
      <c r="N280" s="3">
        <v>276</v>
      </c>
      <c r="O280" s="3">
        <v>125</v>
      </c>
      <c r="P280" s="3">
        <v>71</v>
      </c>
      <c r="Q280" s="3">
        <v>50</v>
      </c>
      <c r="R280" s="3">
        <v>80</v>
      </c>
      <c r="S280" s="3">
        <v>52</v>
      </c>
      <c r="T280" s="3">
        <v>42</v>
      </c>
      <c r="U280" s="3">
        <v>30</v>
      </c>
      <c r="V280" s="3">
        <v>446</v>
      </c>
      <c r="W280" s="3">
        <v>234</v>
      </c>
      <c r="X280" s="3">
        <v>141</v>
      </c>
      <c r="Y280" s="3">
        <v>39</v>
      </c>
      <c r="Z280" s="3">
        <v>13</v>
      </c>
      <c r="AA280" s="3">
        <v>86</v>
      </c>
      <c r="AB280" s="3">
        <v>37</v>
      </c>
      <c r="AC280" s="3">
        <v>23</v>
      </c>
      <c r="AD280" s="3">
        <v>11</v>
      </c>
      <c r="AE280" s="3">
        <v>7</v>
      </c>
      <c r="AF280" s="3">
        <v>196</v>
      </c>
      <c r="AG280" s="3">
        <v>36</v>
      </c>
      <c r="AH280" s="3">
        <v>28</v>
      </c>
      <c r="AI280" s="3">
        <v>47</v>
      </c>
      <c r="AJ280" s="3">
        <v>17</v>
      </c>
      <c r="BD280" s="1">
        <v>44001</v>
      </c>
      <c r="BE280" s="3">
        <v>3258963</v>
      </c>
      <c r="BF280" s="3">
        <v>1194343</v>
      </c>
      <c r="BG280" s="3">
        <v>746162</v>
      </c>
      <c r="BH280" s="3">
        <v>879928</v>
      </c>
      <c r="BI280" s="3">
        <v>637218</v>
      </c>
      <c r="BJ280" s="3">
        <v>3234412</v>
      </c>
      <c r="BT280" s="3"/>
      <c r="BU280" s="3"/>
      <c r="CD280" s="1"/>
      <c r="CE280" s="3"/>
      <c r="DH280" s="1">
        <v>44004</v>
      </c>
      <c r="DI280" s="3">
        <f t="shared" si="185"/>
        <v>303</v>
      </c>
      <c r="DJ280">
        <f>SUM(R84+P84+Q84+N84+O84)</f>
        <v>77</v>
      </c>
      <c r="DK280" s="3">
        <f t="shared" si="200"/>
        <v>102</v>
      </c>
      <c r="DL280">
        <f t="shared" si="203"/>
        <v>58</v>
      </c>
      <c r="DM280">
        <f t="shared" si="199"/>
        <v>141</v>
      </c>
      <c r="DN280">
        <f t="shared" si="196"/>
        <v>3478</v>
      </c>
      <c r="EG280" s="1">
        <v>44004</v>
      </c>
      <c r="EH280" s="3">
        <f t="shared" si="201"/>
        <v>7</v>
      </c>
      <c r="EI280" s="3">
        <f>SUM(EG84+EH84+EI84+EJ84+EK84)</f>
        <v>10</v>
      </c>
      <c r="EJ280" s="3">
        <f t="shared" si="191"/>
        <v>9</v>
      </c>
      <c r="EK280" s="3">
        <f t="shared" si="204"/>
        <v>3</v>
      </c>
      <c r="EL280" s="3">
        <f t="shared" si="188"/>
        <v>2</v>
      </c>
      <c r="EM280" s="3">
        <f t="shared" si="202"/>
        <v>38</v>
      </c>
    </row>
    <row r="281" spans="7:143" x14ac:dyDescent="0.2">
      <c r="G281" s="3">
        <v>1493</v>
      </c>
      <c r="H281" s="3">
        <v>1341</v>
      </c>
      <c r="I281" s="3">
        <v>778</v>
      </c>
      <c r="J281" s="3">
        <v>1135</v>
      </c>
      <c r="K281" s="3">
        <v>369</v>
      </c>
      <c r="L281" s="3">
        <v>345</v>
      </c>
      <c r="M281" s="3">
        <v>132</v>
      </c>
      <c r="N281" s="3">
        <v>312</v>
      </c>
      <c r="O281" s="3">
        <v>145</v>
      </c>
      <c r="P281" s="3">
        <v>82</v>
      </c>
      <c r="Q281" s="3">
        <v>56</v>
      </c>
      <c r="R281" s="3">
        <v>93</v>
      </c>
      <c r="S281" s="3">
        <v>61</v>
      </c>
      <c r="T281" s="3">
        <v>52</v>
      </c>
      <c r="U281" s="3">
        <v>31</v>
      </c>
      <c r="V281" s="3">
        <v>504</v>
      </c>
      <c r="W281" s="3">
        <v>246</v>
      </c>
      <c r="X281" s="3">
        <v>165</v>
      </c>
      <c r="Y281" s="3">
        <v>48</v>
      </c>
      <c r="Z281" s="3">
        <v>15</v>
      </c>
      <c r="AA281" s="3">
        <v>86</v>
      </c>
      <c r="AB281" s="3">
        <v>37</v>
      </c>
      <c r="AC281" s="3">
        <v>26</v>
      </c>
      <c r="AD281" s="3">
        <v>13</v>
      </c>
      <c r="AE281" s="3">
        <v>8</v>
      </c>
      <c r="AF281" s="3">
        <v>220</v>
      </c>
      <c r="AG281" s="3">
        <v>40</v>
      </c>
      <c r="AH281" s="3">
        <v>29</v>
      </c>
      <c r="AI281" s="3">
        <v>48</v>
      </c>
      <c r="AJ281" s="3">
        <v>17</v>
      </c>
      <c r="BD281" s="1">
        <v>44002</v>
      </c>
      <c r="BE281" s="3">
        <v>3327793</v>
      </c>
      <c r="BF281" s="3">
        <v>1218873</v>
      </c>
      <c r="BG281" s="3">
        <v>760229</v>
      </c>
      <c r="BH281" s="3">
        <v>894634</v>
      </c>
      <c r="BI281" s="3">
        <v>637727</v>
      </c>
      <c r="BJ281" s="3">
        <v>3319256</v>
      </c>
      <c r="BT281" s="3"/>
      <c r="BU281" s="3"/>
      <c r="CD281" s="1"/>
      <c r="CE281" s="3"/>
      <c r="DG281" s="3"/>
      <c r="DH281" s="1">
        <v>44005</v>
      </c>
      <c r="DI281" s="3">
        <f t="shared" si="185"/>
        <v>322</v>
      </c>
      <c r="DK281" s="3">
        <f t="shared" si="200"/>
        <v>187</v>
      </c>
      <c r="DL281">
        <f t="shared" si="203"/>
        <v>94</v>
      </c>
      <c r="DM281">
        <f t="shared" si="199"/>
        <v>190</v>
      </c>
      <c r="DN281">
        <f t="shared" si="196"/>
        <v>3707</v>
      </c>
      <c r="EG281" s="1">
        <v>44005</v>
      </c>
      <c r="EH281" s="3">
        <f t="shared" si="201"/>
        <v>15</v>
      </c>
      <c r="EI281" s="3">
        <f>SUM(EG85+EH85+EI85+EJ85+EK85)</f>
        <v>16</v>
      </c>
      <c r="EJ281" s="3"/>
      <c r="EK281" s="3">
        <f t="shared" si="204"/>
        <v>5</v>
      </c>
      <c r="EL281" s="3">
        <f t="shared" si="188"/>
        <v>16</v>
      </c>
      <c r="EM281" s="3">
        <f t="shared" si="202"/>
        <v>41</v>
      </c>
    </row>
    <row r="282" spans="7:143" x14ac:dyDescent="0.2">
      <c r="G282" s="3">
        <v>1759</v>
      </c>
      <c r="H282" s="3">
        <v>1510</v>
      </c>
      <c r="I282" s="3">
        <v>890</v>
      </c>
      <c r="J282" s="3">
        <v>1241</v>
      </c>
      <c r="K282" s="3">
        <v>425</v>
      </c>
      <c r="L282" s="3">
        <v>390</v>
      </c>
      <c r="M282" s="3">
        <v>163</v>
      </c>
      <c r="N282" s="3">
        <v>352</v>
      </c>
      <c r="O282" s="3">
        <v>161</v>
      </c>
      <c r="P282" s="3">
        <v>101</v>
      </c>
      <c r="Q282" s="3">
        <v>73</v>
      </c>
      <c r="R282" s="3">
        <v>109</v>
      </c>
      <c r="S282" s="3">
        <v>80</v>
      </c>
      <c r="T282" s="3">
        <v>66</v>
      </c>
      <c r="U282" s="3">
        <v>38</v>
      </c>
      <c r="V282" s="3">
        <v>609</v>
      </c>
      <c r="W282" s="3">
        <v>282</v>
      </c>
      <c r="X282" s="3">
        <v>197</v>
      </c>
      <c r="Y282" s="3">
        <v>57</v>
      </c>
      <c r="Z282" s="3">
        <v>15</v>
      </c>
      <c r="AA282" s="3">
        <v>110</v>
      </c>
      <c r="AB282" s="3">
        <v>62</v>
      </c>
      <c r="AC282" s="3">
        <v>30</v>
      </c>
      <c r="AD282" s="3">
        <v>16</v>
      </c>
      <c r="AE282" s="3">
        <v>12</v>
      </c>
      <c r="AF282" s="3">
        <v>241</v>
      </c>
      <c r="AG282" s="3">
        <v>54</v>
      </c>
      <c r="AH282" s="3">
        <v>38</v>
      </c>
      <c r="AI282" s="3">
        <v>50</v>
      </c>
      <c r="AJ282" s="3">
        <v>17</v>
      </c>
      <c r="BD282" s="1">
        <v>44003</v>
      </c>
      <c r="BE282" s="3">
        <v>3395319</v>
      </c>
      <c r="BF282" s="3">
        <v>1244967</v>
      </c>
      <c r="BG282" s="3">
        <v>768592</v>
      </c>
      <c r="BH282" s="3">
        <v>907426</v>
      </c>
      <c r="BI282" s="3">
        <v>637727</v>
      </c>
      <c r="BJ282" s="3">
        <v>3411686</v>
      </c>
      <c r="BT282" s="3"/>
      <c r="BU282" s="3"/>
      <c r="DH282" s="1">
        <v>44006</v>
      </c>
      <c r="DI282" s="3">
        <f t="shared" si="185"/>
        <v>310</v>
      </c>
      <c r="DJ282">
        <f>SUM(R86+P86+Q86+N86+O86)</f>
        <v>53</v>
      </c>
      <c r="DK282" s="3">
        <f t="shared" si="200"/>
        <v>141</v>
      </c>
      <c r="DL282">
        <f t="shared" si="203"/>
        <v>134</v>
      </c>
      <c r="DM282">
        <f t="shared" si="199"/>
        <v>199</v>
      </c>
      <c r="DN282">
        <f t="shared" si="196"/>
        <v>2787</v>
      </c>
      <c r="EG282" s="1">
        <v>44006</v>
      </c>
      <c r="EH282" s="3">
        <f t="shared" si="201"/>
        <v>8</v>
      </c>
      <c r="EI282" s="3"/>
      <c r="EJ282" s="3">
        <f>SUM(EO86+EP86+EQ86+ER86+ES86)</f>
        <v>31</v>
      </c>
      <c r="EK282" s="3">
        <f t="shared" si="204"/>
        <v>2</v>
      </c>
      <c r="EL282" s="3">
        <f t="shared" si="188"/>
        <v>30</v>
      </c>
      <c r="EM282" s="3">
        <f t="shared" si="202"/>
        <v>68</v>
      </c>
    </row>
    <row r="283" spans="7:143" x14ac:dyDescent="0.2">
      <c r="G283" s="3">
        <v>1848</v>
      </c>
      <c r="H283" s="3">
        <v>1618</v>
      </c>
      <c r="I283" s="3">
        <v>965</v>
      </c>
      <c r="J283" s="3">
        <v>1308</v>
      </c>
      <c r="K283" s="3">
        <v>469</v>
      </c>
      <c r="L283" s="3">
        <v>435</v>
      </c>
      <c r="M283" s="3">
        <v>183</v>
      </c>
      <c r="N283" s="3">
        <v>412</v>
      </c>
      <c r="O283" s="3">
        <v>195</v>
      </c>
      <c r="P283" s="3">
        <v>119</v>
      </c>
      <c r="Q283" s="3">
        <v>81</v>
      </c>
      <c r="R283" s="3">
        <v>137</v>
      </c>
      <c r="S283" s="3">
        <v>92</v>
      </c>
      <c r="T283" s="3">
        <v>81</v>
      </c>
      <c r="U283" s="3">
        <v>42</v>
      </c>
      <c r="V283" s="3">
        <v>652</v>
      </c>
      <c r="W283" s="3">
        <v>316</v>
      </c>
      <c r="X283" s="3">
        <v>209</v>
      </c>
      <c r="Y283" s="3">
        <v>62</v>
      </c>
      <c r="Z283" s="3">
        <v>18</v>
      </c>
      <c r="AA283" s="3">
        <v>130</v>
      </c>
      <c r="AB283" s="3">
        <v>68</v>
      </c>
      <c r="AC283" s="3">
        <v>39</v>
      </c>
      <c r="AD283" s="3">
        <v>16</v>
      </c>
      <c r="AE283" s="3">
        <v>19</v>
      </c>
      <c r="AF283" s="3">
        <v>265</v>
      </c>
      <c r="AG283" s="3">
        <v>54</v>
      </c>
      <c r="AH283" s="3">
        <v>38</v>
      </c>
      <c r="AI283" s="3">
        <v>52</v>
      </c>
      <c r="AJ283" s="3">
        <v>18</v>
      </c>
      <c r="BD283" s="1">
        <v>44004</v>
      </c>
      <c r="BE283" s="3">
        <v>3452099</v>
      </c>
      <c r="BF283" s="3">
        <v>1267399</v>
      </c>
      <c r="BG283" s="3">
        <v>775322</v>
      </c>
      <c r="BH283" s="3">
        <v>918017</v>
      </c>
      <c r="BI283" s="3">
        <v>667848</v>
      </c>
      <c r="BJ283" s="3">
        <v>3496929</v>
      </c>
      <c r="BT283" s="3"/>
      <c r="BU283" s="3"/>
      <c r="DH283" s="1">
        <v>44007</v>
      </c>
      <c r="DI283" s="3">
        <f t="shared" si="185"/>
        <v>376</v>
      </c>
      <c r="DJ283">
        <f>SUM(R87+P87+Q87+N87+O87)</f>
        <v>129</v>
      </c>
      <c r="DK283" s="3">
        <f t="shared" si="200"/>
        <v>167</v>
      </c>
      <c r="DL283">
        <f t="shared" si="203"/>
        <v>143</v>
      </c>
      <c r="DM283">
        <f t="shared" si="199"/>
        <v>237</v>
      </c>
      <c r="DN283">
        <f t="shared" si="196"/>
        <v>3047</v>
      </c>
      <c r="EG283" s="1">
        <v>44007</v>
      </c>
      <c r="EH283" s="3">
        <f t="shared" si="201"/>
        <v>8</v>
      </c>
      <c r="EI283" s="3">
        <f>SUM(EG87+EH87+EI87+EJ87+EK87)</f>
        <v>14</v>
      </c>
      <c r="EJ283" s="3">
        <f>SUM(EO87+EP87+EQ87+ER87+ES87)</f>
        <v>18</v>
      </c>
      <c r="EK283" s="3">
        <f t="shared" si="204"/>
        <v>14</v>
      </c>
      <c r="EL283" s="3">
        <f t="shared" si="188"/>
        <v>10</v>
      </c>
      <c r="EM283" s="3">
        <f t="shared" si="202"/>
        <v>56</v>
      </c>
    </row>
    <row r="284" spans="7:143" x14ac:dyDescent="0.2">
      <c r="G284" s="3">
        <v>1994</v>
      </c>
      <c r="H284" s="3">
        <v>1746</v>
      </c>
      <c r="I284" s="3">
        <v>1030</v>
      </c>
      <c r="J284" s="3">
        <v>1400</v>
      </c>
      <c r="K284" s="3">
        <v>529</v>
      </c>
      <c r="L284" s="3">
        <v>453</v>
      </c>
      <c r="M284" s="3">
        <v>226</v>
      </c>
      <c r="N284" s="3">
        <v>428</v>
      </c>
      <c r="O284" s="3">
        <v>209</v>
      </c>
      <c r="P284" s="3">
        <v>131</v>
      </c>
      <c r="Q284" s="3">
        <v>88</v>
      </c>
      <c r="R284" s="3">
        <v>149</v>
      </c>
      <c r="S284" s="3">
        <v>102</v>
      </c>
      <c r="T284" s="3">
        <v>93</v>
      </c>
      <c r="U284" s="3">
        <v>49</v>
      </c>
      <c r="V284" s="3">
        <v>704</v>
      </c>
      <c r="W284" s="3">
        <v>329</v>
      </c>
      <c r="X284" s="3">
        <v>217</v>
      </c>
      <c r="Y284" s="3">
        <v>68</v>
      </c>
      <c r="Z284" s="3">
        <v>18</v>
      </c>
      <c r="AA284" s="3"/>
      <c r="AB284" s="3">
        <v>68</v>
      </c>
      <c r="AC284" s="3">
        <v>39</v>
      </c>
      <c r="AD284" s="3">
        <v>18</v>
      </c>
      <c r="AE284" s="3">
        <v>20</v>
      </c>
      <c r="AF284" s="3">
        <v>296</v>
      </c>
      <c r="AG284" s="3">
        <v>55</v>
      </c>
      <c r="AH284" s="3">
        <v>39</v>
      </c>
      <c r="AI284" s="3">
        <v>54</v>
      </c>
      <c r="AJ284" s="3">
        <v>19</v>
      </c>
      <c r="BD284" s="1">
        <v>44005</v>
      </c>
      <c r="BE284" s="3">
        <v>3500808</v>
      </c>
      <c r="BF284" s="3">
        <v>1283451</v>
      </c>
      <c r="BG284" s="3">
        <v>782854</v>
      </c>
      <c r="BH284" s="3">
        <v>928668</v>
      </c>
      <c r="BI284" s="3">
        <v>679103</v>
      </c>
      <c r="BJ284" s="3">
        <v>3592899</v>
      </c>
      <c r="BT284" s="3"/>
      <c r="BU284" s="3"/>
      <c r="DH284" s="1">
        <v>44008</v>
      </c>
      <c r="DI284" s="3">
        <f t="shared" si="185"/>
        <v>391</v>
      </c>
      <c r="DJ284">
        <f>SUM(R88+P88+Q88+N88+O88)</f>
        <v>185</v>
      </c>
      <c r="DK284" s="3">
        <f t="shared" si="200"/>
        <v>133</v>
      </c>
      <c r="DL284">
        <f t="shared" si="203"/>
        <v>143</v>
      </c>
      <c r="DM284">
        <f t="shared" si="199"/>
        <v>246</v>
      </c>
      <c r="DN284">
        <f t="shared" si="196"/>
        <v>3412</v>
      </c>
      <c r="EG284" s="1">
        <v>44008</v>
      </c>
      <c r="EH284" s="3">
        <f t="shared" si="201"/>
        <v>6</v>
      </c>
      <c r="EI284" s="3">
        <f>SUM(EG88+EH88+EI88+EJ88+EK88)</f>
        <v>13</v>
      </c>
      <c r="EJ284" s="3">
        <f>SUM(EO88+EP88+EQ88+ER88+ES88)</f>
        <v>33</v>
      </c>
      <c r="EK284" s="3"/>
      <c r="EL284" s="3">
        <f t="shared" si="188"/>
        <v>12</v>
      </c>
      <c r="EM284" s="3">
        <f t="shared" si="202"/>
        <v>47</v>
      </c>
    </row>
    <row r="285" spans="7:143" x14ac:dyDescent="0.2">
      <c r="G285" s="3">
        <v>2105</v>
      </c>
      <c r="H285" s="3">
        <v>1869</v>
      </c>
      <c r="I285" s="3">
        <v>1109</v>
      </c>
      <c r="J285" s="3">
        <v>1512</v>
      </c>
      <c r="K285" s="3">
        <v>580</v>
      </c>
      <c r="L285" s="3">
        <v>482</v>
      </c>
      <c r="M285" s="3">
        <v>236</v>
      </c>
      <c r="N285" s="3">
        <v>433</v>
      </c>
      <c r="O285" s="3">
        <v>217</v>
      </c>
      <c r="P285" s="3">
        <v>136</v>
      </c>
      <c r="Q285" s="3">
        <v>106</v>
      </c>
      <c r="R285" s="3">
        <v>163</v>
      </c>
      <c r="S285" s="3">
        <v>114</v>
      </c>
      <c r="T285" s="3">
        <v>107</v>
      </c>
      <c r="U285" s="3">
        <v>51</v>
      </c>
      <c r="V285" s="3">
        <v>760</v>
      </c>
      <c r="W285" s="3">
        <v>347</v>
      </c>
      <c r="X285" s="3">
        <v>240</v>
      </c>
      <c r="Y285" s="3">
        <v>77</v>
      </c>
      <c r="Z285" s="3">
        <v>18</v>
      </c>
      <c r="AA285" s="3"/>
      <c r="AB285" s="3">
        <v>91</v>
      </c>
      <c r="AC285" s="3">
        <v>40</v>
      </c>
      <c r="AD285" s="3">
        <v>19</v>
      </c>
      <c r="AE285" s="3">
        <v>21</v>
      </c>
      <c r="AF285" s="3">
        <v>320</v>
      </c>
      <c r="AG285" s="3">
        <v>66</v>
      </c>
      <c r="AH285" s="3">
        <v>50</v>
      </c>
      <c r="AI285" s="3">
        <v>61</v>
      </c>
      <c r="AJ285" s="3">
        <v>19</v>
      </c>
      <c r="BC285" s="3"/>
      <c r="BD285" s="1">
        <v>44006</v>
      </c>
      <c r="BE285" s="3">
        <v>3551952</v>
      </c>
      <c r="BF285" s="3">
        <v>1299645</v>
      </c>
      <c r="BG285" s="3">
        <v>790223</v>
      </c>
      <c r="BH285" s="3">
        <v>944805</v>
      </c>
      <c r="BI285" s="3">
        <v>691408</v>
      </c>
      <c r="BJ285" s="3">
        <v>3694345</v>
      </c>
      <c r="BT285" s="3"/>
      <c r="BU285" s="3"/>
      <c r="DH285" s="1">
        <v>44009</v>
      </c>
      <c r="DI285" s="3">
        <f>SUM(D89+E89+F89+G89+H89)</f>
        <v>354</v>
      </c>
      <c r="DK285" s="3">
        <f>SUM(X89+Y89+Z89+AA89+AB89)</f>
        <v>271</v>
      </c>
      <c r="DL285">
        <f>SUM(AH89+AI89+AJ89+AK89+AL89)</f>
        <v>153</v>
      </c>
      <c r="DN285">
        <f>SUM(BB89+BC89+BD89+BE89+BF89)</f>
        <v>3142</v>
      </c>
      <c r="EG285" s="1">
        <v>44009</v>
      </c>
      <c r="EH285" s="3">
        <f>SUM(DY89+DZ89+EA89+EB89+EC89)</f>
        <v>8</v>
      </c>
      <c r="EI285" s="3">
        <f>SUM(EG89+EH89+EI89+EJ89+EK89)</f>
        <v>12</v>
      </c>
      <c r="EJ285" s="3">
        <f>SUM(EO89+EP89+EQ89+ER89+ES89)</f>
        <v>21</v>
      </c>
      <c r="EK285" s="3">
        <f>SUM(EW89+EX89+EY89+EZ89+FA89)</f>
        <v>15</v>
      </c>
      <c r="EL285" s="3">
        <f>SUM(FE89+FF89+FG89+FH89+FI89)</f>
        <v>14</v>
      </c>
      <c r="EM285" s="3">
        <f>SUM(FM89+FN89+FO89+FP89+FQ89)</f>
        <v>20</v>
      </c>
    </row>
    <row r="286" spans="7:143" x14ac:dyDescent="0.2">
      <c r="G286" s="3">
        <v>2105</v>
      </c>
      <c r="H286" s="3">
        <v>1869</v>
      </c>
      <c r="I286" s="3">
        <v>1217</v>
      </c>
      <c r="J286" s="3">
        <v>1584</v>
      </c>
      <c r="K286" s="3">
        <v>617</v>
      </c>
      <c r="L286" s="3">
        <v>550</v>
      </c>
      <c r="M286" s="3">
        <v>277</v>
      </c>
      <c r="N286" s="3">
        <v>535</v>
      </c>
      <c r="O286" s="3">
        <v>238</v>
      </c>
      <c r="P286" s="3">
        <v>156</v>
      </c>
      <c r="Q286" s="3">
        <v>120</v>
      </c>
      <c r="R286" s="3">
        <v>188</v>
      </c>
      <c r="S286" s="3">
        <v>126</v>
      </c>
      <c r="T286" s="3">
        <v>125</v>
      </c>
      <c r="U286" s="3">
        <v>57</v>
      </c>
      <c r="V286" s="3">
        <v>820</v>
      </c>
      <c r="W286" s="3">
        <v>364</v>
      </c>
      <c r="X286" s="3">
        <v>293</v>
      </c>
      <c r="Y286" s="3">
        <v>86</v>
      </c>
      <c r="Z286" s="3">
        <v>21</v>
      </c>
      <c r="AA286" s="3">
        <v>206</v>
      </c>
      <c r="AB286" s="3">
        <v>109</v>
      </c>
      <c r="AC286" s="3">
        <v>46</v>
      </c>
      <c r="AD286" s="3">
        <v>23</v>
      </c>
      <c r="AE286" s="3">
        <v>27</v>
      </c>
      <c r="AF286" s="3">
        <v>360</v>
      </c>
      <c r="AG286" s="3">
        <v>67</v>
      </c>
      <c r="AH286" s="3">
        <v>54</v>
      </c>
      <c r="AI286" s="3">
        <v>61</v>
      </c>
      <c r="AJ286" s="3">
        <v>19</v>
      </c>
      <c r="BC286" s="3"/>
      <c r="BS286" s="3"/>
      <c r="BT286" s="3"/>
      <c r="BU286" s="3"/>
      <c r="DH286" s="1">
        <v>44010</v>
      </c>
      <c r="DI286" s="3">
        <f>SUM(D90+E90+F90+G90+H90)</f>
        <v>328</v>
      </c>
      <c r="DK286" s="3">
        <f>SUM(X90+Y90+Z90+AA90+AB90)</f>
        <v>159</v>
      </c>
      <c r="DL286">
        <f>SUM(AH90+AI90+AJ90+AK90+AL90)</f>
        <v>114</v>
      </c>
      <c r="DN286">
        <f>SUM(BB90+BC90+BD90+BE90+BF90)</f>
        <v>4171</v>
      </c>
      <c r="EG286" s="1">
        <v>44010</v>
      </c>
      <c r="EH286" s="3">
        <f>SUM(DY90+DZ90+EA90+EB90+EC90)</f>
        <v>2</v>
      </c>
      <c r="EI286" s="3">
        <f>SUM(EG90+EH90+EI90+EJ90+EK90)</f>
        <v>6</v>
      </c>
      <c r="EJ286" s="3">
        <f>SUM(EO90+EP90+EQ90+ER90+ES90)</f>
        <v>10</v>
      </c>
      <c r="EK286" s="3">
        <f>SUM(EW90+EX90+EY90+EZ90+FA90)</f>
        <v>4</v>
      </c>
      <c r="EL286" s="3">
        <f>SUM(FE90+FF90+FG90+FH90+FI90)</f>
        <v>1</v>
      </c>
      <c r="EM286" s="3">
        <f>SUM(FM90+FN90+FO90+FP90+FQ90)</f>
        <v>24</v>
      </c>
    </row>
    <row r="287" spans="7:143" x14ac:dyDescent="0.2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BC287" s="3"/>
      <c r="BS287" s="3"/>
      <c r="BT287" s="3"/>
      <c r="BU287" s="3"/>
      <c r="DH287" s="1">
        <v>44011</v>
      </c>
      <c r="DI287" s="3">
        <f>SUM(D91+E91+F91+G91+H91)</f>
        <v>218</v>
      </c>
      <c r="DJ287">
        <f>SUM(N91+O91+P91+Q91+R91)</f>
        <v>58</v>
      </c>
      <c r="DK287" s="3">
        <f>SUM(X91+Y91+Z91+AA91+AB91)</f>
        <v>75</v>
      </c>
      <c r="DL287">
        <f>SUM(AH91+AI91+AJ91+AK91+AL91)</f>
        <v>97</v>
      </c>
      <c r="DN287">
        <f>SUM(BB91+BC91+BD91+BE91+BF91)</f>
        <v>4748</v>
      </c>
      <c r="EG287" s="1">
        <v>44011</v>
      </c>
      <c r="EH287" s="3">
        <f>SUM(DY91+DZ91+EA91+EB91+EC91)</f>
        <v>1</v>
      </c>
      <c r="EI287" s="3">
        <f>SUM(EG91+EH91+EI91+EJ91+EK91)</f>
        <v>2</v>
      </c>
      <c r="EJ287" s="3">
        <f>SUM(EO91+EP91+EQ91+ER91+ES91)</f>
        <v>23</v>
      </c>
      <c r="EK287" s="3">
        <f>SUM(EW91+EX91+EY91+EZ91+FA91)</f>
        <v>1</v>
      </c>
      <c r="EL287" s="3">
        <f>SUM(FE91+FF91+FG91+FH91+FI91)</f>
        <v>5</v>
      </c>
      <c r="EM287" s="3">
        <f>SUM(FM91+FN91+FO91+FP91+FQ91)</f>
        <v>28</v>
      </c>
    </row>
    <row r="288" spans="7:143" x14ac:dyDescent="0.2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BC288" s="3"/>
      <c r="BS288" s="3"/>
      <c r="BT288" s="3"/>
      <c r="BU288" s="3"/>
      <c r="DH288" s="1">
        <v>44012</v>
      </c>
      <c r="DI288" s="3">
        <f>SUM(D92+E92+F92+G92+H92)</f>
        <v>256</v>
      </c>
      <c r="DJ288">
        <f>SUM(N92+O92+P92+Q92+R92)</f>
        <v>90</v>
      </c>
      <c r="DK288" s="3">
        <f>SUM(X92+Y92+Z92+AA92+AB92)</f>
        <v>72</v>
      </c>
      <c r="DL288">
        <f>SUM(AH92+AI92+AJ92+AK92+AL92)</f>
        <v>169</v>
      </c>
      <c r="DM288">
        <f>SUM(AV92+AU92+AT92+AS92+AR92)</f>
        <v>175</v>
      </c>
      <c r="DN288">
        <f>SUM(BB92+BC92+BD92+BE92+BF92)</f>
        <v>4870</v>
      </c>
      <c r="EG288" s="1">
        <v>44012</v>
      </c>
      <c r="EH288" s="3">
        <f>SUM(DY92+DZ92+EA92+EB92+EC92)</f>
        <v>6</v>
      </c>
      <c r="EI288" s="3"/>
      <c r="EJ288" s="3"/>
      <c r="EK288" s="3"/>
      <c r="EL288" s="3">
        <f>SUM(FE92+FF92+FG92+FH92+FI92)</f>
        <v>18</v>
      </c>
      <c r="EM288" s="3">
        <f>SUM(FM92+FN92+FO92+FP92+FQ92)</f>
        <v>75</v>
      </c>
    </row>
    <row r="289" spans="7:143" x14ac:dyDescent="0.2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BC289" s="3"/>
      <c r="BS289" s="3"/>
      <c r="BT289" s="3"/>
      <c r="BU289" s="3"/>
      <c r="DH289" s="1">
        <v>44013</v>
      </c>
      <c r="DI289" s="3">
        <f>SUM(D93+E93+F93+G93+H93)</f>
        <v>297</v>
      </c>
      <c r="DK289" s="3">
        <f>SUM(X93+Y93+Z93+AA93+AB93)</f>
        <v>148</v>
      </c>
      <c r="DL289">
        <f>SUM(AH93+AI93+AJ93+AK93+AL93)</f>
        <v>133</v>
      </c>
      <c r="DM289">
        <f>SUM(AV93+AU93+AT93+AS93+AR93)</f>
        <v>243</v>
      </c>
      <c r="DN289">
        <f>SUM(BB93+BC93+BD93+BE93+BF93)</f>
        <v>4549</v>
      </c>
      <c r="EG289" s="1">
        <v>44013</v>
      </c>
      <c r="EH289" s="3">
        <f>SUM(DY93+DZ93+EA93+EB93+EC93)</f>
        <v>4</v>
      </c>
      <c r="EI289" s="3">
        <f>SUM(EG93+EH93+EI93+EJ93+EK93)</f>
        <v>20</v>
      </c>
      <c r="EJ289" s="3">
        <f>SUM(EO93+EP93+EQ93+ER93+ES93)</f>
        <v>20</v>
      </c>
      <c r="EK289" s="3"/>
      <c r="EL289" s="3">
        <f>SUM(FE93+FF93+FG93+FH93+FI93)</f>
        <v>8</v>
      </c>
      <c r="EM289" s="3">
        <f>SUM(FM93+FN93+FO93+FP93+FQ93)</f>
        <v>52</v>
      </c>
    </row>
    <row r="290" spans="7:143" x14ac:dyDescent="0.2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BC290" s="3"/>
      <c r="BS290" s="3"/>
      <c r="BT290" s="3"/>
      <c r="BU290" s="3"/>
      <c r="DH290" s="1">
        <v>44014</v>
      </c>
      <c r="DI290" s="3">
        <f>SUM(D94+E94+F94+G94+H94)</f>
        <v>454</v>
      </c>
      <c r="DJ290">
        <f>SUM(N94+O94+P94+Q94+R94)</f>
        <v>130</v>
      </c>
      <c r="DK290" s="3">
        <f>SUM(X94+Y94+Z94+AA94+AB94)</f>
        <v>181</v>
      </c>
      <c r="DL290">
        <f>SUM(AH94+AI94+AJ94+AK94+AL94)</f>
        <v>236</v>
      </c>
      <c r="DM290">
        <f>SUM(AV94+AU94+AT94+AS94+AR94)</f>
        <v>218</v>
      </c>
      <c r="DN290">
        <f>SUM(BB94+BC94+BD94+BE94+BF94)</f>
        <v>4688</v>
      </c>
      <c r="EG290" s="1">
        <v>44014</v>
      </c>
      <c r="EH290" s="3">
        <f>SUM(DY94+DZ94+EA94+EB94+EC94)</f>
        <v>7</v>
      </c>
      <c r="EI290" s="3">
        <f>SUM(EG94+EH94+EI94+EJ94+EK94)</f>
        <v>5</v>
      </c>
      <c r="EJ290" s="3">
        <f>SUM(EO94+EP94+EQ94+ER94+ES94)</f>
        <v>33</v>
      </c>
      <c r="EK290" s="3">
        <f>SUM(EW94+EX94+EY94+EZ94+FA94)</f>
        <v>8</v>
      </c>
      <c r="EL290" s="3">
        <f>SUM(FE94+FF94+FG94+FH94+FI94)</f>
        <v>20</v>
      </c>
      <c r="EM290" s="3">
        <f>SUM(FM94+FN94+FO94+FP94+FQ94)</f>
        <v>69</v>
      </c>
    </row>
    <row r="291" spans="7:143" x14ac:dyDescent="0.2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BC291" s="3"/>
      <c r="BS291" s="3"/>
      <c r="BT291" s="3"/>
      <c r="BU291" s="3"/>
      <c r="DH291" s="1">
        <v>44015</v>
      </c>
      <c r="DI291" s="3">
        <f>SUM(D95+E95+F95+G95+H95)</f>
        <v>403</v>
      </c>
      <c r="DJ291">
        <f>SUM(N95+O95+P95+Q95+R95)</f>
        <v>164</v>
      </c>
      <c r="DK291" s="3">
        <f>SUM(X95+Y95+Z95+AA95+AB95)</f>
        <v>200</v>
      </c>
      <c r="DL291">
        <f>SUM(AH95+AI95+AJ95+AK95+AL95)</f>
        <v>176</v>
      </c>
      <c r="DM291">
        <f>SUM(AV95+AU95+AT95+AS95+AR95)</f>
        <v>124</v>
      </c>
      <c r="EG291" s="1">
        <v>44015</v>
      </c>
      <c r="EH291" s="3">
        <f>SUM(DY95+DZ95+EA95+EB95+EC95)</f>
        <v>4</v>
      </c>
      <c r="EI291" s="3">
        <f>SUM(EG95+EH95+EI95+EJ95+EK95)</f>
        <v>16</v>
      </c>
      <c r="EJ291" s="3">
        <f>SUM(EO95+EP95+EQ95+ER95+ES95)</f>
        <v>11</v>
      </c>
      <c r="EK291" s="3">
        <f>SUM(EW95+EX95+EY95+EZ95+FA95)</f>
        <v>2</v>
      </c>
      <c r="EL291" s="3">
        <f>SUM(FE95+FF95+FG95+FH95+FI95)</f>
        <v>11</v>
      </c>
      <c r="EM291" s="3">
        <f>SUM(FM95+FN95+FO95+FP95+FQ95)</f>
        <v>31</v>
      </c>
    </row>
    <row r="292" spans="7:143" x14ac:dyDescent="0.2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BC292" s="3"/>
      <c r="BS292" s="3"/>
      <c r="BT292" s="3"/>
      <c r="BU292" s="3"/>
      <c r="DH292" s="1">
        <v>44016</v>
      </c>
      <c r="DI292" s="3">
        <f>SUM(D96+E96+F96+G96+H96)</f>
        <v>368</v>
      </c>
      <c r="DJ292">
        <f>SUM(N96+O96+P96+Q96+R96)</f>
        <v>118</v>
      </c>
      <c r="DK292" s="3">
        <f>SUM(X96+Y96+Z96+AA96+AB96)</f>
        <v>149</v>
      </c>
      <c r="DL292">
        <f>SUM(AH96+AI96+AJ96+AK96+AL96)</f>
        <v>143</v>
      </c>
      <c r="DM292">
        <f>SUM(AV96+AU96+AT96+AS96+AR96)</f>
        <v>188</v>
      </c>
      <c r="EG292" s="1">
        <v>44016</v>
      </c>
      <c r="EH292" s="3">
        <f>SUM(DY96+DZ96+EA96+EB96+EC96)</f>
        <v>3</v>
      </c>
      <c r="EI292" s="3">
        <f>SUM(EG96+EH96+EI96+EJ96+EK96)</f>
        <v>9</v>
      </c>
      <c r="EJ292" s="3"/>
      <c r="EK292" s="3">
        <f>SUM(EW96+EX96+EY96+EZ96+FA96)</f>
        <v>0</v>
      </c>
      <c r="EL292" s="3">
        <f>SUM(FE96+FF96+FG96+FH96+FI96)</f>
        <v>0</v>
      </c>
      <c r="EM292" s="3">
        <f>SUM(FM96+FN96+FO96+FP96+FQ96)</f>
        <v>3</v>
      </c>
    </row>
    <row r="293" spans="7:143" x14ac:dyDescent="0.2">
      <c r="G293" s="3">
        <v>2179</v>
      </c>
      <c r="H293" s="3">
        <v>1954</v>
      </c>
      <c r="I293" s="3">
        <v>1286</v>
      </c>
      <c r="J293" s="3">
        <v>1749</v>
      </c>
      <c r="K293" s="3">
        <v>663</v>
      </c>
      <c r="L293" s="3">
        <v>608</v>
      </c>
      <c r="M293" s="3">
        <v>312</v>
      </c>
      <c r="N293" s="3">
        <v>590</v>
      </c>
      <c r="O293" s="3">
        <v>269</v>
      </c>
      <c r="P293" s="3">
        <v>182</v>
      </c>
      <c r="Q293" s="3">
        <v>147</v>
      </c>
      <c r="R293" s="3">
        <v>221</v>
      </c>
      <c r="S293" s="3">
        <v>141</v>
      </c>
      <c r="T293" s="3">
        <v>149</v>
      </c>
      <c r="U293" s="3">
        <v>74</v>
      </c>
      <c r="V293" s="3">
        <v>884</v>
      </c>
      <c r="W293" s="3">
        <v>392</v>
      </c>
      <c r="X293" s="3">
        <v>330</v>
      </c>
      <c r="Y293" s="3">
        <v>89</v>
      </c>
      <c r="Z293" s="3">
        <v>24</v>
      </c>
      <c r="AA293" s="3">
        <v>222</v>
      </c>
      <c r="AB293" s="3">
        <v>120</v>
      </c>
      <c r="AC293" s="3">
        <v>60</v>
      </c>
      <c r="AD293" s="3">
        <v>25</v>
      </c>
      <c r="AE293" s="3">
        <v>28</v>
      </c>
      <c r="AF293" s="3">
        <v>402</v>
      </c>
      <c r="AG293" s="3">
        <v>67</v>
      </c>
      <c r="AH293" s="3">
        <v>59</v>
      </c>
      <c r="AI293" s="3">
        <v>66</v>
      </c>
      <c r="AJ293" s="3">
        <v>22</v>
      </c>
      <c r="BC293" s="3"/>
      <c r="BS293" s="3"/>
      <c r="BT293" s="3"/>
      <c r="BU293" s="3"/>
    </row>
    <row r="294" spans="7:143" x14ac:dyDescent="0.2">
      <c r="G294" s="3">
        <v>2324</v>
      </c>
      <c r="H294" s="3">
        <v>2189</v>
      </c>
      <c r="I294" s="3">
        <v>1356</v>
      </c>
      <c r="J294" s="3">
        <v>1802</v>
      </c>
      <c r="K294" s="3">
        <v>706</v>
      </c>
      <c r="L294" s="3">
        <v>668</v>
      </c>
      <c r="M294" s="3">
        <v>365</v>
      </c>
      <c r="N294" s="3">
        <v>642</v>
      </c>
      <c r="O294" s="3">
        <v>301</v>
      </c>
      <c r="P294" s="3">
        <v>211</v>
      </c>
      <c r="Q294" s="3">
        <v>166</v>
      </c>
      <c r="R294" s="3">
        <v>258</v>
      </c>
      <c r="S294" s="3">
        <v>160</v>
      </c>
      <c r="T294" s="3">
        <v>175</v>
      </c>
      <c r="U294" s="3">
        <v>84</v>
      </c>
      <c r="V294" s="3">
        <v>981</v>
      </c>
      <c r="W294" s="3">
        <v>420</v>
      </c>
      <c r="X294" s="3">
        <v>354</v>
      </c>
      <c r="Y294" s="3">
        <v>99</v>
      </c>
      <c r="Z294" s="3">
        <v>25</v>
      </c>
      <c r="AA294" s="3">
        <v>264</v>
      </c>
      <c r="AB294" s="3">
        <v>128</v>
      </c>
      <c r="AC294" s="3">
        <v>71</v>
      </c>
      <c r="AD294" s="3">
        <v>28</v>
      </c>
      <c r="AE294" s="3">
        <v>31</v>
      </c>
      <c r="AF294" s="3">
        <v>455</v>
      </c>
      <c r="AG294" s="3">
        <v>77</v>
      </c>
      <c r="AH294" s="3">
        <v>65</v>
      </c>
      <c r="AI294" s="3">
        <v>70</v>
      </c>
      <c r="AJ294" s="3">
        <v>25</v>
      </c>
      <c r="BC294" s="3"/>
      <c r="BS294" s="3"/>
      <c r="BT294" s="3"/>
      <c r="BU294" s="3"/>
    </row>
    <row r="295" spans="7:143" x14ac:dyDescent="0.2">
      <c r="G295" s="3">
        <v>2402</v>
      </c>
      <c r="H295" s="3">
        <v>2293</v>
      </c>
      <c r="I295" s="3">
        <v>1356</v>
      </c>
      <c r="J295" s="3">
        <v>1917</v>
      </c>
      <c r="K295" s="3">
        <v>706</v>
      </c>
      <c r="L295" s="3">
        <v>714</v>
      </c>
      <c r="M295" s="3">
        <v>420</v>
      </c>
      <c r="N295" s="3">
        <v>684</v>
      </c>
      <c r="O295" s="3">
        <v>330</v>
      </c>
      <c r="P295" s="3">
        <v>221</v>
      </c>
      <c r="Q295" s="3"/>
      <c r="R295" s="3">
        <v>294</v>
      </c>
      <c r="S295" s="3">
        <v>178</v>
      </c>
      <c r="T295" s="3">
        <v>195</v>
      </c>
      <c r="U295" s="3">
        <v>118</v>
      </c>
      <c r="V295" s="3">
        <v>1044</v>
      </c>
      <c r="W295" s="3">
        <v>442</v>
      </c>
      <c r="X295" s="3">
        <v>373</v>
      </c>
      <c r="Y295" s="3">
        <v>106</v>
      </c>
      <c r="Z295" s="3">
        <v>25</v>
      </c>
      <c r="AA295" s="3">
        <v>298</v>
      </c>
      <c r="AB295" s="3">
        <v>128</v>
      </c>
      <c r="AC295" s="3">
        <v>74</v>
      </c>
      <c r="AD295" s="3">
        <v>29</v>
      </c>
      <c r="AE295" s="3">
        <v>34</v>
      </c>
      <c r="AF295" s="3">
        <v>495</v>
      </c>
      <c r="AG295" s="3">
        <v>83</v>
      </c>
      <c r="AH295" s="3">
        <v>73</v>
      </c>
      <c r="AI295" s="3">
        <v>74</v>
      </c>
      <c r="AJ295" s="3">
        <v>28</v>
      </c>
      <c r="BC295" s="3"/>
      <c r="BS295" s="3"/>
      <c r="BT295" s="3"/>
      <c r="BU295" s="3"/>
    </row>
    <row r="296" spans="7:143" x14ac:dyDescent="0.2">
      <c r="G296" s="3">
        <v>2543</v>
      </c>
      <c r="H296" s="3">
        <v>2490</v>
      </c>
      <c r="I296" s="3">
        <v>1356</v>
      </c>
      <c r="J296" s="3">
        <v>1975</v>
      </c>
      <c r="K296" s="3">
        <v>706</v>
      </c>
      <c r="L296" s="3">
        <v>741</v>
      </c>
      <c r="M296" s="3">
        <v>434</v>
      </c>
      <c r="N296" s="3">
        <v>732</v>
      </c>
      <c r="O296" s="3">
        <v>356</v>
      </c>
      <c r="P296" s="3">
        <v>243</v>
      </c>
      <c r="Q296" s="3"/>
      <c r="R296" s="3">
        <v>334</v>
      </c>
      <c r="S296" s="3">
        <v>193</v>
      </c>
      <c r="T296" s="3">
        <v>215</v>
      </c>
      <c r="U296" s="3">
        <v>129</v>
      </c>
      <c r="V296" s="3">
        <v>1070</v>
      </c>
      <c r="W296" s="3">
        <v>458</v>
      </c>
      <c r="X296" s="3">
        <v>384</v>
      </c>
      <c r="Y296" s="3">
        <v>112</v>
      </c>
      <c r="Z296" s="3">
        <v>29</v>
      </c>
      <c r="AA296" s="3">
        <v>298</v>
      </c>
      <c r="AB296" s="3">
        <v>147</v>
      </c>
      <c r="AC296" s="3">
        <v>78</v>
      </c>
      <c r="AD296" s="3">
        <v>29</v>
      </c>
      <c r="AE296" s="3">
        <v>40</v>
      </c>
      <c r="AF296" s="3">
        <v>576</v>
      </c>
      <c r="AG296" s="3">
        <v>83</v>
      </c>
      <c r="AH296" s="3">
        <v>78</v>
      </c>
      <c r="AI296" s="3"/>
      <c r="AJ296" s="3">
        <v>32</v>
      </c>
      <c r="BC296" s="3"/>
      <c r="BS296" s="3"/>
      <c r="BT296" s="3"/>
      <c r="BU296" s="3"/>
      <c r="DF296" t="s">
        <v>1</v>
      </c>
    </row>
    <row r="297" spans="7:143" x14ac:dyDescent="0.2">
      <c r="G297" s="3">
        <v>2646</v>
      </c>
      <c r="H297" s="3">
        <v>2606</v>
      </c>
      <c r="I297" s="3">
        <v>1577</v>
      </c>
      <c r="J297" s="3">
        <v>2036</v>
      </c>
      <c r="K297" s="3">
        <v>845</v>
      </c>
      <c r="L297" s="3">
        <v>767</v>
      </c>
      <c r="M297" s="3">
        <v>452</v>
      </c>
      <c r="N297" s="3">
        <v>740</v>
      </c>
      <c r="O297" s="3">
        <v>372</v>
      </c>
      <c r="P297" s="3">
        <v>250</v>
      </c>
      <c r="Q297" s="3"/>
      <c r="R297" s="3">
        <v>334</v>
      </c>
      <c r="S297" s="3">
        <v>193</v>
      </c>
      <c r="T297" s="3">
        <v>215</v>
      </c>
      <c r="U297" s="3">
        <v>129</v>
      </c>
      <c r="V297" s="3">
        <v>1119</v>
      </c>
      <c r="W297" s="3">
        <v>471</v>
      </c>
      <c r="X297" s="3">
        <v>391</v>
      </c>
      <c r="Y297" s="3">
        <v>115</v>
      </c>
      <c r="Z297" s="3">
        <v>30</v>
      </c>
      <c r="AA297" s="3">
        <v>365</v>
      </c>
      <c r="AB297" s="3">
        <v>164</v>
      </c>
      <c r="AC297" s="3">
        <v>91</v>
      </c>
      <c r="AD297" s="3">
        <v>32</v>
      </c>
      <c r="AE297" s="3">
        <v>65</v>
      </c>
      <c r="AF297" s="3">
        <v>600</v>
      </c>
      <c r="AG297" s="3">
        <v>83</v>
      </c>
      <c r="AH297" s="3">
        <v>83</v>
      </c>
      <c r="AI297" s="3">
        <v>79</v>
      </c>
      <c r="AJ297" s="3">
        <v>32</v>
      </c>
      <c r="BC297" s="3"/>
      <c r="BS297" s="3"/>
      <c r="BT297" s="3"/>
      <c r="BU297" s="3"/>
      <c r="DF297" s="1">
        <v>43922</v>
      </c>
      <c r="EF297" t="s">
        <v>1</v>
      </c>
    </row>
    <row r="298" spans="7:143" x14ac:dyDescent="0.2">
      <c r="G298" s="3">
        <v>2665</v>
      </c>
      <c r="H298" s="3">
        <v>2974</v>
      </c>
      <c r="I298" s="3">
        <v>1638</v>
      </c>
      <c r="J298" s="3"/>
      <c r="K298" s="3">
        <v>887</v>
      </c>
      <c r="L298" s="3">
        <v>787</v>
      </c>
      <c r="M298" s="4">
        <v>492</v>
      </c>
      <c r="N298" s="4">
        <v>751</v>
      </c>
      <c r="O298" s="4">
        <v>387</v>
      </c>
      <c r="P298" s="4">
        <v>263</v>
      </c>
      <c r="Q298" s="4">
        <v>263</v>
      </c>
      <c r="R298" s="4">
        <v>402</v>
      </c>
      <c r="S298" s="4">
        <v>225</v>
      </c>
      <c r="T298" s="4">
        <v>263</v>
      </c>
      <c r="U298" s="4"/>
      <c r="V298" s="4">
        <v>1148</v>
      </c>
      <c r="W298" s="4">
        <v>479</v>
      </c>
      <c r="X298" s="4">
        <v>403</v>
      </c>
      <c r="Y298" s="4">
        <v>123</v>
      </c>
      <c r="Z298" s="4">
        <v>31</v>
      </c>
      <c r="AA298" s="4"/>
      <c r="AB298" s="4">
        <v>184</v>
      </c>
      <c r="AC298" s="4">
        <v>99</v>
      </c>
      <c r="AD298" s="4">
        <v>33</v>
      </c>
      <c r="AE298" s="4">
        <v>74</v>
      </c>
      <c r="AF298" s="4">
        <v>617</v>
      </c>
      <c r="AG298" s="4">
        <v>102</v>
      </c>
      <c r="AH298" s="4">
        <v>89</v>
      </c>
      <c r="AI298" s="4">
        <v>83</v>
      </c>
      <c r="AJ298" s="4">
        <v>33</v>
      </c>
      <c r="BC298" s="3"/>
      <c r="BS298" s="3"/>
      <c r="BT298" s="3"/>
      <c r="BU298" s="3"/>
      <c r="DF298" s="1">
        <v>43923</v>
      </c>
      <c r="DG298" s="3">
        <f>SUM(DI199+DJ199+DK199+DL199+DM199+DN199)</f>
        <v>11727</v>
      </c>
      <c r="EF298" s="1">
        <v>43922</v>
      </c>
    </row>
    <row r="299" spans="7:143" x14ac:dyDescent="0.2">
      <c r="G299" s="4">
        <v>2741</v>
      </c>
      <c r="H299" s="4">
        <v>3057</v>
      </c>
      <c r="I299" s="4">
        <v>1717</v>
      </c>
      <c r="J299" s="4">
        <v>2028</v>
      </c>
      <c r="K299" s="4">
        <v>918</v>
      </c>
      <c r="L299" s="4">
        <v>835</v>
      </c>
      <c r="M299" s="4">
        <v>525</v>
      </c>
      <c r="N299" s="4">
        <v>849</v>
      </c>
      <c r="O299" s="4">
        <v>427</v>
      </c>
      <c r="P299" s="4">
        <v>294</v>
      </c>
      <c r="Q299" s="3">
        <v>285</v>
      </c>
      <c r="R299" s="3">
        <v>428</v>
      </c>
      <c r="S299" s="3">
        <v>245</v>
      </c>
      <c r="T299" s="3">
        <v>290</v>
      </c>
      <c r="U299" s="3">
        <v>133</v>
      </c>
      <c r="V299" s="3">
        <v>1278</v>
      </c>
      <c r="W299" s="3">
        <v>506</v>
      </c>
      <c r="X299" s="3">
        <v>445</v>
      </c>
      <c r="Y299" s="3">
        <v>131</v>
      </c>
      <c r="Z299" s="3">
        <v>38</v>
      </c>
      <c r="AA299" s="3">
        <v>363</v>
      </c>
      <c r="AB299" s="3">
        <v>223</v>
      </c>
      <c r="AC299" s="3">
        <v>118</v>
      </c>
      <c r="AD299" s="3">
        <v>49</v>
      </c>
      <c r="AE299" s="3">
        <v>82</v>
      </c>
      <c r="AF299" s="3">
        <v>663</v>
      </c>
      <c r="AG299" s="3">
        <v>109</v>
      </c>
      <c r="AH299" s="3">
        <v>96</v>
      </c>
      <c r="AI299" s="3">
        <v>88</v>
      </c>
      <c r="AJ299" s="3">
        <v>33</v>
      </c>
      <c r="BC299" s="3"/>
      <c r="BS299" s="3"/>
      <c r="BT299" s="3"/>
      <c r="BU299" s="3"/>
      <c r="DF299" s="1">
        <v>43924</v>
      </c>
      <c r="DG299" s="3">
        <f>SUM(DI200+DJ200+DK200+DL200+DM200+DN200)</f>
        <v>16021</v>
      </c>
      <c r="EF299" s="1">
        <v>43923</v>
      </c>
      <c r="EG299" s="3">
        <f>SUM(EH199+EI199+EJ199+EK199+EL199+EM199)</f>
        <v>474</v>
      </c>
    </row>
    <row r="300" spans="7:143" x14ac:dyDescent="0.2">
      <c r="G300" s="3">
        <v>2832</v>
      </c>
      <c r="H300" s="3">
        <v>3149</v>
      </c>
      <c r="I300" s="3">
        <v>1764</v>
      </c>
      <c r="J300" s="3">
        <v>2083</v>
      </c>
      <c r="K300" s="3">
        <v>959</v>
      </c>
      <c r="L300" s="3">
        <v>876</v>
      </c>
      <c r="M300" s="3">
        <v>568</v>
      </c>
      <c r="N300" s="3">
        <v>888</v>
      </c>
      <c r="O300" s="3">
        <v>481</v>
      </c>
      <c r="P300" s="3">
        <v>327</v>
      </c>
      <c r="Q300" s="3">
        <v>318</v>
      </c>
      <c r="R300" s="3">
        <v>494</v>
      </c>
      <c r="S300" s="3">
        <v>271</v>
      </c>
      <c r="T300" s="3">
        <v>312</v>
      </c>
      <c r="U300" s="3">
        <v>143</v>
      </c>
      <c r="V300" s="3">
        <v>1319</v>
      </c>
      <c r="W300" s="3">
        <v>529</v>
      </c>
      <c r="X300" s="3">
        <v>473</v>
      </c>
      <c r="Y300" s="3">
        <v>138</v>
      </c>
      <c r="Z300" s="3">
        <v>40</v>
      </c>
      <c r="AA300" s="3">
        <v>365</v>
      </c>
      <c r="AB300" s="3">
        <v>230</v>
      </c>
      <c r="AC300" s="3">
        <v>123</v>
      </c>
      <c r="AD300" s="3">
        <v>49</v>
      </c>
      <c r="AE300" s="3">
        <v>85</v>
      </c>
      <c r="AF300" s="3">
        <v>729</v>
      </c>
      <c r="AG300" s="3">
        <v>112</v>
      </c>
      <c r="AH300" s="3">
        <v>109</v>
      </c>
      <c r="AI300" s="3">
        <v>94</v>
      </c>
      <c r="AJ300" s="3">
        <v>34</v>
      </c>
      <c r="BC300" s="3"/>
      <c r="BS300" s="3"/>
      <c r="BT300" s="3"/>
      <c r="BU300" s="3"/>
      <c r="DF300" s="1">
        <v>43925</v>
      </c>
      <c r="DG300" s="3">
        <f>SUM(DI201+DJ201+DK201+DL201+DM201+DN201)</f>
        <v>16229</v>
      </c>
      <c r="EF300" s="1">
        <v>43924</v>
      </c>
      <c r="EG300" s="3">
        <f>SUM(EH200+EI200+EJ200+EK200+EL200+EM200)</f>
        <v>488</v>
      </c>
    </row>
    <row r="301" spans="7:143" x14ac:dyDescent="0.2">
      <c r="G301" s="3">
        <v>2893</v>
      </c>
      <c r="H301" s="3">
        <v>3227</v>
      </c>
      <c r="I301" s="3">
        <v>1813</v>
      </c>
      <c r="J301" s="3">
        <v>2145</v>
      </c>
      <c r="K301" s="3">
        <v>994</v>
      </c>
      <c r="L301" s="3">
        <v>907</v>
      </c>
      <c r="M301" s="3">
        <v>606</v>
      </c>
      <c r="N301" s="3">
        <v>932</v>
      </c>
      <c r="O301" s="3">
        <v>515</v>
      </c>
      <c r="P301" s="3">
        <v>350</v>
      </c>
      <c r="Q301" s="3">
        <v>346</v>
      </c>
      <c r="R301" s="3">
        <v>545</v>
      </c>
      <c r="S301" s="3">
        <v>292</v>
      </c>
      <c r="T301" s="3">
        <v>335</v>
      </c>
      <c r="U301" s="3">
        <v>155</v>
      </c>
      <c r="V301" s="3">
        <v>1396</v>
      </c>
      <c r="W301" s="3">
        <v>567</v>
      </c>
      <c r="X301" s="3">
        <v>493</v>
      </c>
      <c r="Y301" s="3">
        <v>144</v>
      </c>
      <c r="Z301" s="3">
        <v>42</v>
      </c>
      <c r="AA301" s="3"/>
      <c r="AB301" s="3"/>
      <c r="AC301" s="3">
        <v>124</v>
      </c>
      <c r="AD301" s="3">
        <v>49</v>
      </c>
      <c r="AE301" s="3">
        <v>86</v>
      </c>
      <c r="AF301" s="3">
        <v>797</v>
      </c>
      <c r="AG301" s="3">
        <v>112</v>
      </c>
      <c r="AH301" s="3">
        <v>110</v>
      </c>
      <c r="AI301" s="3">
        <v>95</v>
      </c>
      <c r="AJ301" s="3">
        <v>36</v>
      </c>
      <c r="BC301" s="3"/>
      <c r="BS301" s="3"/>
      <c r="BT301" s="3"/>
      <c r="BU301" s="3"/>
      <c r="DF301" s="1">
        <v>43926</v>
      </c>
      <c r="DG301" s="3">
        <f>SUM(DI202+DJ202+DK202+DL202+DM202+DN202)</f>
        <v>10253</v>
      </c>
      <c r="EF301" s="1">
        <v>43925</v>
      </c>
      <c r="EG301" s="3">
        <f>SUM(EH201+EI201+EJ201+EK201+EL201+EM201)</f>
        <v>923</v>
      </c>
    </row>
    <row r="302" spans="7:143" x14ac:dyDescent="0.2">
      <c r="G302" s="3">
        <v>2955</v>
      </c>
      <c r="H302" s="3">
        <v>3315</v>
      </c>
      <c r="I302" s="3">
        <v>1867</v>
      </c>
      <c r="J302" s="3">
        <v>2194</v>
      </c>
      <c r="K302" s="3">
        <v>1035</v>
      </c>
      <c r="L302" s="3">
        <v>934</v>
      </c>
      <c r="M302" s="3">
        <v>640</v>
      </c>
      <c r="N302" s="3">
        <v>975</v>
      </c>
      <c r="O302" s="3">
        <v>542</v>
      </c>
      <c r="P302" s="3">
        <v>383</v>
      </c>
      <c r="Q302" s="3">
        <v>372</v>
      </c>
      <c r="R302" s="3">
        <v>585</v>
      </c>
      <c r="S302" s="3">
        <v>319</v>
      </c>
      <c r="T302" s="3">
        <v>368</v>
      </c>
      <c r="U302" s="3">
        <v>166</v>
      </c>
      <c r="V302" s="3">
        <v>1443</v>
      </c>
      <c r="W302" s="3">
        <v>585</v>
      </c>
      <c r="X302" s="3">
        <v>504</v>
      </c>
      <c r="Y302" s="3">
        <v>151</v>
      </c>
      <c r="Z302" s="3">
        <v>47</v>
      </c>
      <c r="AA302" s="3"/>
      <c r="AB302" s="3"/>
      <c r="AC302" s="3"/>
      <c r="AD302" s="3"/>
      <c r="AE302" s="3"/>
      <c r="AF302" s="3">
        <v>848</v>
      </c>
      <c r="AG302" s="3">
        <v>119</v>
      </c>
      <c r="AH302" s="3">
        <v>118</v>
      </c>
      <c r="AI302" s="3">
        <v>98</v>
      </c>
      <c r="AJ302" s="3">
        <v>39</v>
      </c>
      <c r="BC302" s="3"/>
      <c r="BS302" s="3"/>
      <c r="BT302" s="3"/>
      <c r="BU302" s="3"/>
      <c r="DF302" s="1">
        <v>43927</v>
      </c>
      <c r="DG302" s="3">
        <f>SUM(DI203+DJ203+DK203+DL203+DM203+DN203)</f>
        <v>6471</v>
      </c>
      <c r="EF302" s="1">
        <v>43926</v>
      </c>
      <c r="EG302" s="3">
        <f>SUM(EH202+EI202+EJ202+EK202+EL202+EM202)</f>
        <v>320</v>
      </c>
    </row>
    <row r="303" spans="7:143" x14ac:dyDescent="0.2">
      <c r="G303" s="3">
        <v>3003</v>
      </c>
      <c r="H303" s="3">
        <v>3400</v>
      </c>
      <c r="I303" s="3">
        <v>1917</v>
      </c>
      <c r="J303" s="3">
        <v>2242</v>
      </c>
      <c r="K303" s="3">
        <v>1085</v>
      </c>
      <c r="L303" s="3">
        <v>954</v>
      </c>
      <c r="M303" s="3">
        <v>655</v>
      </c>
      <c r="N303" s="3">
        <v>1019</v>
      </c>
      <c r="O303" s="3">
        <v>563</v>
      </c>
      <c r="P303" s="3">
        <v>416</v>
      </c>
      <c r="Q303" s="3">
        <v>391</v>
      </c>
      <c r="R303" s="3">
        <v>629</v>
      </c>
      <c r="S303" s="3">
        <v>336</v>
      </c>
      <c r="T303" s="3">
        <v>400</v>
      </c>
      <c r="U303" s="3">
        <v>183</v>
      </c>
      <c r="V303" s="3">
        <v>1560</v>
      </c>
      <c r="W303" s="3">
        <v>612</v>
      </c>
      <c r="X303" s="3">
        <v>517</v>
      </c>
      <c r="Y303" s="3">
        <v>157</v>
      </c>
      <c r="Z303" s="3">
        <v>50</v>
      </c>
      <c r="AA303" s="3">
        <v>466</v>
      </c>
      <c r="AB303" s="3">
        <v>214</v>
      </c>
      <c r="AC303" s="3">
        <v>142</v>
      </c>
      <c r="AD303" s="3">
        <v>50</v>
      </c>
      <c r="AE303" s="3">
        <v>21</v>
      </c>
      <c r="AF303" s="3">
        <v>895</v>
      </c>
      <c r="AG303" s="3">
        <v>119</v>
      </c>
      <c r="AH303" s="3">
        <v>118</v>
      </c>
      <c r="AI303" s="3">
        <v>99</v>
      </c>
      <c r="AJ303" s="3">
        <v>39</v>
      </c>
      <c r="AY303" t="s">
        <v>1</v>
      </c>
      <c r="AZ303" t="s">
        <v>35</v>
      </c>
      <c r="BB303" t="s">
        <v>1</v>
      </c>
      <c r="BC303" t="s">
        <v>36</v>
      </c>
      <c r="BE303" t="s">
        <v>1</v>
      </c>
      <c r="BF303" t="s">
        <v>37</v>
      </c>
      <c r="BH303" t="s">
        <v>1</v>
      </c>
      <c r="BI303" s="3" t="s">
        <v>38</v>
      </c>
      <c r="BJ303" s="3"/>
      <c r="BK303" t="s">
        <v>1</v>
      </c>
      <c r="BL303" t="s">
        <v>39</v>
      </c>
      <c r="BN303" t="s">
        <v>1</v>
      </c>
      <c r="BO303" t="s">
        <v>40</v>
      </c>
      <c r="BS303" s="3"/>
      <c r="BT303" s="3"/>
      <c r="BU303" s="3"/>
      <c r="DF303" s="1">
        <v>43928</v>
      </c>
      <c r="DG303" s="3">
        <f>SUM(DI204+DJ204+DK204+DL204+DM204+DN204)</f>
        <v>14975</v>
      </c>
      <c r="EF303" s="1">
        <v>43927</v>
      </c>
      <c r="EG303" s="3">
        <f>SUM(EH203+EI203+EJ203+EK203+EL203+EM203)</f>
        <v>609</v>
      </c>
    </row>
    <row r="304" spans="7:143" x14ac:dyDescent="0.2">
      <c r="G304" s="3">
        <v>3056</v>
      </c>
      <c r="H304" s="3">
        <v>3473</v>
      </c>
      <c r="I304" s="3">
        <v>1962</v>
      </c>
      <c r="J304" s="3">
        <v>2278</v>
      </c>
      <c r="K304" s="3">
        <v>1115</v>
      </c>
      <c r="L304" s="3">
        <v>955</v>
      </c>
      <c r="M304" s="3">
        <v>661</v>
      </c>
      <c r="N304" s="3">
        <v>1023</v>
      </c>
      <c r="O304" s="3">
        <v>571</v>
      </c>
      <c r="P304" s="3">
        <v>426</v>
      </c>
      <c r="Q304" s="3">
        <v>424</v>
      </c>
      <c r="R304" s="3">
        <v>670</v>
      </c>
      <c r="S304" s="3">
        <v>350</v>
      </c>
      <c r="T304" s="3">
        <v>418</v>
      </c>
      <c r="U304" s="3">
        <v>206</v>
      </c>
      <c r="V304" s="3">
        <v>1580</v>
      </c>
      <c r="W304" s="3">
        <v>620</v>
      </c>
      <c r="X304" s="3">
        <v>520</v>
      </c>
      <c r="Y304" s="3">
        <v>161</v>
      </c>
      <c r="Z304" s="3">
        <v>50</v>
      </c>
      <c r="AA304" s="3">
        <v>472</v>
      </c>
      <c r="AB304" s="3">
        <v>217</v>
      </c>
      <c r="AC304" s="3">
        <v>143</v>
      </c>
      <c r="AD304" s="3">
        <v>51</v>
      </c>
      <c r="AE304" s="3">
        <v>88</v>
      </c>
      <c r="AF304" s="3">
        <v>913</v>
      </c>
      <c r="AG304" s="3">
        <v>123</v>
      </c>
      <c r="AH304" s="3">
        <v>131</v>
      </c>
      <c r="AI304" s="3">
        <v>102</v>
      </c>
      <c r="AJ304" s="3">
        <v>40</v>
      </c>
      <c r="AY304" s="1">
        <v>43922</v>
      </c>
      <c r="BB304" s="1">
        <v>43922</v>
      </c>
      <c r="BE304" s="1">
        <v>43922</v>
      </c>
      <c r="BH304" s="1">
        <v>43922</v>
      </c>
      <c r="BI304" s="3"/>
      <c r="BJ304" s="3"/>
      <c r="BK304" s="1">
        <v>43922</v>
      </c>
      <c r="BN304" s="1">
        <v>43922</v>
      </c>
      <c r="DF304" s="1">
        <v>43929</v>
      </c>
      <c r="DG304" s="3">
        <f>SUM(DI205+DJ205+DK205+DL205+DM205+DN205)</f>
        <v>12912</v>
      </c>
      <c r="EF304" s="1">
        <v>43928</v>
      </c>
      <c r="EG304" s="3">
        <f>SUM(EH204+EI204+EJ204+EK204+EL204+EM204)</f>
        <v>1193</v>
      </c>
    </row>
    <row r="305" spans="7:137" x14ac:dyDescent="0.2">
      <c r="G305" s="3">
        <v>3105</v>
      </c>
      <c r="H305" s="3">
        <v>3538</v>
      </c>
      <c r="I305" s="3">
        <v>2003</v>
      </c>
      <c r="J305" s="3">
        <v>2325</v>
      </c>
      <c r="K305" s="3">
        <v>1147</v>
      </c>
      <c r="L305" s="3">
        <v>960</v>
      </c>
      <c r="M305" s="3">
        <v>673</v>
      </c>
      <c r="N305" s="3">
        <v>1028</v>
      </c>
      <c r="O305" s="3">
        <v>583</v>
      </c>
      <c r="P305" s="3">
        <v>438</v>
      </c>
      <c r="Q305" s="3">
        <v>448</v>
      </c>
      <c r="R305" s="3">
        <v>700</v>
      </c>
      <c r="S305" s="3">
        <v>359</v>
      </c>
      <c r="T305" s="3">
        <v>429</v>
      </c>
      <c r="U305" s="3">
        <v>215</v>
      </c>
      <c r="V305" s="3">
        <v>1622</v>
      </c>
      <c r="W305" s="3">
        <v>631</v>
      </c>
      <c r="X305" s="3">
        <v>527</v>
      </c>
      <c r="Y305" s="3">
        <v>165</v>
      </c>
      <c r="Z305" s="3">
        <v>55</v>
      </c>
      <c r="AA305" s="3">
        <v>484</v>
      </c>
      <c r="AB305" s="3">
        <v>232</v>
      </c>
      <c r="AC305" s="3">
        <v>145</v>
      </c>
      <c r="AD305" s="3">
        <v>56</v>
      </c>
      <c r="AE305" s="3">
        <v>89</v>
      </c>
      <c r="AF305" s="3">
        <v>942</v>
      </c>
      <c r="AG305" s="3">
        <v>128</v>
      </c>
      <c r="AH305" s="3">
        <v>138</v>
      </c>
      <c r="AI305" s="3">
        <v>105</v>
      </c>
      <c r="AJ305" s="3">
        <v>42</v>
      </c>
      <c r="AY305" s="1">
        <v>43923</v>
      </c>
      <c r="AZ305" s="3">
        <f>SUM(BE202-BE201)</f>
        <v>18085</v>
      </c>
      <c r="BB305" s="1">
        <v>43923</v>
      </c>
      <c r="BC305" s="3">
        <f>SUM(BF202-BF201)</f>
        <v>6468</v>
      </c>
      <c r="BE305" s="1">
        <v>43923</v>
      </c>
      <c r="BF305" s="3">
        <f>SUM(BG202-BG201)</f>
        <v>4870</v>
      </c>
      <c r="BH305" s="1">
        <v>43923</v>
      </c>
      <c r="BI305" s="3">
        <f>SUM(BH202-BH201)</f>
        <v>4360</v>
      </c>
      <c r="BJ305" s="3"/>
      <c r="BK305" s="1">
        <v>43923</v>
      </c>
      <c r="BL305" s="3">
        <f>SUM(BI202-BI201)</f>
        <v>6482</v>
      </c>
      <c r="BN305" s="1">
        <v>43923</v>
      </c>
      <c r="BO305" s="3">
        <f>SUM(BJ202-BJ201)</f>
        <v>3073</v>
      </c>
      <c r="DF305" s="1">
        <v>43930</v>
      </c>
      <c r="DG305" s="3">
        <f>SUM(DI206+DJ206+DK206+DL206+DM206+DN206)</f>
        <v>15460</v>
      </c>
      <c r="EF305" s="1">
        <v>43929</v>
      </c>
      <c r="EG305" s="3">
        <f>SUM(EH205+EI205+EJ205+EK205+EL205+EM205)</f>
        <v>1076</v>
      </c>
    </row>
    <row r="306" spans="7:137" x14ac:dyDescent="0.2">
      <c r="G306" s="3">
        <v>3153</v>
      </c>
      <c r="H306" s="3">
        <v>3598</v>
      </c>
      <c r="I306" s="3">
        <v>2039</v>
      </c>
      <c r="J306" s="3">
        <v>2367</v>
      </c>
      <c r="K306" s="3">
        <v>1179</v>
      </c>
      <c r="L306" s="3">
        <v>1002</v>
      </c>
      <c r="M306" s="3">
        <v>722</v>
      </c>
      <c r="N306" s="3">
        <v>1090</v>
      </c>
      <c r="O306" s="3">
        <v>627</v>
      </c>
      <c r="P306" s="3">
        <v>475</v>
      </c>
      <c r="Q306" s="3">
        <v>469</v>
      </c>
      <c r="R306" s="3">
        <v>731</v>
      </c>
      <c r="S306" s="3">
        <v>383</v>
      </c>
      <c r="T306" s="3">
        <v>448</v>
      </c>
      <c r="U306" s="3">
        <v>229</v>
      </c>
      <c r="V306" s="3">
        <v>1682</v>
      </c>
      <c r="W306" s="3">
        <v>654</v>
      </c>
      <c r="X306" s="3">
        <v>572</v>
      </c>
      <c r="Y306" s="3">
        <v>174</v>
      </c>
      <c r="Z306" s="3">
        <v>56</v>
      </c>
      <c r="AA306" s="3">
        <v>516</v>
      </c>
      <c r="AB306" s="3">
        <v>249</v>
      </c>
      <c r="AC306" s="3">
        <v>164</v>
      </c>
      <c r="AD306" s="3">
        <v>64</v>
      </c>
      <c r="AE306" s="3">
        <v>91</v>
      </c>
      <c r="AF306" s="3">
        <v>1000</v>
      </c>
      <c r="AG306" s="3">
        <v>133</v>
      </c>
      <c r="AH306" s="3">
        <v>142</v>
      </c>
      <c r="AI306" s="3">
        <v>106</v>
      </c>
      <c r="AJ306" s="3">
        <v>42</v>
      </c>
      <c r="AY306" s="1">
        <v>43924</v>
      </c>
      <c r="AZ306" s="3">
        <f>SUM(BE203-BE202)</f>
        <v>21555</v>
      </c>
      <c r="BB306" s="1">
        <v>43924</v>
      </c>
      <c r="BC306" s="3">
        <f>SUM(BF203-BF202)</f>
        <v>8393</v>
      </c>
      <c r="BE306" s="1">
        <v>43924</v>
      </c>
      <c r="BF306" s="3">
        <f>SUM(BG203-BG202)</f>
        <v>6354</v>
      </c>
      <c r="BH306" s="1">
        <v>43924</v>
      </c>
      <c r="BI306" s="3">
        <f>SUM(BH203-BH202)</f>
        <v>4437</v>
      </c>
      <c r="BJ306" s="3"/>
      <c r="BK306" s="1">
        <v>43924</v>
      </c>
      <c r="BL306" s="3">
        <f>SUM(BI203-BI202)</f>
        <v>7401</v>
      </c>
      <c r="BN306" s="1">
        <v>43924</v>
      </c>
      <c r="BO306" s="3">
        <f>SUM(BJ203-BJ202)</f>
        <v>2300</v>
      </c>
      <c r="DF306" s="1">
        <v>43931</v>
      </c>
      <c r="DG306" s="3">
        <f>SUM(DI207+DJ207+DK207+DL207+DM207+DN207)</f>
        <v>14621</v>
      </c>
      <c r="EF306" s="1">
        <v>43930</v>
      </c>
      <c r="EG306" s="3">
        <f>SUM(EH206+EI206+EJ206+EK206+EL206+EM206)</f>
        <v>845</v>
      </c>
    </row>
    <row r="307" spans="7:137" x14ac:dyDescent="0.2">
      <c r="G307" s="3">
        <v>3244</v>
      </c>
      <c r="H307" s="3">
        <v>3667</v>
      </c>
      <c r="I307" s="3">
        <v>2077</v>
      </c>
      <c r="J307" s="3">
        <v>2413</v>
      </c>
      <c r="K307" s="3">
        <v>1205</v>
      </c>
      <c r="L307" s="3">
        <v>1057</v>
      </c>
      <c r="M307" s="3">
        <v>758</v>
      </c>
      <c r="N307" s="3">
        <v>1139</v>
      </c>
      <c r="O307" s="3">
        <v>653</v>
      </c>
      <c r="P307" s="3">
        <v>516</v>
      </c>
      <c r="Q307" s="3">
        <v>504</v>
      </c>
      <c r="R307" s="3">
        <v>802</v>
      </c>
      <c r="S307" s="3">
        <v>425</v>
      </c>
      <c r="T307" s="3">
        <v>484</v>
      </c>
      <c r="U307" s="3">
        <v>253</v>
      </c>
      <c r="V307" s="3">
        <v>1727</v>
      </c>
      <c r="W307" s="3">
        <v>668</v>
      </c>
      <c r="X307" s="3">
        <v>597</v>
      </c>
      <c r="Y307" s="3">
        <v>180</v>
      </c>
      <c r="Z307" s="3">
        <v>59</v>
      </c>
      <c r="AA307" s="3">
        <v>516</v>
      </c>
      <c r="AB307" s="3">
        <v>329</v>
      </c>
      <c r="AC307" s="3">
        <v>224</v>
      </c>
      <c r="AD307" s="3">
        <v>72</v>
      </c>
      <c r="AE307" s="3">
        <v>116</v>
      </c>
      <c r="AF307" s="3">
        <v>1056</v>
      </c>
      <c r="AG307" s="3">
        <v>140</v>
      </c>
      <c r="AH307" s="3">
        <v>149</v>
      </c>
      <c r="AI307" s="3">
        <v>108</v>
      </c>
      <c r="AJ307" s="3">
        <v>44</v>
      </c>
      <c r="AY307" s="1">
        <v>43925</v>
      </c>
      <c r="AZ307" s="3">
        <f>SUM(BE204-BE203)</f>
        <v>23101</v>
      </c>
      <c r="BB307" s="1">
        <v>43925</v>
      </c>
      <c r="BC307" s="3">
        <f>SUM(BF204-BF203)</f>
        <v>7853</v>
      </c>
      <c r="BE307" s="1">
        <v>43925</v>
      </c>
      <c r="BF307" s="3">
        <f>SUM(BG204-BG203)</f>
        <v>5838</v>
      </c>
      <c r="BH307" s="1">
        <v>43925</v>
      </c>
      <c r="BI307" s="3">
        <f>SUM(BH204-BH203)</f>
        <v>4878</v>
      </c>
      <c r="BJ307" s="3"/>
      <c r="BK307" s="1">
        <v>43925</v>
      </c>
      <c r="BL307" s="3">
        <f>SUM(BI204-BI203)</f>
        <v>7915</v>
      </c>
      <c r="BN307" s="1">
        <v>43925</v>
      </c>
      <c r="BO307" s="3">
        <f>SUM(BJ204-BJ203)</f>
        <v>78400</v>
      </c>
      <c r="DF307" s="1">
        <v>43932</v>
      </c>
      <c r="DG307" s="3">
        <f>SUM(DI208+DJ208+DK208+DL208+DM208+DN208)</f>
        <v>6082</v>
      </c>
      <c r="EF307" s="1">
        <v>43931</v>
      </c>
      <c r="EG307" s="3">
        <f>SUM(EH207+EI207+EJ207+EK207+EL207+EM207)</f>
        <v>1116</v>
      </c>
    </row>
    <row r="308" spans="7:137" x14ac:dyDescent="0.2">
      <c r="G308" s="3">
        <v>3283</v>
      </c>
      <c r="H308" s="3">
        <v>3714</v>
      </c>
      <c r="I308" s="3">
        <v>2111</v>
      </c>
      <c r="J308" s="3">
        <v>2459</v>
      </c>
      <c r="K308" s="3">
        <v>1228</v>
      </c>
      <c r="L308" s="3">
        <v>1136</v>
      </c>
      <c r="M308" s="3">
        <v>798</v>
      </c>
      <c r="N308" s="3">
        <v>1186</v>
      </c>
      <c r="O308" s="3">
        <v>690</v>
      </c>
      <c r="P308" s="3">
        <v>573</v>
      </c>
      <c r="Q308" s="3">
        <v>524</v>
      </c>
      <c r="R308" s="3">
        <v>845</v>
      </c>
      <c r="S308" s="3">
        <v>448</v>
      </c>
      <c r="T308" s="3">
        <v>499</v>
      </c>
      <c r="U308" s="3">
        <v>265</v>
      </c>
      <c r="V308" s="3">
        <v>1782</v>
      </c>
      <c r="W308" s="3">
        <v>696</v>
      </c>
      <c r="X308" s="3">
        <v>603</v>
      </c>
      <c r="Y308" s="3">
        <v>188</v>
      </c>
      <c r="Z308" s="3">
        <v>61</v>
      </c>
      <c r="AA308" s="3">
        <v>607</v>
      </c>
      <c r="AB308" s="3">
        <v>351</v>
      </c>
      <c r="AC308" s="3">
        <v>235</v>
      </c>
      <c r="AD308" s="3">
        <v>74</v>
      </c>
      <c r="AE308" s="3">
        <v>117</v>
      </c>
      <c r="AF308" s="3">
        <v>1111</v>
      </c>
      <c r="AG308" s="3">
        <v>143</v>
      </c>
      <c r="AH308" s="3">
        <v>156</v>
      </c>
      <c r="AI308" s="3">
        <v>111</v>
      </c>
      <c r="AJ308" s="3">
        <v>46</v>
      </c>
      <c r="AY308" s="1">
        <v>43926</v>
      </c>
      <c r="AZ308" s="3">
        <f>SUM(BE205-BE204)</f>
        <v>18659</v>
      </c>
      <c r="BB308" s="1">
        <v>43926</v>
      </c>
      <c r="BC308" s="3">
        <f>SUM(BF205-BF204)</f>
        <v>6810</v>
      </c>
      <c r="BE308" s="1">
        <v>43926</v>
      </c>
      <c r="BF308" s="3">
        <f>SUM(BG205-BG204)</f>
        <v>3137</v>
      </c>
      <c r="BH308" s="1">
        <v>43926</v>
      </c>
      <c r="BI308" s="3">
        <f>SUM(BH205-BH204)</f>
        <v>4098</v>
      </c>
      <c r="BJ308" s="3"/>
      <c r="BK308" s="1">
        <v>43926</v>
      </c>
      <c r="BL308" s="3">
        <f>SUM(BI205-BI204)</f>
        <v>7741</v>
      </c>
      <c r="BN308" s="1">
        <v>43926</v>
      </c>
      <c r="BO308" s="3">
        <f>SUM(BJ205-BJ204)</f>
        <v>2833</v>
      </c>
      <c r="DF308" s="1">
        <v>43933</v>
      </c>
      <c r="DG308" s="3">
        <f>SUM(DI209+DJ209+DK209+DL209+DM209+DN209)</f>
        <v>12039</v>
      </c>
      <c r="EF308" s="1">
        <v>43932</v>
      </c>
      <c r="EG308" s="3">
        <f>SUM(EH208+EI208+EJ208+EK208+EL208+EM208)</f>
        <v>793</v>
      </c>
    </row>
    <row r="309" spans="7:137" x14ac:dyDescent="0.2">
      <c r="G309" s="3">
        <v>3328</v>
      </c>
      <c r="H309" s="3">
        <v>3764</v>
      </c>
      <c r="I309" s="3">
        <v>2140</v>
      </c>
      <c r="J309" s="3">
        <v>2489</v>
      </c>
      <c r="K309" s="3">
        <v>1252</v>
      </c>
      <c r="L309" s="3">
        <v>1187</v>
      </c>
      <c r="M309" s="3">
        <v>819</v>
      </c>
      <c r="N309" s="3">
        <v>1240</v>
      </c>
      <c r="O309" s="3">
        <v>714</v>
      </c>
      <c r="P309" s="3">
        <v>599</v>
      </c>
      <c r="Q309" s="3">
        <v>550</v>
      </c>
      <c r="R309" s="3">
        <v>885</v>
      </c>
      <c r="S309" s="3">
        <v>460</v>
      </c>
      <c r="T309" s="3">
        <v>522</v>
      </c>
      <c r="U309" s="3">
        <v>278</v>
      </c>
      <c r="V309" s="3">
        <v>1802</v>
      </c>
      <c r="W309" s="3">
        <v>705</v>
      </c>
      <c r="X309" s="3">
        <v>614</v>
      </c>
      <c r="Y309" s="3">
        <v>192</v>
      </c>
      <c r="Z309" s="3">
        <v>66</v>
      </c>
      <c r="AA309" s="3">
        <v>638</v>
      </c>
      <c r="AB309" s="3">
        <v>362</v>
      </c>
      <c r="AC309" s="3">
        <v>240</v>
      </c>
      <c r="AD309" s="3">
        <v>80</v>
      </c>
      <c r="AE309" s="3">
        <v>117</v>
      </c>
      <c r="AF309" s="3">
        <v>1172</v>
      </c>
      <c r="AG309" s="3">
        <v>150</v>
      </c>
      <c r="AH309" s="3">
        <v>167</v>
      </c>
      <c r="AI309" s="3">
        <v>113</v>
      </c>
      <c r="AJ309" s="3">
        <v>51</v>
      </c>
      <c r="AY309" s="1">
        <v>43927</v>
      </c>
      <c r="AZ309" s="3">
        <f>SUM(BE206-BE205)</f>
        <v>18531</v>
      </c>
      <c r="BB309" s="1">
        <v>43927</v>
      </c>
      <c r="BC309" s="3">
        <f>SUM(BF206-BF205)</f>
        <v>6866</v>
      </c>
      <c r="BE309" s="1">
        <v>43927</v>
      </c>
      <c r="BF309" s="3">
        <f>SUM(BG206-BG205)</f>
        <v>4492</v>
      </c>
      <c r="BH309" s="1">
        <v>43927</v>
      </c>
      <c r="BI309" s="3">
        <f>SUM(BH206-BH205)</f>
        <v>4072</v>
      </c>
      <c r="BJ309" s="3"/>
      <c r="BK309" s="1">
        <v>43927</v>
      </c>
      <c r="BL309" s="3">
        <f>SUM(BI206-BI205)</f>
        <v>6083</v>
      </c>
      <c r="BN309" s="1">
        <v>43927</v>
      </c>
      <c r="BO309" s="3">
        <f>SUM(BJ206-BJ205)</f>
        <v>898</v>
      </c>
      <c r="DF309" s="1">
        <v>43934</v>
      </c>
      <c r="DG309" s="3">
        <f>SUM(DI210+DJ210+DK210+DL210+DM210+DN210)</f>
        <v>9557</v>
      </c>
      <c r="EF309" s="1">
        <v>43933</v>
      </c>
      <c r="EG309" s="3">
        <f>SUM(EH209+EI209+EJ209+EK209+EL209+EM209)</f>
        <v>760</v>
      </c>
    </row>
    <row r="310" spans="7:137" x14ac:dyDescent="0.2">
      <c r="G310" s="3">
        <v>3377</v>
      </c>
      <c r="H310" s="3">
        <v>3820</v>
      </c>
      <c r="I310" s="3">
        <v>2167</v>
      </c>
      <c r="J310" s="3">
        <v>2534</v>
      </c>
      <c r="K310" s="3">
        <v>1277</v>
      </c>
      <c r="L310" s="3">
        <v>1202</v>
      </c>
      <c r="M310" s="3">
        <v>834</v>
      </c>
      <c r="N310" s="3">
        <v>1265</v>
      </c>
      <c r="O310" s="3">
        <v>731</v>
      </c>
      <c r="P310" s="3">
        <v>624</v>
      </c>
      <c r="Q310" s="3">
        <v>569</v>
      </c>
      <c r="R310" s="3">
        <v>923</v>
      </c>
      <c r="S310" s="3">
        <v>484</v>
      </c>
      <c r="T310" s="3">
        <v>535</v>
      </c>
      <c r="U310" s="3">
        <v>292</v>
      </c>
      <c r="V310" s="3">
        <v>1884</v>
      </c>
      <c r="W310" s="3">
        <v>745</v>
      </c>
      <c r="X310" s="3">
        <v>625</v>
      </c>
      <c r="Y310" s="3">
        <v>196</v>
      </c>
      <c r="Z310" s="3">
        <v>70</v>
      </c>
      <c r="AA310" s="3">
        <v>705</v>
      </c>
      <c r="AB310" s="3">
        <v>369</v>
      </c>
      <c r="AC310" s="3">
        <v>255</v>
      </c>
      <c r="AD310" s="3">
        <v>83</v>
      </c>
      <c r="AE310" s="3">
        <v>118</v>
      </c>
      <c r="AF310" s="3">
        <v>1209</v>
      </c>
      <c r="AG310" s="3">
        <v>150</v>
      </c>
      <c r="AH310" s="3">
        <v>167</v>
      </c>
      <c r="AI310" s="3">
        <v>115</v>
      </c>
      <c r="AJ310" s="3">
        <v>52</v>
      </c>
      <c r="AY310" s="1">
        <v>43928</v>
      </c>
      <c r="AZ310" s="3">
        <f>SUM(BE207-BE206)</f>
        <v>19247</v>
      </c>
      <c r="BB310" s="1">
        <v>43928</v>
      </c>
      <c r="BC310" s="3">
        <f>SUM(BF207-BF206)</f>
        <v>5942</v>
      </c>
      <c r="BE310" s="1">
        <v>43928</v>
      </c>
      <c r="BF310" s="3">
        <f>SUM(BG207-BG206)</f>
        <v>4915</v>
      </c>
      <c r="BH310" s="1">
        <v>43928</v>
      </c>
      <c r="BI310" s="3">
        <f>SUM(BH207-BH206)</f>
        <v>3403</v>
      </c>
      <c r="BJ310" s="3"/>
      <c r="BK310" s="1">
        <v>43928</v>
      </c>
      <c r="BL310" s="3">
        <f>SUM(BI207-BI206)</f>
        <v>7424</v>
      </c>
      <c r="BN310" s="1">
        <v>43928</v>
      </c>
      <c r="BO310" s="3">
        <f>SUM(BJ207-BJ206)</f>
        <v>13798</v>
      </c>
      <c r="DF310" s="1">
        <v>43935</v>
      </c>
      <c r="DG310" s="3">
        <f>SUM(DI211+DJ211+DK211+DL211+DM211+DN211)</f>
        <v>7868</v>
      </c>
      <c r="EF310" s="1">
        <v>43934</v>
      </c>
      <c r="EG310" s="3">
        <f>SUM(EH210+EI210+EJ210+EK210+EL210+EM210)</f>
        <v>778</v>
      </c>
    </row>
    <row r="311" spans="7:137" x14ac:dyDescent="0.2">
      <c r="G311" s="3">
        <v>3424</v>
      </c>
      <c r="H311" s="3">
        <v>3864</v>
      </c>
      <c r="I311" s="3">
        <v>2194</v>
      </c>
      <c r="J311" s="3">
        <v>2563</v>
      </c>
      <c r="K311" s="3">
        <v>1309</v>
      </c>
      <c r="L311" s="3">
        <v>1210</v>
      </c>
      <c r="M311" s="3">
        <v>845</v>
      </c>
      <c r="N311" s="3">
        <v>1282</v>
      </c>
      <c r="O311" s="3">
        <v>738</v>
      </c>
      <c r="P311" s="3">
        <v>632</v>
      </c>
      <c r="Q311" s="3">
        <v>588</v>
      </c>
      <c r="R311" s="3">
        <v>972</v>
      </c>
      <c r="S311" s="3">
        <v>499</v>
      </c>
      <c r="T311" s="3">
        <v>550</v>
      </c>
      <c r="U311" s="3">
        <v>312</v>
      </c>
      <c r="V311" s="3">
        <v>1893</v>
      </c>
      <c r="W311" s="3">
        <v>757</v>
      </c>
      <c r="X311" s="3">
        <v>628</v>
      </c>
      <c r="Y311" s="3">
        <v>196</v>
      </c>
      <c r="Z311" s="3">
        <v>71</v>
      </c>
      <c r="AA311" s="3">
        <v>727</v>
      </c>
      <c r="AB311" s="3">
        <v>381</v>
      </c>
      <c r="AC311" s="3">
        <v>255</v>
      </c>
      <c r="AD311" s="3">
        <v>83</v>
      </c>
      <c r="AE311" s="3">
        <v>118</v>
      </c>
      <c r="AF311" s="3">
        <v>1229</v>
      </c>
      <c r="AG311" s="3">
        <v>150</v>
      </c>
      <c r="AH311" s="3">
        <v>176</v>
      </c>
      <c r="AI311" s="3">
        <v>116</v>
      </c>
      <c r="AJ311" s="3">
        <v>55</v>
      </c>
      <c r="AY311" s="1">
        <v>43929</v>
      </c>
      <c r="AZ311" s="3">
        <f>SUM(BE208-BE207)</f>
        <v>25095</v>
      </c>
      <c r="BB311" s="1">
        <v>43929</v>
      </c>
      <c r="BC311" s="3">
        <f>SUM(BF208-BF207)</f>
        <v>5442</v>
      </c>
      <c r="BE311" s="1">
        <v>43929</v>
      </c>
      <c r="BF311" s="3">
        <f>SUM(BG208-BG207)</f>
        <v>6167</v>
      </c>
      <c r="BH311" s="1">
        <v>43929</v>
      </c>
      <c r="BI311" s="3">
        <f>SUM(BH208-BH207)</f>
        <v>766</v>
      </c>
      <c r="BJ311" s="3"/>
      <c r="BK311" s="1">
        <v>43929</v>
      </c>
      <c r="BL311" s="3">
        <f>SUM(BI208-BI207)</f>
        <v>7260</v>
      </c>
      <c r="BN311" s="1">
        <v>43929</v>
      </c>
      <c r="BO311" s="3">
        <f>SUM(BJ208-BJ207)</f>
        <v>13035</v>
      </c>
      <c r="DF311" s="1">
        <v>43936</v>
      </c>
      <c r="DG311" s="3">
        <f>SUM(DI212+DJ212+DK212+DL212+DM212+DN212)</f>
        <v>15942</v>
      </c>
      <c r="EF311" s="1">
        <v>43935</v>
      </c>
      <c r="EG311" s="3">
        <f>SUM(EH211+EI211+EJ211+EK211+EL211+EM211)</f>
        <v>765</v>
      </c>
    </row>
    <row r="312" spans="7:137" x14ac:dyDescent="0.2">
      <c r="G312" s="3">
        <v>3458</v>
      </c>
      <c r="H312" s="3">
        <v>3895</v>
      </c>
      <c r="I312" s="3">
        <v>2221</v>
      </c>
      <c r="J312" s="3">
        <v>2604</v>
      </c>
      <c r="K312" s="3">
        <v>1325</v>
      </c>
      <c r="L312" s="3">
        <v>1215</v>
      </c>
      <c r="M312" s="3">
        <v>845</v>
      </c>
      <c r="N312" s="3">
        <v>1292</v>
      </c>
      <c r="O312" s="3">
        <v>737</v>
      </c>
      <c r="P312" s="3">
        <v>633</v>
      </c>
      <c r="Q312" s="3">
        <v>596</v>
      </c>
      <c r="R312" s="3">
        <v>997</v>
      </c>
      <c r="S312" s="3">
        <v>512</v>
      </c>
      <c r="T312" s="3">
        <v>555</v>
      </c>
      <c r="U312" s="3">
        <v>320</v>
      </c>
      <c r="V312" s="3">
        <v>1924</v>
      </c>
      <c r="W312" s="3">
        <v>762</v>
      </c>
      <c r="X312" s="3">
        <v>643</v>
      </c>
      <c r="Y312" s="3">
        <v>199</v>
      </c>
      <c r="Z312" s="3">
        <v>76</v>
      </c>
      <c r="AA312" s="3">
        <v>726</v>
      </c>
      <c r="AB312" s="3">
        <v>382</v>
      </c>
      <c r="AC312" s="3">
        <v>258</v>
      </c>
      <c r="AD312" s="3">
        <v>83</v>
      </c>
      <c r="AE312" s="3">
        <v>118</v>
      </c>
      <c r="AF312" s="3">
        <v>1256</v>
      </c>
      <c r="AG312" s="3">
        <v>162</v>
      </c>
      <c r="AH312" s="3">
        <v>184</v>
      </c>
      <c r="AI312" s="3">
        <v>119</v>
      </c>
      <c r="AJ312" s="3">
        <v>57</v>
      </c>
      <c r="AY312" s="1">
        <v>43930</v>
      </c>
      <c r="AZ312" s="3">
        <f>SUM(BE209-BE208)</f>
        <v>26396</v>
      </c>
      <c r="BB312" s="1">
        <v>43930</v>
      </c>
      <c r="BC312" s="3">
        <f>SUM(BF209-BF208)</f>
        <v>6776</v>
      </c>
      <c r="BE312" s="1">
        <v>43930</v>
      </c>
      <c r="BF312" s="3">
        <f>SUM(BG209-BG208)</f>
        <v>7447</v>
      </c>
      <c r="BH312" s="1">
        <v>43930</v>
      </c>
      <c r="BI312" s="3">
        <f>SUM(BH209-BH208)</f>
        <v>915</v>
      </c>
      <c r="BJ312" s="3"/>
      <c r="BK312" s="1">
        <v>43930</v>
      </c>
      <c r="BL312" s="3">
        <f>SUM(BI209-BI208)</f>
        <v>7064</v>
      </c>
      <c r="BN312" s="1">
        <v>43930</v>
      </c>
      <c r="BO312" s="3">
        <f>SUM(BJ209-BJ208)</f>
        <v>19236</v>
      </c>
      <c r="DF312" s="2">
        <v>43937</v>
      </c>
      <c r="DG312" s="3">
        <f>SUM(DI213+DJ213+DK213+DL213+DM213+DN213)</f>
        <v>12472</v>
      </c>
      <c r="EF312" s="1">
        <v>43936</v>
      </c>
      <c r="EG312" s="3">
        <f>SUM(EH212+EI212+EJ212+EK212+EL212+EM212)</f>
        <v>994</v>
      </c>
    </row>
    <row r="313" spans="7:137" x14ac:dyDescent="0.2">
      <c r="G313" s="3">
        <v>3476</v>
      </c>
      <c r="H313" s="3">
        <v>3933</v>
      </c>
      <c r="I313" s="3">
        <v>2250</v>
      </c>
      <c r="J313" s="3">
        <v>2627</v>
      </c>
      <c r="K313" s="3">
        <v>1347</v>
      </c>
      <c r="L313" s="3">
        <v>1261</v>
      </c>
      <c r="M313" s="3">
        <v>870</v>
      </c>
      <c r="N313" s="3">
        <v>1319</v>
      </c>
      <c r="O313" s="3">
        <v>768</v>
      </c>
      <c r="P313" s="3">
        <v>663</v>
      </c>
      <c r="Q313" s="3">
        <v>609</v>
      </c>
      <c r="R313" s="3">
        <v>1028</v>
      </c>
      <c r="S313" s="3">
        <v>527</v>
      </c>
      <c r="T313" s="3">
        <v>575</v>
      </c>
      <c r="U313" s="3">
        <v>331</v>
      </c>
      <c r="V313" s="3">
        <v>1945</v>
      </c>
      <c r="W313" s="3">
        <v>772</v>
      </c>
      <c r="X313" s="3">
        <v>647</v>
      </c>
      <c r="Y313" s="3">
        <v>200</v>
      </c>
      <c r="Z313" s="3">
        <v>76</v>
      </c>
      <c r="AA313" s="3">
        <v>743</v>
      </c>
      <c r="AB313" s="3">
        <v>443</v>
      </c>
      <c r="AC313" s="3">
        <v>320</v>
      </c>
      <c r="AD313" s="3">
        <v>94</v>
      </c>
      <c r="AE313" s="3">
        <v>147</v>
      </c>
      <c r="AF313" s="3">
        <v>1313</v>
      </c>
      <c r="AG313" s="3">
        <v>173</v>
      </c>
      <c r="AH313" s="3">
        <v>190</v>
      </c>
      <c r="AI313" s="3">
        <v>122</v>
      </c>
      <c r="AJ313" s="3">
        <v>61</v>
      </c>
      <c r="AY313" s="1">
        <v>43931</v>
      </c>
      <c r="AZ313" s="3">
        <f>SUM(BE210-BE209)</f>
        <v>26336</v>
      </c>
      <c r="BB313" s="1">
        <v>43931</v>
      </c>
      <c r="BC313" s="3">
        <f>SUM(BF210-BF209)</f>
        <v>6331</v>
      </c>
      <c r="BE313" s="1">
        <v>43931</v>
      </c>
      <c r="BF313" s="3">
        <f>SUM(BG210-BG209)</f>
        <v>7414</v>
      </c>
      <c r="BH313" s="1">
        <v>43931</v>
      </c>
      <c r="BI313" s="3">
        <f>SUM(BH210-BH209)</f>
        <v>4990</v>
      </c>
      <c r="BJ313" s="3"/>
      <c r="BK313" s="1">
        <v>43931</v>
      </c>
      <c r="BL313" s="3">
        <f>SUM(BI210-BI209)</f>
        <v>7417</v>
      </c>
      <c r="BN313" s="1">
        <v>43931</v>
      </c>
      <c r="BO313" s="3">
        <f>SUM(BJ210-BJ209)</f>
        <v>1363</v>
      </c>
      <c r="DF313" s="1">
        <v>43938</v>
      </c>
      <c r="DG313" s="3">
        <f>SUM(DI214+DJ214+DK214+DL214+DM214+DN214)</f>
        <v>12443</v>
      </c>
      <c r="EF313" s="2">
        <v>43937</v>
      </c>
      <c r="EG313" s="3">
        <f>SUM(EH213+EI213+EJ213+EK213+EL213+EM213)</f>
        <v>1186</v>
      </c>
    </row>
    <row r="314" spans="7:137" x14ac:dyDescent="0.2">
      <c r="G314" s="3">
        <v>3590</v>
      </c>
      <c r="H314" s="3">
        <v>3937</v>
      </c>
      <c r="I314" s="3">
        <v>2325</v>
      </c>
      <c r="J314" s="3">
        <v>2664</v>
      </c>
      <c r="K314" s="3">
        <v>1347</v>
      </c>
      <c r="L314" s="3">
        <v>1289</v>
      </c>
      <c r="M314" s="3">
        <v>903</v>
      </c>
      <c r="N314" s="3">
        <v>1349</v>
      </c>
      <c r="O314" s="3">
        <v>800</v>
      </c>
      <c r="P314" s="3">
        <v>690</v>
      </c>
      <c r="Q314" s="3">
        <v>642</v>
      </c>
      <c r="R314" s="3">
        <v>1070</v>
      </c>
      <c r="S314" s="3">
        <v>561</v>
      </c>
      <c r="T314" s="3">
        <v>596</v>
      </c>
      <c r="U314" s="3">
        <v>365</v>
      </c>
      <c r="V314" s="3">
        <v>1973</v>
      </c>
      <c r="W314" s="3">
        <v>774</v>
      </c>
      <c r="X314" s="3">
        <v>662</v>
      </c>
      <c r="Y314" s="3">
        <v>208</v>
      </c>
      <c r="Z314" s="3">
        <v>77</v>
      </c>
      <c r="AA314" s="3">
        <v>803</v>
      </c>
      <c r="AB314" s="3">
        <v>471</v>
      </c>
      <c r="AC314" s="3">
        <v>326</v>
      </c>
      <c r="AD314" s="3">
        <v>102</v>
      </c>
      <c r="AE314" s="3">
        <v>148</v>
      </c>
      <c r="AF314" s="3">
        <v>1367</v>
      </c>
      <c r="AG314" s="3">
        <v>186</v>
      </c>
      <c r="AH314" s="3">
        <v>194</v>
      </c>
      <c r="AI314" s="3">
        <v>126</v>
      </c>
      <c r="AJ314" s="3">
        <v>65</v>
      </c>
      <c r="AY314" s="1">
        <v>43932</v>
      </c>
      <c r="AZ314" s="3">
        <f>SUM(BE211-BE210)</f>
        <v>23095</v>
      </c>
      <c r="BB314" s="1">
        <v>43932</v>
      </c>
      <c r="BC314" s="3">
        <f>SUM(BF211-BF210)</f>
        <v>6670</v>
      </c>
      <c r="BE314" s="1">
        <v>43932</v>
      </c>
      <c r="BF314" s="3">
        <f>SUM(BG211-BG210)</f>
        <v>6404</v>
      </c>
      <c r="BH314" s="1">
        <v>43932</v>
      </c>
      <c r="BI314" s="3">
        <f>SUM(BH211-BH210)</f>
        <v>3970</v>
      </c>
      <c r="BJ314" s="3"/>
      <c r="BK314" s="1">
        <v>43932</v>
      </c>
      <c r="BL314" s="3">
        <f>SUM(BI211-BI210)</f>
        <v>7134</v>
      </c>
      <c r="BN314" s="1">
        <v>43932</v>
      </c>
      <c r="BO314" s="3">
        <f>SUM(BJ211-BJ210)</f>
        <v>8356</v>
      </c>
      <c r="BZ314" s="1"/>
      <c r="DF314" s="1">
        <v>43939</v>
      </c>
      <c r="DG314" s="3">
        <f>SUM(DI215+DJ215+DK215+DL215+DM215+DN215)</f>
        <v>8809</v>
      </c>
      <c r="EF314" s="1">
        <v>43938</v>
      </c>
      <c r="EG314" s="3">
        <f>SUM(EH214+EI214+EJ214+EK214+EL214+EM214)</f>
        <v>692</v>
      </c>
    </row>
    <row r="315" spans="7:137" x14ac:dyDescent="0.2">
      <c r="G315" s="3">
        <v>3622</v>
      </c>
      <c r="H315" s="3">
        <v>3977</v>
      </c>
      <c r="I315" s="3">
        <v>2340</v>
      </c>
      <c r="J315" s="3">
        <v>2678</v>
      </c>
      <c r="K315" s="3">
        <v>1599</v>
      </c>
      <c r="L315" s="3">
        <v>1319</v>
      </c>
      <c r="M315" s="3">
        <v>923</v>
      </c>
      <c r="N315" s="3">
        <v>1381</v>
      </c>
      <c r="O315" s="3">
        <v>829</v>
      </c>
      <c r="P315" s="3">
        <v>703</v>
      </c>
      <c r="Q315" s="3">
        <v>663</v>
      </c>
      <c r="R315" s="3">
        <v>1103</v>
      </c>
      <c r="S315" s="3">
        <v>578</v>
      </c>
      <c r="T315" s="3">
        <v>608</v>
      </c>
      <c r="U315" s="3">
        <v>385</v>
      </c>
      <c r="V315" s="3">
        <v>2012</v>
      </c>
      <c r="W315" s="3">
        <v>789</v>
      </c>
      <c r="X315" s="3">
        <v>678</v>
      </c>
      <c r="Y315" s="3">
        <v>213</v>
      </c>
      <c r="Z315" s="3">
        <v>77</v>
      </c>
      <c r="AA315" s="3">
        <v>816</v>
      </c>
      <c r="AB315" s="3">
        <v>506</v>
      </c>
      <c r="AC315" s="3">
        <v>376</v>
      </c>
      <c r="AD315" s="3">
        <v>111</v>
      </c>
      <c r="AE315" s="3">
        <v>168</v>
      </c>
      <c r="AF315" s="3">
        <v>1418</v>
      </c>
      <c r="AG315" s="3">
        <v>189</v>
      </c>
      <c r="AH315" s="3">
        <v>203</v>
      </c>
      <c r="AI315" s="3">
        <v>127</v>
      </c>
      <c r="AJ315" s="3">
        <v>66</v>
      </c>
      <c r="AY315" s="1">
        <v>43933</v>
      </c>
      <c r="AZ315" s="3">
        <f>SUM(BE212-BE211)</f>
        <v>20621</v>
      </c>
      <c r="BB315" s="1">
        <v>43933</v>
      </c>
      <c r="BC315" s="3">
        <f>SUM(BF212-BF211)</f>
        <v>6542</v>
      </c>
      <c r="BE315" s="1">
        <v>43933</v>
      </c>
      <c r="BF315" s="3">
        <f>SUM(BG212-BG211)</f>
        <v>7954</v>
      </c>
      <c r="BH315" s="1">
        <v>43933</v>
      </c>
      <c r="BI315" s="3">
        <f>SUM(BH212-BH211)</f>
        <v>3423</v>
      </c>
      <c r="BJ315" s="3"/>
      <c r="BK315" s="1">
        <v>43933</v>
      </c>
      <c r="BL315" s="3">
        <f>SUM(BI212-BI211)</f>
        <v>4737</v>
      </c>
      <c r="BN315" s="1">
        <v>43933</v>
      </c>
      <c r="BO315" s="3">
        <f>SUM(BJ212-BJ211)</f>
        <v>17109</v>
      </c>
      <c r="BZ315" s="1"/>
      <c r="DF315" s="2">
        <v>43940</v>
      </c>
      <c r="DG315" s="3">
        <f>SUM(DI216+DJ216+DK216+DL216+DM216+DN216)</f>
        <v>5228</v>
      </c>
      <c r="EF315" s="1">
        <v>43939</v>
      </c>
      <c r="EG315" s="3">
        <f>SUM(EH215+EI215+EJ215+EK215+EL215+EM215)</f>
        <v>715</v>
      </c>
    </row>
    <row r="316" spans="7:137" x14ac:dyDescent="0.2">
      <c r="G316" s="3">
        <v>3659</v>
      </c>
      <c r="H316" s="3">
        <v>4012</v>
      </c>
      <c r="I316" s="3">
        <v>2362</v>
      </c>
      <c r="J316" s="3">
        <v>2702</v>
      </c>
      <c r="K316" s="3">
        <v>1616</v>
      </c>
      <c r="L316" s="3">
        <v>1329</v>
      </c>
      <c r="M316" s="3">
        <v>940</v>
      </c>
      <c r="N316" s="3">
        <v>1398</v>
      </c>
      <c r="O316" s="3">
        <v>844</v>
      </c>
      <c r="P316" s="3">
        <v>715</v>
      </c>
      <c r="Q316" s="3">
        <v>683</v>
      </c>
      <c r="R316" s="3">
        <v>1132</v>
      </c>
      <c r="S316" s="3">
        <v>601</v>
      </c>
      <c r="T316" s="3">
        <v>623</v>
      </c>
      <c r="U316" s="3">
        <v>404</v>
      </c>
      <c r="V316" s="3">
        <v>2028</v>
      </c>
      <c r="W316" s="3">
        <v>805</v>
      </c>
      <c r="X316" s="3">
        <v>682</v>
      </c>
      <c r="Y316" s="3">
        <v>214</v>
      </c>
      <c r="Z316" s="3">
        <v>80</v>
      </c>
      <c r="AA316" s="3">
        <v>875</v>
      </c>
      <c r="AB316" s="3">
        <v>515</v>
      </c>
      <c r="AC316" s="3">
        <v>382</v>
      </c>
      <c r="AD316" s="3">
        <v>114</v>
      </c>
      <c r="AE316" s="3">
        <v>168</v>
      </c>
      <c r="AF316" s="3">
        <v>1468</v>
      </c>
      <c r="AG316" s="3">
        <v>194</v>
      </c>
      <c r="AH316" s="3">
        <v>210</v>
      </c>
      <c r="AI316" s="3">
        <v>130</v>
      </c>
      <c r="AJ316" s="3">
        <v>72</v>
      </c>
      <c r="AY316" s="1">
        <v>43934</v>
      </c>
      <c r="AZ316" s="3">
        <f>SUM(BE213-BE212)</f>
        <v>16756</v>
      </c>
      <c r="BB316" s="1">
        <v>43934</v>
      </c>
      <c r="BC316" s="3">
        <f>SUM(BF213-BF212)</f>
        <v>2734</v>
      </c>
      <c r="BE316" s="1">
        <v>43934</v>
      </c>
      <c r="BF316" s="3">
        <f>SUM(BG213-BG212)</f>
        <v>5319</v>
      </c>
      <c r="BH316" s="1">
        <v>43934</v>
      </c>
      <c r="BI316" s="3">
        <f>SUM(BH213-BH212)</f>
        <v>3207</v>
      </c>
      <c r="BJ316" s="3"/>
      <c r="BK316" s="1">
        <v>43934</v>
      </c>
      <c r="BL316" s="3">
        <f>SUM(BI213-BI212)</f>
        <v>4902</v>
      </c>
      <c r="BN316" s="1">
        <v>43934</v>
      </c>
      <c r="BO316" s="3">
        <f>SUM(BJ213-BJ212)</f>
        <v>554</v>
      </c>
      <c r="BZ316" s="1"/>
      <c r="DF316" s="1">
        <v>43941</v>
      </c>
      <c r="DG316" s="3">
        <f>SUM(DI217+DJ217+DK217+DL217+DM217+DN217)</f>
        <v>5409</v>
      </c>
      <c r="EF316" s="2">
        <v>43940</v>
      </c>
      <c r="EG316" s="3">
        <f>SUM(EH216+EI216+EJ216+EK216+EL216+EM216)</f>
        <v>913</v>
      </c>
    </row>
    <row r="317" spans="7:137" x14ac:dyDescent="0.2">
      <c r="G317" s="3">
        <v>3680</v>
      </c>
      <c r="H317" s="3">
        <v>4049</v>
      </c>
      <c r="I317" s="3">
        <v>2388</v>
      </c>
      <c r="J317" s="3">
        <v>2723</v>
      </c>
      <c r="K317" s="3">
        <v>1647</v>
      </c>
      <c r="L317" s="3">
        <v>1348</v>
      </c>
      <c r="M317" s="3">
        <v>954</v>
      </c>
      <c r="N317" s="3">
        <v>1414</v>
      </c>
      <c r="O317" s="3">
        <v>852</v>
      </c>
      <c r="P317" s="3">
        <v>734</v>
      </c>
      <c r="Q317" s="3">
        <v>703</v>
      </c>
      <c r="R317" s="3">
        <v>1169</v>
      </c>
      <c r="S317" s="3">
        <v>625</v>
      </c>
      <c r="T317" s="3">
        <v>635</v>
      </c>
      <c r="U317" s="3">
        <v>420</v>
      </c>
      <c r="V317" s="3">
        <v>2082</v>
      </c>
      <c r="W317" s="3">
        <v>841</v>
      </c>
      <c r="X317" s="3">
        <v>697</v>
      </c>
      <c r="Y317" s="3">
        <v>223</v>
      </c>
      <c r="Z317" s="3">
        <v>81</v>
      </c>
      <c r="AA317" s="3">
        <v>891</v>
      </c>
      <c r="AB317" s="3">
        <v>523</v>
      </c>
      <c r="AC317" s="3">
        <v>394</v>
      </c>
      <c r="AD317" s="3">
        <v>120</v>
      </c>
      <c r="AE317" s="3">
        <v>169</v>
      </c>
      <c r="AF317" s="3">
        <v>1512</v>
      </c>
      <c r="AG317" s="3">
        <v>194</v>
      </c>
      <c r="AH317" s="3">
        <v>212</v>
      </c>
      <c r="AI317" s="3">
        <v>130</v>
      </c>
      <c r="AJ317" s="3">
        <v>75</v>
      </c>
      <c r="AY317" s="1">
        <v>43935</v>
      </c>
      <c r="AZ317" s="3">
        <f>SUM(BE214-BE213)</f>
        <v>20786</v>
      </c>
      <c r="BB317" s="1">
        <v>43935</v>
      </c>
      <c r="BC317" s="3">
        <f>SUM(BF214-BF213)</f>
        <v>10305</v>
      </c>
      <c r="BE317" s="1">
        <v>43935</v>
      </c>
      <c r="BF317" s="3">
        <f>SUM(BG214-BG213)</f>
        <v>4502</v>
      </c>
      <c r="BH317" s="1">
        <v>43935</v>
      </c>
      <c r="BI317" s="3">
        <f>SUM(BH214-BH213)</f>
        <v>3582</v>
      </c>
      <c r="BJ317" s="3"/>
      <c r="BK317" s="1">
        <v>43935</v>
      </c>
      <c r="BL317" s="3">
        <f>SUM(BI214-BI213)</f>
        <v>3839</v>
      </c>
      <c r="BN317" s="1">
        <v>43935</v>
      </c>
      <c r="BO317" s="3">
        <f>SUM(BJ214-BJ213)</f>
        <v>11326</v>
      </c>
      <c r="BZ317" s="1"/>
      <c r="DF317" s="1">
        <v>43942</v>
      </c>
      <c r="DG317" s="3">
        <f>SUM(DI218+DJ218+DK218+DL218+DM218+DN218)</f>
        <v>8482</v>
      </c>
      <c r="EF317" s="1">
        <v>43941</v>
      </c>
      <c r="EG317" s="3">
        <f>SUM(EH217+EI217+EJ217+EK217+EL217+EM217)</f>
        <v>352</v>
      </c>
    </row>
    <row r="318" spans="7:137" x14ac:dyDescent="0.2">
      <c r="G318" s="3">
        <v>3708</v>
      </c>
      <c r="H318" s="3">
        <v>4081</v>
      </c>
      <c r="I318" s="3">
        <v>2413</v>
      </c>
      <c r="J318" s="3">
        <v>2740</v>
      </c>
      <c r="K318" s="3">
        <v>1667</v>
      </c>
      <c r="L318" s="3">
        <v>1355</v>
      </c>
      <c r="M318" s="3">
        <v>969</v>
      </c>
      <c r="N318" s="3">
        <v>1423</v>
      </c>
      <c r="O318" s="3">
        <v>867</v>
      </c>
      <c r="P318" s="3">
        <v>744</v>
      </c>
      <c r="Q318" s="3">
        <v>718</v>
      </c>
      <c r="R318" s="3">
        <v>1207</v>
      </c>
      <c r="S318" s="3">
        <v>644</v>
      </c>
      <c r="T318" s="3">
        <v>650</v>
      </c>
      <c r="U318" s="3">
        <v>444</v>
      </c>
      <c r="V318" s="3">
        <v>2097</v>
      </c>
      <c r="W318" s="3">
        <v>843</v>
      </c>
      <c r="X318" s="3">
        <v>698</v>
      </c>
      <c r="Y318" s="3">
        <v>224</v>
      </c>
      <c r="Z318" s="3">
        <v>81</v>
      </c>
      <c r="AA318" s="3">
        <v>894</v>
      </c>
      <c r="AB318" s="3">
        <v>525</v>
      </c>
      <c r="AC318" s="3">
        <v>395</v>
      </c>
      <c r="AD318" s="3">
        <v>121</v>
      </c>
      <c r="AE318" s="3">
        <v>170</v>
      </c>
      <c r="AF318" s="3">
        <v>1530</v>
      </c>
      <c r="AG318" s="3">
        <v>194</v>
      </c>
      <c r="AH318" s="3">
        <v>215</v>
      </c>
      <c r="AI318" s="3">
        <v>130</v>
      </c>
      <c r="AJ318" s="3">
        <v>76</v>
      </c>
      <c r="AY318" s="1">
        <v>43936</v>
      </c>
      <c r="AZ318" s="3">
        <f>SUM(BE215-BE214)</f>
        <v>26869</v>
      </c>
      <c r="BB318" s="1">
        <v>43936</v>
      </c>
      <c r="BC318" s="3">
        <f>SUM(BF215-BF214)</f>
        <v>4247</v>
      </c>
      <c r="BE318" s="1">
        <v>43936</v>
      </c>
      <c r="BF318" s="3">
        <f>SUM(BG215-BG214)</f>
        <v>5472</v>
      </c>
      <c r="BH318" s="1">
        <v>43936</v>
      </c>
      <c r="BI318" s="3">
        <f>SUM(BH215-BH214)</f>
        <v>3471</v>
      </c>
      <c r="BJ318" s="3"/>
      <c r="BK318" s="1">
        <v>43936</v>
      </c>
      <c r="BL318" s="3">
        <f>SUM(BI215-BI214)</f>
        <v>3953</v>
      </c>
      <c r="BN318" s="1">
        <v>43936</v>
      </c>
      <c r="BO318" s="3">
        <f>SUM(BJ215-BJ214)</f>
        <v>14278</v>
      </c>
      <c r="BZ318" s="1"/>
      <c r="DF318" s="1">
        <v>43943</v>
      </c>
      <c r="DG318" s="3">
        <f>SUM(DI219+DJ219+DK219+DL219+DM219+DN219)</f>
        <v>9739</v>
      </c>
      <c r="EF318" s="1">
        <v>43942</v>
      </c>
      <c r="EG318" s="3">
        <f>SUM(EH218+EI218+EJ218+EK218+EL218+EM218)</f>
        <v>315</v>
      </c>
    </row>
    <row r="319" spans="7:137" x14ac:dyDescent="0.2">
      <c r="G319" s="3">
        <v>3724</v>
      </c>
      <c r="H319" s="3">
        <v>4108</v>
      </c>
      <c r="I319" s="3">
        <v>2425</v>
      </c>
      <c r="J319" s="3">
        <v>2758</v>
      </c>
      <c r="K319" s="3">
        <v>1689</v>
      </c>
      <c r="L319" s="3">
        <v>1358</v>
      </c>
      <c r="M319" s="3">
        <v>971</v>
      </c>
      <c r="N319" s="3">
        <v>1426</v>
      </c>
      <c r="O319" s="3">
        <v>875</v>
      </c>
      <c r="P319" s="3">
        <v>747</v>
      </c>
      <c r="Q319" s="3">
        <v>731</v>
      </c>
      <c r="R319" s="3">
        <v>1235</v>
      </c>
      <c r="S319" s="3">
        <v>669</v>
      </c>
      <c r="T319" s="3">
        <v>661</v>
      </c>
      <c r="U319" s="3">
        <v>457</v>
      </c>
      <c r="V319" s="3">
        <v>2105</v>
      </c>
      <c r="W319" s="3">
        <v>849</v>
      </c>
      <c r="X319" s="3">
        <v>699</v>
      </c>
      <c r="Y319" s="3">
        <v>224</v>
      </c>
      <c r="Z319" s="3">
        <v>81</v>
      </c>
      <c r="AA319" s="3"/>
      <c r="AB319" s="3">
        <v>525</v>
      </c>
      <c r="AC319" s="3">
        <v>399</v>
      </c>
      <c r="AD319" s="3">
        <v>121</v>
      </c>
      <c r="AE319" s="3">
        <v>171</v>
      </c>
      <c r="AF319" s="3">
        <v>1569</v>
      </c>
      <c r="AG319" s="3">
        <v>204</v>
      </c>
      <c r="AH319" s="3">
        <v>228</v>
      </c>
      <c r="AI319" s="3">
        <v>133</v>
      </c>
      <c r="AJ319" s="3">
        <v>78</v>
      </c>
      <c r="AY319" s="2">
        <v>43937</v>
      </c>
      <c r="AZ319" s="3">
        <f>SUM(BE216-BE215)</f>
        <v>24567</v>
      </c>
      <c r="BB319" s="2">
        <v>43937</v>
      </c>
      <c r="BC319" s="3">
        <f>SUM(BF216-BF215)</f>
        <v>7809</v>
      </c>
      <c r="BE319" s="2">
        <v>43937</v>
      </c>
      <c r="BF319" s="3">
        <f>SUM(BG216-BG215)</f>
        <v>8750</v>
      </c>
      <c r="BH319" s="2">
        <v>43937</v>
      </c>
      <c r="BI319" s="3">
        <f>SUM(BH216-BH215)</f>
        <v>4589</v>
      </c>
      <c r="BJ319" s="3"/>
      <c r="BK319" s="2">
        <v>43937</v>
      </c>
      <c r="BL319" s="3">
        <f>SUM(BI216-BI215)</f>
        <v>3886</v>
      </c>
      <c r="BN319" s="2">
        <v>43937</v>
      </c>
      <c r="BO319" s="3">
        <f>SUM(BJ216-BJ215)</f>
        <v>29914</v>
      </c>
      <c r="BZ319" s="1"/>
      <c r="DF319" s="1">
        <v>43944</v>
      </c>
      <c r="DG319" s="3">
        <f>SUM(DI220+DJ220+DK220+DL220+DM220+DN220)</f>
        <v>12113</v>
      </c>
      <c r="EF319" s="1">
        <v>43943</v>
      </c>
      <c r="EG319" s="3">
        <f>SUM(EH219+EI219+EJ219+EK219+EL219+EM219)</f>
        <v>900</v>
      </c>
    </row>
    <row r="320" spans="7:137" x14ac:dyDescent="0.2">
      <c r="G320" s="3">
        <v>3746</v>
      </c>
      <c r="H320" s="3">
        <v>4132</v>
      </c>
      <c r="I320" s="3">
        <v>2453</v>
      </c>
      <c r="J320" s="3">
        <v>2777</v>
      </c>
      <c r="K320" s="3">
        <v>1704</v>
      </c>
      <c r="L320" s="3">
        <v>1388</v>
      </c>
      <c r="M320" s="3">
        <v>981</v>
      </c>
      <c r="N320" s="3">
        <v>1444</v>
      </c>
      <c r="O320" s="3">
        <v>899</v>
      </c>
      <c r="P320" s="3">
        <v>765</v>
      </c>
      <c r="Q320" s="3">
        <v>732</v>
      </c>
      <c r="R320" s="3">
        <v>1244</v>
      </c>
      <c r="S320" s="3">
        <v>678</v>
      </c>
      <c r="T320" s="3">
        <v>663</v>
      </c>
      <c r="U320" s="3">
        <v>459</v>
      </c>
      <c r="V320" s="3">
        <v>2140</v>
      </c>
      <c r="W320" s="3">
        <v>872</v>
      </c>
      <c r="X320" s="3">
        <v>710</v>
      </c>
      <c r="Y320" s="3">
        <v>225</v>
      </c>
      <c r="Z320" s="3">
        <v>82</v>
      </c>
      <c r="AA320" s="3">
        <v>908</v>
      </c>
      <c r="AB320" s="3">
        <v>534</v>
      </c>
      <c r="AC320" s="3">
        <v>405</v>
      </c>
      <c r="AD320" s="3">
        <v>123</v>
      </c>
      <c r="AE320" s="3">
        <v>172</v>
      </c>
      <c r="AF320" s="3">
        <v>1613</v>
      </c>
      <c r="AG320" s="3">
        <v>217</v>
      </c>
      <c r="AH320" s="3">
        <v>238</v>
      </c>
      <c r="AI320" s="3">
        <v>133</v>
      </c>
      <c r="AJ320" s="3">
        <v>78</v>
      </c>
      <c r="AY320" s="1">
        <v>43938</v>
      </c>
      <c r="AZ320" s="3">
        <f>SUM(BE217-BE216)</f>
        <v>22644</v>
      </c>
      <c r="BB320" s="1">
        <v>43938</v>
      </c>
      <c r="BC320" s="3">
        <f>SUM(BF217-BF216)</f>
        <v>5619</v>
      </c>
      <c r="BE320" s="1">
        <v>43938</v>
      </c>
      <c r="BF320" s="3">
        <f>SUM(BG217-BG216)</f>
        <v>7971</v>
      </c>
      <c r="BH320" s="1">
        <v>43938</v>
      </c>
      <c r="BI320" s="3">
        <f>SUM(BH217-BH216)</f>
        <v>4673</v>
      </c>
      <c r="BJ320" s="3"/>
      <c r="BK320" s="1">
        <v>43938</v>
      </c>
      <c r="BL320" s="3">
        <f>SUM(BI217-BI216)</f>
        <v>5903</v>
      </c>
      <c r="BN320" s="1">
        <v>43938</v>
      </c>
      <c r="BO320" s="3">
        <f>SUM(BJ217-BJ216)</f>
        <v>5214</v>
      </c>
      <c r="BZ320" s="1"/>
      <c r="DF320" s="1">
        <v>43945</v>
      </c>
      <c r="DG320" s="3">
        <f>SUM(DI221+DJ221+DK221+DL221+DM221+DN221)</f>
        <v>13895</v>
      </c>
      <c r="EF320" s="1">
        <v>43944</v>
      </c>
      <c r="EG320" s="3">
        <f>SUM(EH220+EI220+EJ220+EK220+EL220+EM220)</f>
        <v>805</v>
      </c>
    </row>
    <row r="321" spans="7:137" x14ac:dyDescent="0.2">
      <c r="G321" s="3">
        <v>3762</v>
      </c>
      <c r="H321" s="3">
        <v>4155</v>
      </c>
      <c r="I321" s="3">
        <v>2468</v>
      </c>
      <c r="J321" s="3">
        <v>2797</v>
      </c>
      <c r="K321" s="3">
        <v>1729</v>
      </c>
      <c r="L321" s="3">
        <v>1409</v>
      </c>
      <c r="M321" s="3">
        <v>1007</v>
      </c>
      <c r="N321" s="3">
        <v>1471</v>
      </c>
      <c r="O321" s="3">
        <v>908</v>
      </c>
      <c r="P321" s="3">
        <v>785</v>
      </c>
      <c r="Q321" s="3">
        <v>749</v>
      </c>
      <c r="R321" s="3">
        <v>1282</v>
      </c>
      <c r="S321" s="3">
        <v>704</v>
      </c>
      <c r="T321" s="3">
        <v>676</v>
      </c>
      <c r="U321" s="3">
        <v>489</v>
      </c>
      <c r="V321" s="3">
        <v>2156</v>
      </c>
      <c r="W321" s="3">
        <v>874</v>
      </c>
      <c r="X321" s="3">
        <v>717</v>
      </c>
      <c r="Y321" s="3">
        <v>227</v>
      </c>
      <c r="Z321" s="3">
        <v>83</v>
      </c>
      <c r="AA321" s="3">
        <v>986</v>
      </c>
      <c r="AB321" s="3">
        <v>556</v>
      </c>
      <c r="AC321" s="3">
        <v>419</v>
      </c>
      <c r="AD321" s="3">
        <v>129</v>
      </c>
      <c r="AE321" s="3">
        <v>179</v>
      </c>
      <c r="AF321" s="3">
        <v>1659</v>
      </c>
      <c r="AG321" s="3">
        <v>223</v>
      </c>
      <c r="AH321" s="3">
        <v>246</v>
      </c>
      <c r="AI321" s="3">
        <v>135</v>
      </c>
      <c r="AJ321" s="3">
        <v>80</v>
      </c>
      <c r="AY321" s="1">
        <v>43939</v>
      </c>
      <c r="AZ321" s="3">
        <f>SUM(BE218-BE217)</f>
        <v>23309</v>
      </c>
      <c r="BB321" s="1">
        <v>43939</v>
      </c>
      <c r="BC321" s="3">
        <f>SUM(BF218-BF217)</f>
        <v>5087</v>
      </c>
      <c r="BE321" s="1">
        <v>43939</v>
      </c>
      <c r="BF321" s="3">
        <f>SUM(BG218-BG217)</f>
        <v>8062</v>
      </c>
      <c r="BH321" s="1">
        <v>43939</v>
      </c>
      <c r="BI321" s="3">
        <f>SUM(BH218-BH217)</f>
        <v>768</v>
      </c>
      <c r="BJ321" s="3"/>
      <c r="BK321" s="1">
        <v>43939</v>
      </c>
      <c r="BL321" s="3">
        <f>SUM(BI218-BI217)</f>
        <v>6592</v>
      </c>
      <c r="BN321" s="1">
        <v>43939</v>
      </c>
      <c r="BO321" s="3">
        <f>SUM(BJ218-BJ217)</f>
        <v>8052</v>
      </c>
      <c r="BZ321" s="1"/>
      <c r="DF321" s="1">
        <v>43946</v>
      </c>
      <c r="DG321" s="3">
        <f>SUM(DI222+DJ222+DK222+DL222+DM222+DN222)</f>
        <v>11570</v>
      </c>
      <c r="EF321" s="1">
        <v>43945</v>
      </c>
      <c r="EG321" s="3">
        <f>SUM(EH221+EI221+EJ221+EK221+EL221+EM221)</f>
        <v>755</v>
      </c>
    </row>
    <row r="322" spans="7:137" x14ac:dyDescent="0.2">
      <c r="G322" s="3">
        <v>3770</v>
      </c>
      <c r="H322" s="3">
        <v>4183</v>
      </c>
      <c r="I322" s="3">
        <v>2485</v>
      </c>
      <c r="J322" s="3">
        <v>2819</v>
      </c>
      <c r="K322" s="3">
        <v>1745</v>
      </c>
      <c r="L322" s="3">
        <v>1423</v>
      </c>
      <c r="M322" s="3">
        <v>1032</v>
      </c>
      <c r="N322" s="3">
        <v>1496</v>
      </c>
      <c r="O322" s="3">
        <v>930</v>
      </c>
      <c r="P322" s="3">
        <v>802</v>
      </c>
      <c r="Q322" s="3">
        <v>759</v>
      </c>
      <c r="R322" s="3">
        <v>1327</v>
      </c>
      <c r="S322" s="3">
        <v>725</v>
      </c>
      <c r="T322" s="3">
        <v>696</v>
      </c>
      <c r="U322" s="3">
        <v>524</v>
      </c>
      <c r="V322" s="3">
        <v>2183</v>
      </c>
      <c r="W322" s="3">
        <v>888</v>
      </c>
      <c r="X322" s="3">
        <v>728</v>
      </c>
      <c r="Y322" s="3">
        <v>228</v>
      </c>
      <c r="Z322" s="3">
        <v>86</v>
      </c>
      <c r="AA322" s="3">
        <v>1008</v>
      </c>
      <c r="AB322" s="3">
        <v>587</v>
      </c>
      <c r="AC322" s="3">
        <v>448</v>
      </c>
      <c r="AD322" s="3">
        <v>133</v>
      </c>
      <c r="AE322" s="3">
        <v>196</v>
      </c>
      <c r="AF322" s="3">
        <v>1709</v>
      </c>
      <c r="AG322" s="3">
        <v>231</v>
      </c>
      <c r="AH322" s="3">
        <v>249</v>
      </c>
      <c r="AI322" s="3">
        <v>135</v>
      </c>
      <c r="AJ322" s="3">
        <v>80</v>
      </c>
      <c r="AY322" s="2">
        <v>43940</v>
      </c>
      <c r="AZ322" s="3">
        <f>SUM(BE219-BE218)</f>
        <v>21023</v>
      </c>
      <c r="BB322" s="2">
        <v>43940</v>
      </c>
      <c r="BC322" s="3">
        <f>SUM(BF219-BF218)</f>
        <v>7882</v>
      </c>
      <c r="BE322" s="2">
        <v>43940</v>
      </c>
      <c r="BF322" s="3">
        <f>SUM(BG219-BG218)</f>
        <v>5435</v>
      </c>
      <c r="BH322" s="2">
        <v>43940</v>
      </c>
      <c r="BI322" s="3">
        <f>SUM(BH219-BH218)</f>
        <v>9934</v>
      </c>
      <c r="BJ322" s="3"/>
      <c r="BK322" s="2">
        <v>43940</v>
      </c>
      <c r="BL322" s="3">
        <f>SUM(BI219-BI218)</f>
        <v>4889</v>
      </c>
      <c r="BN322" s="2">
        <v>43940</v>
      </c>
      <c r="BO322" s="3">
        <f>SUM(BJ219-BJ218)</f>
        <v>21234</v>
      </c>
      <c r="BZ322" s="1"/>
      <c r="DF322" s="1">
        <v>43947</v>
      </c>
      <c r="DG322" s="3">
        <f>SUM(DI223+DJ223+DK223+DL223+DM223+DN223)</f>
        <v>8301</v>
      </c>
      <c r="EF322" s="1">
        <v>43946</v>
      </c>
      <c r="EG322" s="3">
        <f>SUM(EH222+EI222+EJ222+EK222+EL222+EM222)</f>
        <v>591</v>
      </c>
    </row>
    <row r="323" spans="7:137" x14ac:dyDescent="0.2">
      <c r="G323" s="3">
        <v>3781</v>
      </c>
      <c r="H323" s="3">
        <v>4200</v>
      </c>
      <c r="I323" s="3">
        <v>2499</v>
      </c>
      <c r="J323" s="3">
        <v>2832</v>
      </c>
      <c r="K323" s="3">
        <v>1757</v>
      </c>
      <c r="L323" s="3">
        <v>1443</v>
      </c>
      <c r="M323" s="3">
        <v>1042</v>
      </c>
      <c r="N323" s="3">
        <v>1510</v>
      </c>
      <c r="O323" s="3">
        <v>939</v>
      </c>
      <c r="P323" s="3">
        <v>816</v>
      </c>
      <c r="Q323" s="3">
        <v>768</v>
      </c>
      <c r="R323" s="3">
        <v>1347</v>
      </c>
      <c r="S323" s="3">
        <v>751</v>
      </c>
      <c r="T323" s="3">
        <v>710</v>
      </c>
      <c r="U323" s="3">
        <v>538</v>
      </c>
      <c r="V323" s="3">
        <v>2192</v>
      </c>
      <c r="W323" s="3">
        <v>896</v>
      </c>
      <c r="X323" s="3">
        <v>729</v>
      </c>
      <c r="Y323" s="3">
        <v>229</v>
      </c>
      <c r="Z323" s="3">
        <v>87</v>
      </c>
      <c r="AA323" s="3">
        <v>1021</v>
      </c>
      <c r="AB323" s="3">
        <v>608</v>
      </c>
      <c r="AC323" s="3">
        <v>466</v>
      </c>
      <c r="AD323" s="3">
        <v>136</v>
      </c>
      <c r="AE323" s="3">
        <v>207</v>
      </c>
      <c r="AF323" s="3">
        <v>1755</v>
      </c>
      <c r="AG323" s="3">
        <v>235</v>
      </c>
      <c r="AH323" s="3">
        <v>255</v>
      </c>
      <c r="AI323" s="3">
        <v>136</v>
      </c>
      <c r="AJ323" s="3">
        <v>84</v>
      </c>
      <c r="AY323" s="1">
        <v>43941</v>
      </c>
      <c r="AZ323" s="3">
        <f>SUM(BE220-BE219)</f>
        <v>16306</v>
      </c>
      <c r="BB323" s="1">
        <v>43941</v>
      </c>
      <c r="BC323" s="3">
        <f>SUM(BF220-BF219)</f>
        <v>7639</v>
      </c>
      <c r="BE323" s="1">
        <v>43941</v>
      </c>
      <c r="BF323" s="3">
        <f>SUM(BG220-BG219)</f>
        <v>7157</v>
      </c>
      <c r="BH323" s="1">
        <v>43941</v>
      </c>
      <c r="BI323" s="3">
        <f>SUM(BH220-BH219)</f>
        <v>4137</v>
      </c>
      <c r="BJ323" s="3"/>
      <c r="BK323" s="1">
        <v>43941</v>
      </c>
      <c r="BL323" s="3">
        <f>SUM(BI220-BI219)</f>
        <v>4098</v>
      </c>
      <c r="BN323" s="1">
        <v>43941</v>
      </c>
      <c r="BO323" s="3">
        <f>SUM(BJ220-BJ219)</f>
        <v>9600</v>
      </c>
      <c r="BZ323" s="1"/>
      <c r="DF323" s="1">
        <v>43948</v>
      </c>
      <c r="DG323" s="3">
        <f>SUM(DI224+DJ224+DK224+DL224+DM224+DN224)</f>
        <v>5020</v>
      </c>
      <c r="EF323" s="1">
        <v>43947</v>
      </c>
      <c r="EG323" s="3">
        <f>SUM(EH223+EI223+EJ223+EK223+EL223+EM223)</f>
        <v>547</v>
      </c>
    </row>
    <row r="324" spans="7:137" x14ac:dyDescent="0.2">
      <c r="G324" s="3">
        <v>3800</v>
      </c>
      <c r="H324" s="3">
        <v>4222</v>
      </c>
      <c r="I324" s="3">
        <v>2507</v>
      </c>
      <c r="J324" s="3">
        <v>2843</v>
      </c>
      <c r="K324" s="3">
        <v>1783</v>
      </c>
      <c r="L324" s="3">
        <v>1450</v>
      </c>
      <c r="M324" s="3">
        <v>1045</v>
      </c>
      <c r="N324" s="3">
        <v>1522</v>
      </c>
      <c r="O324" s="3">
        <v>946</v>
      </c>
      <c r="P324" s="3">
        <v>831</v>
      </c>
      <c r="Q324" s="3">
        <v>778</v>
      </c>
      <c r="R324" s="3">
        <v>1370</v>
      </c>
      <c r="S324" s="3">
        <v>766</v>
      </c>
      <c r="T324" s="3">
        <v>719</v>
      </c>
      <c r="U324" s="3">
        <v>554</v>
      </c>
      <c r="V324" s="3">
        <f>SUM(957+1255)</f>
        <v>2212</v>
      </c>
      <c r="W324" s="3">
        <v>910</v>
      </c>
      <c r="X324" s="3">
        <v>739</v>
      </c>
      <c r="Y324" s="3">
        <v>230</v>
      </c>
      <c r="Z324" s="3">
        <v>88</v>
      </c>
      <c r="AA324" s="3">
        <v>1031</v>
      </c>
      <c r="AB324" s="3">
        <v>614</v>
      </c>
      <c r="AC324" s="3">
        <v>478</v>
      </c>
      <c r="AD324" s="3">
        <v>139</v>
      </c>
      <c r="AE324" s="3">
        <v>208</v>
      </c>
      <c r="AF324" s="3">
        <v>1793</v>
      </c>
      <c r="AG324" s="3">
        <v>235</v>
      </c>
      <c r="AH324" s="3">
        <v>259</v>
      </c>
      <c r="AI324" s="3">
        <v>136</v>
      </c>
      <c r="AJ324" s="3">
        <v>87</v>
      </c>
      <c r="AY324" s="1">
        <v>43942</v>
      </c>
      <c r="AZ324" s="3">
        <f>SUM(BE221-BE220)</f>
        <v>15464</v>
      </c>
      <c r="BB324" s="1">
        <v>43942</v>
      </c>
      <c r="BC324" s="3">
        <f>SUM(BF221-BF220)</f>
        <v>6769</v>
      </c>
      <c r="BE324" s="1">
        <v>43942</v>
      </c>
      <c r="BF324" s="3">
        <f>SUM(BG221-BG220)</f>
        <v>5974</v>
      </c>
      <c r="BH324" s="1">
        <v>43942</v>
      </c>
      <c r="BI324" s="3">
        <f>SUM(BH221-BH220)</f>
        <v>3428</v>
      </c>
      <c r="BJ324" s="3"/>
      <c r="BK324" s="1">
        <v>43942</v>
      </c>
      <c r="BL324" s="3">
        <f>SUM(BI221-BI220)</f>
        <v>3899</v>
      </c>
      <c r="BN324" s="1">
        <v>43942</v>
      </c>
      <c r="BO324" s="3">
        <f>SUM(BJ221-BJ220)</f>
        <v>18200</v>
      </c>
      <c r="BZ324" s="1"/>
      <c r="DF324" s="1">
        <v>43949</v>
      </c>
      <c r="DG324" s="3">
        <f>SUM(DI225+DJ225+DK225+DL225+DM225+DN225)</f>
        <v>5380</v>
      </c>
      <c r="EF324" s="1">
        <v>43948</v>
      </c>
      <c r="EG324" s="3">
        <f>SUM(EH224+EI224+EJ224+EK224+EL224+EM224)</f>
        <v>513</v>
      </c>
    </row>
    <row r="325" spans="7:137" x14ac:dyDescent="0.2">
      <c r="G325" s="3">
        <v>3816</v>
      </c>
      <c r="H325" s="3">
        <v>4241</v>
      </c>
      <c r="I325" s="3">
        <v>2517</v>
      </c>
      <c r="J325" s="3">
        <v>2854</v>
      </c>
      <c r="K325" s="3">
        <v>1799</v>
      </c>
      <c r="L325" s="3">
        <v>1455</v>
      </c>
      <c r="M325" s="3">
        <v>1057</v>
      </c>
      <c r="N325" s="3">
        <v>1528</v>
      </c>
      <c r="O325" s="3">
        <v>957</v>
      </c>
      <c r="P325" s="3">
        <v>838</v>
      </c>
      <c r="Q325" s="3">
        <v>787</v>
      </c>
      <c r="R325" s="3">
        <v>1394</v>
      </c>
      <c r="S325" s="3">
        <v>776</v>
      </c>
      <c r="T325" s="3">
        <v>725</v>
      </c>
      <c r="U325" s="3">
        <v>569</v>
      </c>
      <c r="V325" s="3">
        <v>2213</v>
      </c>
      <c r="W325" s="3">
        <v>912</v>
      </c>
      <c r="X325" s="3">
        <v>740</v>
      </c>
      <c r="Y325" s="3">
        <v>230</v>
      </c>
      <c r="Z325" s="3">
        <v>88</v>
      </c>
      <c r="AA325" s="3">
        <v>1031</v>
      </c>
      <c r="AB325" s="3">
        <v>620</v>
      </c>
      <c r="AC325" s="3">
        <v>478</v>
      </c>
      <c r="AD325" s="3">
        <v>139</v>
      </c>
      <c r="AE325" s="3">
        <v>208</v>
      </c>
      <c r="AF325" s="3">
        <v>1821</v>
      </c>
      <c r="AG325" s="3">
        <v>242</v>
      </c>
      <c r="AH325" s="3">
        <v>263</v>
      </c>
      <c r="AI325" s="3">
        <v>136</v>
      </c>
      <c r="AJ325" s="3">
        <v>88</v>
      </c>
      <c r="AY325" s="1">
        <v>43943</v>
      </c>
      <c r="AZ325" s="3">
        <f>SUM(BE222-BE221)</f>
        <v>20657</v>
      </c>
      <c r="BB325" s="1">
        <v>43943</v>
      </c>
      <c r="BC325" s="3">
        <f>SUM(BF222-BF221)</f>
        <v>6833</v>
      </c>
      <c r="BE325" s="1">
        <v>43943</v>
      </c>
      <c r="BF325" s="3">
        <f>SUM(BG222-BG221)</f>
        <v>5090</v>
      </c>
      <c r="BH325" s="1">
        <v>43943</v>
      </c>
      <c r="BI325" s="3">
        <f>SUM(BH222-BH221)</f>
        <v>999</v>
      </c>
      <c r="BJ325" s="3"/>
      <c r="BK325" s="1">
        <v>43943</v>
      </c>
      <c r="BL325" s="3">
        <f>SUM(BI222-BI221)</f>
        <v>5105</v>
      </c>
      <c r="BN325" s="1">
        <v>43943</v>
      </c>
      <c r="BO325" s="3">
        <f>SUM(BJ222-BJ221)</f>
        <v>173397</v>
      </c>
      <c r="BZ325" s="1"/>
      <c r="DF325" s="1">
        <v>43950</v>
      </c>
      <c r="DG325" s="3">
        <f>SUM(DI226+DJ226+DK226+DL226+DM226+DN226)</f>
        <v>9072</v>
      </c>
      <c r="EF325" s="1">
        <v>43949</v>
      </c>
      <c r="EG325" s="3">
        <f>SUM(EH225+EI225+EJ225+EK225+EL225+EM225)</f>
        <v>845</v>
      </c>
    </row>
    <row r="326" spans="7:137" x14ac:dyDescent="0.2">
      <c r="G326" s="3">
        <v>3826</v>
      </c>
      <c r="H326" s="3">
        <v>4261</v>
      </c>
      <c r="I326" s="3">
        <v>2530</v>
      </c>
      <c r="J326" s="3">
        <v>2871</v>
      </c>
      <c r="K326" s="3">
        <v>1804</v>
      </c>
      <c r="L326" s="3">
        <v>1460</v>
      </c>
      <c r="M326" s="3">
        <v>1068</v>
      </c>
      <c r="N326" s="3">
        <v>1546</v>
      </c>
      <c r="O326" s="3">
        <v>962</v>
      </c>
      <c r="P326" s="3">
        <v>839</v>
      </c>
      <c r="Q326" s="3">
        <v>793</v>
      </c>
      <c r="R326" s="3">
        <v>1412</v>
      </c>
      <c r="S326" s="3">
        <v>790</v>
      </c>
      <c r="T326" s="3">
        <v>728</v>
      </c>
      <c r="U326" s="3">
        <v>581</v>
      </c>
      <c r="V326" s="3">
        <v>2226</v>
      </c>
      <c r="W326" s="3">
        <v>913</v>
      </c>
      <c r="X326" s="3">
        <v>740</v>
      </c>
      <c r="Y326" s="3">
        <v>231</v>
      </c>
      <c r="Z326" s="3">
        <v>89</v>
      </c>
      <c r="AA326" s="3">
        <v>1080</v>
      </c>
      <c r="AB326" s="3"/>
      <c r="AC326" s="3">
        <v>478</v>
      </c>
      <c r="AD326" s="3">
        <v>173</v>
      </c>
      <c r="AE326" s="3">
        <v>248</v>
      </c>
      <c r="AF326" s="3">
        <v>1839</v>
      </c>
      <c r="AG326" s="3">
        <v>242</v>
      </c>
      <c r="AH326" s="3">
        <v>268</v>
      </c>
      <c r="AI326" s="3">
        <v>136</v>
      </c>
      <c r="AJ326" s="3">
        <v>88</v>
      </c>
      <c r="AY326" s="1">
        <v>43944</v>
      </c>
      <c r="AZ326" s="3">
        <f>SUM(BE223-BE222)</f>
        <v>25938</v>
      </c>
      <c r="BB326" s="1">
        <v>43944</v>
      </c>
      <c r="BC326" s="3">
        <f>SUM(BF223-BF222)</f>
        <v>8489</v>
      </c>
      <c r="BE326" s="1">
        <v>43944</v>
      </c>
      <c r="BF326" s="3">
        <f>SUM(BG223-BG222)</f>
        <v>14614</v>
      </c>
      <c r="BH326" s="1">
        <v>43944</v>
      </c>
      <c r="BI326" s="3">
        <f>SUM(BH223-BH222)</f>
        <v>10096</v>
      </c>
      <c r="BJ326" s="3"/>
      <c r="BK326" s="1">
        <v>43944</v>
      </c>
      <c r="BL326" s="3">
        <f>SUM(BI223-BI222)</f>
        <v>7158</v>
      </c>
      <c r="BN326" s="1">
        <v>43944</v>
      </c>
      <c r="BO326" s="3">
        <f>SUM(BJ223-BJ222)</f>
        <v>12076</v>
      </c>
      <c r="BZ326" s="1"/>
      <c r="DF326" s="1">
        <v>43951</v>
      </c>
      <c r="DG326" s="3">
        <f>SUM(DI227+DJ227+DK227+DL227+DM227+DN227)</f>
        <v>7998</v>
      </c>
      <c r="EF326" s="1">
        <v>43950</v>
      </c>
      <c r="EG326" s="3">
        <f>SUM(EH226+EI226+EJ226+EK226+EL226+EM226)</f>
        <v>1025</v>
      </c>
    </row>
    <row r="327" spans="7:137" x14ac:dyDescent="0.2">
      <c r="G327" s="3">
        <v>3841</v>
      </c>
      <c r="H327" s="3">
        <v>4274</v>
      </c>
      <c r="I327" s="3">
        <v>2541</v>
      </c>
      <c r="J327" s="3">
        <v>2884</v>
      </c>
      <c r="K327" s="3">
        <v>1822</v>
      </c>
      <c r="L327" s="3">
        <v>1474</v>
      </c>
      <c r="M327" s="3">
        <v>1082</v>
      </c>
      <c r="N327" s="3">
        <v>1565</v>
      </c>
      <c r="O327" s="3">
        <v>977</v>
      </c>
      <c r="P327" s="3">
        <v>842</v>
      </c>
      <c r="Q327" s="3">
        <v>797</v>
      </c>
      <c r="R327" s="3">
        <v>1436</v>
      </c>
      <c r="S327" s="3">
        <v>797</v>
      </c>
      <c r="T327" s="3">
        <v>735</v>
      </c>
      <c r="U327" s="3">
        <v>597</v>
      </c>
      <c r="V327" s="3">
        <v>2275</v>
      </c>
      <c r="W327" s="3">
        <v>928</v>
      </c>
      <c r="X327" s="3">
        <v>753</v>
      </c>
      <c r="Y327" s="3">
        <v>235</v>
      </c>
      <c r="Z327" s="3">
        <v>89</v>
      </c>
      <c r="AA327" s="3">
        <v>1109</v>
      </c>
      <c r="AB327" s="3">
        <v>575</v>
      </c>
      <c r="AC327" s="3">
        <v>491</v>
      </c>
      <c r="AD327" s="3">
        <v>182</v>
      </c>
      <c r="AE327" s="3">
        <v>262</v>
      </c>
      <c r="AF327" s="3">
        <v>1913</v>
      </c>
      <c r="AG327" s="3">
        <v>242</v>
      </c>
      <c r="AH327" s="3">
        <v>274</v>
      </c>
      <c r="AI327" s="3">
        <v>139</v>
      </c>
      <c r="AJ327" s="3">
        <v>88</v>
      </c>
      <c r="AY327" s="1">
        <v>43945</v>
      </c>
      <c r="AZ327" s="3">
        <f>SUM(BE224-BE223)</f>
        <v>34736</v>
      </c>
      <c r="BB327" s="1">
        <v>43945</v>
      </c>
      <c r="BC327" s="3">
        <f>SUM(BF224-BF223)</f>
        <v>5814</v>
      </c>
      <c r="BE327" s="1">
        <v>43945</v>
      </c>
      <c r="BF327" s="3">
        <f>SUM(BG224-BG223)</f>
        <v>20137</v>
      </c>
      <c r="BH327" s="1">
        <v>43945</v>
      </c>
      <c r="BI327" s="3">
        <f>SUM(BH224-BH223)</f>
        <v>7975</v>
      </c>
      <c r="BJ327" s="3"/>
      <c r="BK327" s="1">
        <v>43945</v>
      </c>
      <c r="BL327" s="3">
        <f>SUM(BI224-BI223)</f>
        <v>7029</v>
      </c>
      <c r="BN327" s="1">
        <v>43945</v>
      </c>
      <c r="BO327" s="3">
        <f>SUM(BJ224-BJ223)</f>
        <v>11862</v>
      </c>
      <c r="BZ327" s="1"/>
      <c r="DF327" s="1">
        <v>43952</v>
      </c>
      <c r="DG327" s="3">
        <f>SUM(DI228+DJ228+DK228+DL228+DM228+DN228)</f>
        <v>7865</v>
      </c>
      <c r="EF327" s="1">
        <v>43951</v>
      </c>
      <c r="EG327" s="3">
        <f>SUM(EH227+EI227+EJ227+EK227+EL227+EM227)</f>
        <v>858</v>
      </c>
    </row>
    <row r="328" spans="7:137" x14ac:dyDescent="0.2">
      <c r="G328" s="3">
        <v>3852</v>
      </c>
      <c r="H328" s="3">
        <v>4311</v>
      </c>
      <c r="I328" s="3">
        <v>2550</v>
      </c>
      <c r="J328" s="3">
        <v>2891</v>
      </c>
      <c r="K328" s="3">
        <v>1840</v>
      </c>
      <c r="L328" s="3">
        <v>1500</v>
      </c>
      <c r="M328" s="3">
        <v>1106</v>
      </c>
      <c r="N328" s="3">
        <v>1569</v>
      </c>
      <c r="O328" s="3">
        <v>994</v>
      </c>
      <c r="P328" s="3">
        <v>855</v>
      </c>
      <c r="Q328" s="3">
        <v>807</v>
      </c>
      <c r="R328" s="3">
        <v>1462</v>
      </c>
      <c r="S328" s="3">
        <v>817</v>
      </c>
      <c r="T328" s="3">
        <v>749</v>
      </c>
      <c r="U328" s="3">
        <v>625</v>
      </c>
      <c r="V328" s="3">
        <v>2284</v>
      </c>
      <c r="W328" s="3">
        <v>935</v>
      </c>
      <c r="X328" s="3">
        <v>763</v>
      </c>
      <c r="Y328" s="3">
        <v>238</v>
      </c>
      <c r="Z328" s="3">
        <v>90</v>
      </c>
      <c r="AA328" s="3">
        <v>1152</v>
      </c>
      <c r="AB328" s="3">
        <v>596</v>
      </c>
      <c r="AC328" s="3">
        <v>491</v>
      </c>
      <c r="AD328" s="3">
        <v>188</v>
      </c>
      <c r="AE328" s="3">
        <v>273</v>
      </c>
      <c r="AF328" s="3">
        <v>1970</v>
      </c>
      <c r="AG328" s="3">
        <v>262</v>
      </c>
      <c r="AH328" s="3">
        <v>283</v>
      </c>
      <c r="AI328" s="3">
        <v>139</v>
      </c>
      <c r="AJ328" s="3">
        <v>98</v>
      </c>
      <c r="AY328" s="1">
        <v>43946</v>
      </c>
      <c r="AZ328" s="3">
        <f>SUM(BE225-BE224)</f>
        <v>46912</v>
      </c>
      <c r="BB328" s="1">
        <v>43946</v>
      </c>
      <c r="BC328" s="3">
        <f>SUM(BF225-BF224)</f>
        <v>7724</v>
      </c>
      <c r="BE328" s="1">
        <v>43946</v>
      </c>
      <c r="BF328" s="3">
        <f>SUM(BG225-BG224)</f>
        <v>11632</v>
      </c>
      <c r="BH328" s="1">
        <v>43946</v>
      </c>
      <c r="BI328" s="3">
        <f>SUM(BH225-BH224)</f>
        <v>7748</v>
      </c>
      <c r="BJ328" s="3"/>
      <c r="BK328" s="1">
        <v>43946</v>
      </c>
      <c r="BL328" s="3">
        <f>SUM(BI225-BI224)</f>
        <v>6792</v>
      </c>
      <c r="BN328" s="1">
        <v>43946</v>
      </c>
      <c r="BO328" s="3">
        <f>SUM(BJ225-BJ224)</f>
        <v>20049</v>
      </c>
      <c r="BZ328" s="1"/>
      <c r="DF328" s="1">
        <v>43953</v>
      </c>
      <c r="DG328" s="3">
        <f>SUM(DI229+DJ229+DK229+DL229+DM229+DN229)</f>
        <v>7701</v>
      </c>
      <c r="EF328" s="1">
        <v>43952</v>
      </c>
      <c r="EG328" s="3">
        <f>SUM(EH228+EI228+EJ228+EK228+EL228+EM228)</f>
        <v>656</v>
      </c>
    </row>
    <row r="329" spans="7:137" x14ac:dyDescent="0.2">
      <c r="G329" s="3">
        <v>3862</v>
      </c>
      <c r="H329" s="3">
        <v>4324</v>
      </c>
      <c r="I329" s="3">
        <v>2558</v>
      </c>
      <c r="J329" s="3">
        <v>2901</v>
      </c>
      <c r="K329" s="3">
        <v>1851</v>
      </c>
      <c r="L329" s="3">
        <v>1508</v>
      </c>
      <c r="M329" s="3">
        <v>1121</v>
      </c>
      <c r="N329" s="3">
        <v>1576</v>
      </c>
      <c r="O329" s="3">
        <v>1005</v>
      </c>
      <c r="P329" s="3">
        <v>864</v>
      </c>
      <c r="Q329" s="3">
        <v>813</v>
      </c>
      <c r="R329" s="3">
        <v>1478</v>
      </c>
      <c r="S329" s="3">
        <v>831</v>
      </c>
      <c r="T329" s="3">
        <v>759</v>
      </c>
      <c r="U329" s="3">
        <v>640</v>
      </c>
      <c r="V329" s="3">
        <v>2313</v>
      </c>
      <c r="W329" s="3">
        <v>945</v>
      </c>
      <c r="X329" s="3">
        <v>772</v>
      </c>
      <c r="Y329" s="3">
        <v>240</v>
      </c>
      <c r="Z329" s="3">
        <v>95</v>
      </c>
      <c r="AA329" s="3">
        <v>1178</v>
      </c>
      <c r="AB329" s="3">
        <v>607</v>
      </c>
      <c r="AC329" s="3">
        <v>491</v>
      </c>
      <c r="AD329" s="3">
        <v>192</v>
      </c>
      <c r="AE329" s="3">
        <v>279</v>
      </c>
      <c r="AF329" s="3">
        <v>2016</v>
      </c>
      <c r="AG329" s="3">
        <v>262</v>
      </c>
      <c r="AH329" s="3">
        <v>289</v>
      </c>
      <c r="AI329" s="3">
        <v>139</v>
      </c>
      <c r="AJ329" s="3">
        <v>112</v>
      </c>
      <c r="AY329" s="1">
        <v>43947</v>
      </c>
      <c r="AZ329" s="3">
        <f>SUM(BE226-BE225)</f>
        <v>27782</v>
      </c>
      <c r="BB329" s="1">
        <v>43947</v>
      </c>
      <c r="BC329" s="3">
        <f>SUM(BF226-BF225)</f>
        <v>9458</v>
      </c>
      <c r="BE329" s="1">
        <v>43947</v>
      </c>
      <c r="BF329" s="3">
        <f>SUM(BG226-BG225)</f>
        <v>9255</v>
      </c>
      <c r="BH329" s="1">
        <v>43947</v>
      </c>
      <c r="BI329" s="3">
        <f>SUM(BH226-BH225)</f>
        <v>6962</v>
      </c>
      <c r="BJ329" s="3"/>
      <c r="BK329" s="1">
        <v>43947</v>
      </c>
      <c r="BL329" s="3">
        <f>SUM(BI226-BI225)</f>
        <v>5658</v>
      </c>
      <c r="BN329" s="1">
        <v>43947</v>
      </c>
      <c r="BO329" s="3">
        <f>SUM(BJ226-BJ225)</f>
        <v>27425</v>
      </c>
      <c r="BZ329" s="2"/>
      <c r="DF329" s="1">
        <v>43954</v>
      </c>
      <c r="DG329" s="3">
        <f>SUM(DI230+DJ230+DK230+DL230+DM230+DN230)</f>
        <v>6414</v>
      </c>
      <c r="EF329" s="1">
        <v>43953</v>
      </c>
      <c r="EG329" s="3">
        <f>SUM(EH229+EI229+EJ229+EK229+EL229+EM229)</f>
        <v>681</v>
      </c>
    </row>
    <row r="330" spans="7:137" x14ac:dyDescent="0.2">
      <c r="G330" s="3">
        <v>3870</v>
      </c>
      <c r="H330" s="3">
        <v>4336</v>
      </c>
      <c r="I330" s="3">
        <v>2572</v>
      </c>
      <c r="J330" s="3">
        <v>2909</v>
      </c>
      <c r="K330" s="3">
        <v>1863</v>
      </c>
      <c r="L330" s="3">
        <v>1515</v>
      </c>
      <c r="M330" s="3">
        <v>1134</v>
      </c>
      <c r="N330" s="3">
        <v>1585</v>
      </c>
      <c r="O330" s="3">
        <v>1018</v>
      </c>
      <c r="P330" s="3">
        <v>881</v>
      </c>
      <c r="Q330" s="3">
        <v>818</v>
      </c>
      <c r="R330" s="3">
        <v>1496</v>
      </c>
      <c r="S330" s="3">
        <v>842</v>
      </c>
      <c r="T330" s="3">
        <v>771</v>
      </c>
      <c r="U330" s="3">
        <v>652</v>
      </c>
      <c r="V330" s="3">
        <v>2323</v>
      </c>
      <c r="W330" s="3"/>
      <c r="X330" s="3">
        <v>776</v>
      </c>
      <c r="Y330" s="3">
        <v>240</v>
      </c>
      <c r="Z330" s="3">
        <v>96</v>
      </c>
      <c r="AA330" s="3">
        <v>1221</v>
      </c>
      <c r="AB330" s="3">
        <v>619</v>
      </c>
      <c r="AC330" s="3">
        <v>518</v>
      </c>
      <c r="AD330" s="3">
        <v>197</v>
      </c>
      <c r="AE330" s="3">
        <v>283</v>
      </c>
      <c r="AF330" s="3">
        <v>2049</v>
      </c>
      <c r="AG330" s="3">
        <v>271</v>
      </c>
      <c r="AH330" s="3">
        <v>298</v>
      </c>
      <c r="AI330" s="3">
        <v>139</v>
      </c>
      <c r="AJ330" s="3">
        <v>118</v>
      </c>
      <c r="AY330" s="1">
        <v>43948</v>
      </c>
      <c r="AZ330" s="3">
        <f>SUM(BE227-BE226)</f>
        <v>20745</v>
      </c>
      <c r="BB330" s="1">
        <v>43948</v>
      </c>
      <c r="BC330" s="3">
        <f>SUM(BF227-BF226)</f>
        <v>4631</v>
      </c>
      <c r="BE330" s="1">
        <v>43948</v>
      </c>
      <c r="BF330" s="3">
        <f>SUM(BG227-BG226)</f>
        <v>8787</v>
      </c>
      <c r="BH330" s="1">
        <v>43948</v>
      </c>
      <c r="BI330" s="3">
        <f>SUM(BH227-BH226)</f>
        <v>6754</v>
      </c>
      <c r="BJ330" s="3"/>
      <c r="BK330" s="1">
        <v>43948</v>
      </c>
      <c r="BL330" s="3">
        <f>SUM(BI227-BI226)</f>
        <v>4829</v>
      </c>
      <c r="BN330" s="1">
        <v>43948</v>
      </c>
      <c r="BO330" s="3">
        <f>SUM(BJ227-BJ226)</f>
        <v>24099</v>
      </c>
      <c r="BZ330" s="1"/>
      <c r="DF330" s="1">
        <v>43955</v>
      </c>
      <c r="DG330" s="3">
        <f>SUM(DI231+DJ231+DK231+DL231+DM231+DN231)</f>
        <v>4375</v>
      </c>
      <c r="EF330" s="1">
        <v>43954</v>
      </c>
      <c r="EG330" s="3">
        <f>SUM(EH230+EI230+EJ230+EK230+EL230+EM230)</f>
        <v>440</v>
      </c>
    </row>
    <row r="331" spans="7:137" x14ac:dyDescent="0.2">
      <c r="G331" s="3">
        <v>3879</v>
      </c>
      <c r="H331" s="3">
        <v>4346</v>
      </c>
      <c r="I331" s="3">
        <v>2578</v>
      </c>
      <c r="J331" s="3">
        <v>2916</v>
      </c>
      <c r="K331" s="3">
        <v>1871</v>
      </c>
      <c r="L331" s="3">
        <v>1521</v>
      </c>
      <c r="M331" s="3">
        <v>1138</v>
      </c>
      <c r="N331" s="3">
        <v>1588</v>
      </c>
      <c r="O331" s="3">
        <v>1022</v>
      </c>
      <c r="P331" s="3">
        <v>888</v>
      </c>
      <c r="Q331" s="3">
        <v>827</v>
      </c>
      <c r="R331" s="3">
        <v>1512</v>
      </c>
      <c r="S331" s="3">
        <v>848</v>
      </c>
      <c r="T331" s="3">
        <v>774</v>
      </c>
      <c r="U331" s="3">
        <v>667</v>
      </c>
      <c r="V331" s="3">
        <v>2361</v>
      </c>
      <c r="W331" s="3">
        <v>954</v>
      </c>
      <c r="X331" s="3">
        <v>778</v>
      </c>
      <c r="Y331" s="3">
        <v>240</v>
      </c>
      <c r="Z331" s="3">
        <v>96</v>
      </c>
      <c r="AA331" s="3">
        <v>1233</v>
      </c>
      <c r="AB331" s="3">
        <v>633</v>
      </c>
      <c r="AC331" s="3">
        <v>521</v>
      </c>
      <c r="AD331" s="3">
        <v>202</v>
      </c>
      <c r="AE331" s="3">
        <v>292</v>
      </c>
      <c r="AF331" s="3">
        <v>2090</v>
      </c>
      <c r="AG331" s="3">
        <v>275</v>
      </c>
      <c r="AH331" s="3">
        <v>299</v>
      </c>
      <c r="AI331" s="3">
        <v>139</v>
      </c>
      <c r="AJ331" s="3">
        <v>130</v>
      </c>
      <c r="AY331" s="1">
        <v>43949</v>
      </c>
      <c r="AZ331" s="3">
        <f>SUM(BE228-BE227)</f>
        <v>18899</v>
      </c>
      <c r="BB331" s="1">
        <v>43949</v>
      </c>
      <c r="BC331" s="3">
        <f>SUM(BF228-BF227)</f>
        <v>6584</v>
      </c>
      <c r="BE331" s="1">
        <v>43949</v>
      </c>
      <c r="BF331" s="3">
        <f>SUM(BG228-BG227)</f>
        <v>9613</v>
      </c>
      <c r="BH331" s="1">
        <v>43949</v>
      </c>
      <c r="BI331" s="3">
        <f>SUM(BH228-BH227)</f>
        <v>7045</v>
      </c>
      <c r="BJ331" s="3"/>
      <c r="BK331" s="1">
        <v>43949</v>
      </c>
      <c r="BL331" s="3">
        <f>SUM(BI228-BI227)</f>
        <v>5666</v>
      </c>
      <c r="BN331" s="1">
        <v>43949</v>
      </c>
      <c r="BO331" s="3">
        <f>SUM(BJ228-BJ227)</f>
        <v>25531</v>
      </c>
      <c r="BZ331" s="1"/>
      <c r="DF331" s="1">
        <v>43956</v>
      </c>
      <c r="DG331" s="3">
        <f>SUM(DI232+DJ232+DK232+DL232+DM232+DN232)</f>
        <v>5312</v>
      </c>
      <c r="EF331" s="1">
        <v>43955</v>
      </c>
      <c r="EG331" s="3">
        <f>SUM(EH231+EI231+EJ231+EK231+EL231+EM231)</f>
        <v>322</v>
      </c>
    </row>
    <row r="332" spans="7:137" x14ac:dyDescent="0.2">
      <c r="G332" s="3">
        <v>3888</v>
      </c>
      <c r="H332" s="3">
        <v>4360</v>
      </c>
      <c r="I332" s="3">
        <v>2586</v>
      </c>
      <c r="J332" s="3">
        <v>2921</v>
      </c>
      <c r="K332" s="3">
        <v>1883</v>
      </c>
      <c r="L332" s="3">
        <v>1525</v>
      </c>
      <c r="M332" s="3">
        <v>1139</v>
      </c>
      <c r="N332" s="3">
        <v>1595</v>
      </c>
      <c r="O332" s="3">
        <v>1025</v>
      </c>
      <c r="P332" s="3">
        <v>890</v>
      </c>
      <c r="Q332" s="3">
        <v>838</v>
      </c>
      <c r="R332" s="3">
        <v>1518</v>
      </c>
      <c r="S332" s="3">
        <v>859</v>
      </c>
      <c r="T332" s="3">
        <v>782</v>
      </c>
      <c r="U332" s="3">
        <v>679</v>
      </c>
      <c r="V332" s="3"/>
      <c r="W332" s="3">
        <v>955</v>
      </c>
      <c r="X332" s="3">
        <v>778</v>
      </c>
      <c r="Y332" s="3">
        <v>240</v>
      </c>
      <c r="Z332" s="3">
        <v>96</v>
      </c>
      <c r="AA332" s="3">
        <v>1233</v>
      </c>
      <c r="AB332" s="3">
        <v>633</v>
      </c>
      <c r="AC332" s="3">
        <v>521</v>
      </c>
      <c r="AD332" s="3">
        <v>206</v>
      </c>
      <c r="AE332" s="3">
        <v>296</v>
      </c>
      <c r="AF332" s="3">
        <v>2104</v>
      </c>
      <c r="AG332" s="3">
        <v>275</v>
      </c>
      <c r="AH332" s="3">
        <v>304</v>
      </c>
      <c r="AI332" s="3">
        <v>139</v>
      </c>
      <c r="AJ332" s="3">
        <v>131</v>
      </c>
      <c r="AY332" s="1">
        <v>43950</v>
      </c>
      <c r="AZ332" s="3">
        <f>SUM(BE229-BE228)</f>
        <v>27487</v>
      </c>
      <c r="BB332" s="1">
        <v>43950</v>
      </c>
      <c r="BC332" s="3">
        <f>SUM(BF229-BF228)</f>
        <v>6959</v>
      </c>
      <c r="BE332" s="1">
        <v>43950</v>
      </c>
      <c r="BF332" s="3">
        <f>SUM(BG229-BG228)</f>
        <v>11118</v>
      </c>
      <c r="BH332" s="1">
        <v>43950</v>
      </c>
      <c r="BI332" s="3">
        <f>SUM(BH229-BH228)</f>
        <v>7547</v>
      </c>
      <c r="BJ332" s="3"/>
      <c r="BK332" s="1">
        <v>43950</v>
      </c>
      <c r="BL332" s="3">
        <f>SUM(BI229-BI228)</f>
        <v>5795</v>
      </c>
      <c r="BN332" s="1">
        <v>43950</v>
      </c>
      <c r="BO332" s="3">
        <f>SUM(BJ229-BJ228)</f>
        <v>22198</v>
      </c>
      <c r="BZ332" s="2"/>
      <c r="DF332" s="1">
        <v>43957</v>
      </c>
      <c r="DG332" s="3">
        <f>SUM(DI233+DJ233+DK233+DL233+DM233+DN233)</f>
        <v>4303</v>
      </c>
      <c r="EF332" s="1">
        <v>43956</v>
      </c>
      <c r="EG332" s="3">
        <f>SUM(EH232+EI232+EJ232+EK232+EL232+EM232)</f>
        <v>676</v>
      </c>
    </row>
    <row r="333" spans="7:137" x14ac:dyDescent="0.2">
      <c r="G333" s="3">
        <v>3900</v>
      </c>
      <c r="H333" s="3">
        <v>4375</v>
      </c>
      <c r="I333" s="3">
        <v>2597</v>
      </c>
      <c r="J333" s="3">
        <v>2932</v>
      </c>
      <c r="K333" s="3">
        <v>1888</v>
      </c>
      <c r="L333" s="3">
        <v>1525</v>
      </c>
      <c r="M333" s="3"/>
      <c r="N333" s="3">
        <v>1595</v>
      </c>
      <c r="O333" s="3"/>
      <c r="P333" s="3">
        <v>891</v>
      </c>
      <c r="Q333" s="3">
        <v>838</v>
      </c>
      <c r="R333" s="3">
        <v>1518</v>
      </c>
      <c r="S333" s="3">
        <v>859</v>
      </c>
      <c r="T333" s="3">
        <v>782</v>
      </c>
      <c r="U333" s="3">
        <v>679</v>
      </c>
      <c r="V333" s="3">
        <v>2364</v>
      </c>
      <c r="W333" s="3">
        <v>955</v>
      </c>
      <c r="X333" s="3">
        <v>778</v>
      </c>
      <c r="Y333" s="3">
        <v>242</v>
      </c>
      <c r="Z333" s="3">
        <v>96</v>
      </c>
      <c r="AA333" s="3">
        <v>1235</v>
      </c>
      <c r="AB333" s="3">
        <v>633</v>
      </c>
      <c r="AC333" s="3">
        <v>524</v>
      </c>
      <c r="AD333" s="3">
        <v>209</v>
      </c>
      <c r="AE333" s="3">
        <v>296</v>
      </c>
      <c r="AF333" s="3">
        <v>2116</v>
      </c>
      <c r="AG333" s="3">
        <v>275</v>
      </c>
      <c r="AH333" s="3">
        <v>309</v>
      </c>
      <c r="AI333" s="3">
        <v>140</v>
      </c>
      <c r="AJ333" s="3">
        <v>131</v>
      </c>
      <c r="AY333" s="1">
        <v>43951</v>
      </c>
      <c r="AZ333" s="3">
        <f>SUM(BE230-BE229)</f>
        <v>28155</v>
      </c>
      <c r="BB333" s="1">
        <v>43951</v>
      </c>
      <c r="BC333" s="3">
        <f>SUM(BF230-BF229)</f>
        <v>6600</v>
      </c>
      <c r="BE333" s="1">
        <v>43951</v>
      </c>
      <c r="BF333" s="3">
        <f>SUM(BG230-BG229)</f>
        <v>10029</v>
      </c>
      <c r="BH333" s="1">
        <v>43951</v>
      </c>
      <c r="BI333" s="3">
        <f>SUM(BH230-BH229)</f>
        <v>7915</v>
      </c>
      <c r="BJ333" s="3"/>
      <c r="BK333" s="1">
        <v>43951</v>
      </c>
      <c r="BL333" s="3">
        <f>SUM(BI230-BI229)</f>
        <v>6482</v>
      </c>
      <c r="BN333" s="1">
        <v>43951</v>
      </c>
      <c r="BO333" s="3">
        <f>SUM(BJ230-BJ229)</f>
        <v>29648</v>
      </c>
      <c r="BZ333" s="1"/>
      <c r="DF333" s="1">
        <v>43958</v>
      </c>
      <c r="DG333" s="3">
        <f>SUM(DI234+DJ234+DK234+DL234+DM234+DN234)</f>
        <v>3566</v>
      </c>
      <c r="EF333" s="1">
        <v>43957</v>
      </c>
      <c r="EG333" s="3">
        <f>SUM(EH233+EI233+EJ233+EK233+EL233+EM233)</f>
        <v>780</v>
      </c>
    </row>
    <row r="334" spans="7:137" x14ac:dyDescent="0.2">
      <c r="G334" s="3">
        <v>3905</v>
      </c>
      <c r="H334" s="3">
        <v>4384</v>
      </c>
      <c r="I334" s="3">
        <v>2601</v>
      </c>
      <c r="J334" s="3">
        <v>2938</v>
      </c>
      <c r="K334" s="3">
        <v>1900</v>
      </c>
      <c r="L334" s="3">
        <v>1528</v>
      </c>
      <c r="M334" s="3">
        <v>1143</v>
      </c>
      <c r="N334" s="3">
        <v>1605</v>
      </c>
      <c r="O334" s="3">
        <v>1030</v>
      </c>
      <c r="P334" s="3">
        <v>892</v>
      </c>
      <c r="Q334" s="3">
        <v>844</v>
      </c>
      <c r="R334" s="3">
        <v>1535</v>
      </c>
      <c r="S334" s="3">
        <v>870</v>
      </c>
      <c r="T334" s="3">
        <v>791</v>
      </c>
      <c r="U334" s="3">
        <v>700</v>
      </c>
      <c r="V334" s="3">
        <v>2368</v>
      </c>
      <c r="W334" s="3">
        <v>958</v>
      </c>
      <c r="X334" s="3">
        <v>779</v>
      </c>
      <c r="Y334" s="3">
        <v>245</v>
      </c>
      <c r="Z334" s="3">
        <v>96</v>
      </c>
      <c r="AA334" s="3">
        <v>1243</v>
      </c>
      <c r="AB334" s="3">
        <v>635</v>
      </c>
      <c r="AC334" s="3">
        <v>524</v>
      </c>
      <c r="AD334" s="3">
        <v>210</v>
      </c>
      <c r="AE334" s="3">
        <v>296</v>
      </c>
      <c r="AF334" s="3">
        <v>2143</v>
      </c>
      <c r="AG334" s="3">
        <v>290</v>
      </c>
      <c r="AH334" s="3">
        <v>314</v>
      </c>
      <c r="AI334" s="3">
        <v>140</v>
      </c>
      <c r="AJ334" s="3">
        <v>131</v>
      </c>
      <c r="AY334" s="1">
        <v>43952</v>
      </c>
      <c r="AZ334" s="3">
        <f>SUM(BE231-BE230)</f>
        <v>26802</v>
      </c>
      <c r="BB334" s="1">
        <v>43952</v>
      </c>
      <c r="BC334" s="3">
        <f>SUM(BF231-BF230)</f>
        <v>8627</v>
      </c>
      <c r="BE334" s="1">
        <v>43952</v>
      </c>
      <c r="BF334" s="3">
        <f>SUM(BG231-BG230)</f>
        <v>13989</v>
      </c>
      <c r="BH334" s="1">
        <v>43952</v>
      </c>
      <c r="BI334" s="3">
        <f>SUM(BH231-BH230)</f>
        <v>10238</v>
      </c>
      <c r="BJ334" s="3"/>
      <c r="BK334" s="1">
        <v>43952</v>
      </c>
      <c r="BL334" s="3">
        <f>SUM(BI231-BI230)</f>
        <v>6083</v>
      </c>
      <c r="BN334" s="1">
        <v>43952</v>
      </c>
      <c r="BO334" s="3">
        <f>SUM(BJ231-BJ230)</f>
        <v>30063</v>
      </c>
      <c r="BZ334" s="1"/>
      <c r="DF334" s="1">
        <v>43959</v>
      </c>
      <c r="DG334" s="3">
        <f>SUM(DI235+DJ235+DK235+DL235+DM235+DN235)</f>
        <v>6128</v>
      </c>
      <c r="EF334" s="1">
        <v>43958</v>
      </c>
      <c r="EG334" s="3">
        <f>SUM(EH234+EI234+EJ234+EK234+EL234+EM234)</f>
        <v>847</v>
      </c>
    </row>
    <row r="335" spans="7:137" x14ac:dyDescent="0.2">
      <c r="G335" s="3">
        <v>3909</v>
      </c>
      <c r="H335" s="3">
        <v>4392</v>
      </c>
      <c r="I335" s="3">
        <v>2604</v>
      </c>
      <c r="J335" s="3">
        <v>2943</v>
      </c>
      <c r="K335" s="3">
        <v>1910</v>
      </c>
      <c r="L335" s="3">
        <v>1547</v>
      </c>
      <c r="M335" s="3">
        <v>1158</v>
      </c>
      <c r="N335" s="3">
        <v>1624</v>
      </c>
      <c r="O335" s="3">
        <v>1042</v>
      </c>
      <c r="P335" s="3">
        <v>899</v>
      </c>
      <c r="Q335" s="3">
        <v>850</v>
      </c>
      <c r="R335" s="3">
        <v>1549</v>
      </c>
      <c r="S335" s="3">
        <v>878</v>
      </c>
      <c r="T335" s="3">
        <v>794</v>
      </c>
      <c r="U335" s="3">
        <v>716</v>
      </c>
      <c r="V335" s="3">
        <v>2406</v>
      </c>
      <c r="W335" s="3">
        <v>961</v>
      </c>
      <c r="X335" s="3">
        <v>784</v>
      </c>
      <c r="Y335" s="3">
        <v>247</v>
      </c>
      <c r="Z335" s="3">
        <v>97</v>
      </c>
      <c r="AA335" s="3">
        <v>1262</v>
      </c>
      <c r="AB335" s="3">
        <v>662</v>
      </c>
      <c r="AC335" s="3">
        <v>536</v>
      </c>
      <c r="AD335" s="3">
        <v>215</v>
      </c>
      <c r="AE335" s="3">
        <v>301</v>
      </c>
      <c r="AF335" s="3">
        <v>2195</v>
      </c>
      <c r="AG335" s="3">
        <v>297</v>
      </c>
      <c r="AH335" s="3">
        <v>320</v>
      </c>
      <c r="AI335" s="3">
        <v>141</v>
      </c>
      <c r="AJ335" s="3">
        <v>136</v>
      </c>
      <c r="AY335" s="1">
        <v>43953</v>
      </c>
      <c r="AZ335" s="3">
        <f>SUM(BE232-BE231)</f>
        <v>31579</v>
      </c>
      <c r="BB335" s="1">
        <v>43953</v>
      </c>
      <c r="BC335" s="3">
        <f>SUM(BF232-BF231)</f>
        <v>5767</v>
      </c>
      <c r="BE335" s="1">
        <v>43953</v>
      </c>
      <c r="BF335" s="3">
        <f>SUM(BG232-BG231)</f>
        <v>9358</v>
      </c>
      <c r="BH335" s="1">
        <v>43953</v>
      </c>
      <c r="BI335" s="3">
        <f>SUM(BH232-BH231)</f>
        <v>11204</v>
      </c>
      <c r="BJ335" s="3"/>
      <c r="BK335" s="1">
        <v>43953</v>
      </c>
      <c r="BL335" s="3">
        <f>SUM(BI232-BI231)</f>
        <v>7928</v>
      </c>
      <c r="BN335" s="1">
        <v>43953</v>
      </c>
      <c r="BO335" s="3">
        <f>SUM(BJ232-BJ231)</f>
        <v>30703</v>
      </c>
      <c r="BZ335" s="1"/>
      <c r="DF335" s="1">
        <v>43960</v>
      </c>
      <c r="DG335" s="3">
        <f>SUM(DI236+DJ236+DK236+DL236+DM236+DN236)</f>
        <v>4906</v>
      </c>
      <c r="EF335" s="1">
        <v>43959</v>
      </c>
      <c r="EG335" s="3">
        <f>SUM(EH235+EI235+EJ235+EK235+EL235+EM235)</f>
        <v>500</v>
      </c>
    </row>
    <row r="336" spans="7:137" x14ac:dyDescent="0.2">
      <c r="G336" s="3">
        <v>3918</v>
      </c>
      <c r="H336" s="3">
        <v>4398</v>
      </c>
      <c r="I336" s="3">
        <v>2608</v>
      </c>
      <c r="J336" s="3">
        <v>2947</v>
      </c>
      <c r="K336" s="3">
        <v>1920</v>
      </c>
      <c r="L336" s="3">
        <v>1553</v>
      </c>
      <c r="M336" s="3">
        <v>1161</v>
      </c>
      <c r="N336" s="3">
        <v>1628</v>
      </c>
      <c r="O336" s="3">
        <v>1047</v>
      </c>
      <c r="P336" s="3">
        <v>903</v>
      </c>
      <c r="Q336" s="3">
        <v>859</v>
      </c>
      <c r="R336" s="3">
        <v>1564</v>
      </c>
      <c r="S336" s="3">
        <v>895</v>
      </c>
      <c r="T336" s="3">
        <v>799</v>
      </c>
      <c r="U336" s="3">
        <v>738</v>
      </c>
      <c r="V336" s="3">
        <v>2410</v>
      </c>
      <c r="W336" s="3">
        <v>971</v>
      </c>
      <c r="X336" s="3">
        <v>787</v>
      </c>
      <c r="Y336" s="3">
        <v>249</v>
      </c>
      <c r="Z336" s="3">
        <v>100</v>
      </c>
      <c r="AA336" s="3">
        <v>1282</v>
      </c>
      <c r="AB336" s="3">
        <v>675</v>
      </c>
      <c r="AC336" s="3">
        <v>544</v>
      </c>
      <c r="AD336" s="3">
        <v>218</v>
      </c>
      <c r="AE336" s="3">
        <v>308</v>
      </c>
      <c r="AF336" s="3">
        <v>2241</v>
      </c>
      <c r="AG336" s="3">
        <v>307</v>
      </c>
      <c r="AH336" s="3">
        <v>331</v>
      </c>
      <c r="AI336" s="3">
        <v>141</v>
      </c>
      <c r="AJ336" s="3">
        <v>142</v>
      </c>
      <c r="AY336" s="1">
        <v>43954</v>
      </c>
      <c r="AZ336" s="3">
        <f>SUM(BE233-BE232)</f>
        <v>26894</v>
      </c>
      <c r="BB336" s="1">
        <v>43954</v>
      </c>
      <c r="BC336" s="3">
        <f>SUM(BF233-BF232)</f>
        <v>12754</v>
      </c>
      <c r="BE336" s="1">
        <v>43954</v>
      </c>
      <c r="BF336" s="3">
        <f>SUM(BG233-BG232)</f>
        <v>15652</v>
      </c>
      <c r="BH336" s="1">
        <v>43954</v>
      </c>
      <c r="BI336" s="3">
        <f>SUM(BH233-BH232)</f>
        <v>10823</v>
      </c>
      <c r="BJ336" s="3"/>
      <c r="BK336" s="1">
        <v>43954</v>
      </c>
      <c r="BL336" s="3">
        <f>SUM(BI233-BI232)</f>
        <v>5265</v>
      </c>
      <c r="BN336" s="1">
        <v>43954</v>
      </c>
      <c r="BO336" s="3">
        <f>SUM(BJ233-BJ232)</f>
        <v>32123</v>
      </c>
      <c r="BZ336" s="1"/>
      <c r="DF336" s="1">
        <v>43961</v>
      </c>
      <c r="DG336" s="3">
        <f>SUM(DI237+DJ237+DK237+DL237+DM237+DN237)</f>
        <v>3911</v>
      </c>
      <c r="EF336" s="1">
        <v>43960</v>
      </c>
      <c r="EG336" s="3">
        <f>SUM(EH236+EI236+EJ236+EK236+EL236+EM236)</f>
        <v>528</v>
      </c>
    </row>
    <row r="337" spans="7:137" x14ac:dyDescent="0.2">
      <c r="G337" s="3">
        <v>3918</v>
      </c>
      <c r="H337" s="3">
        <v>4405</v>
      </c>
      <c r="I337" s="3">
        <v>2611</v>
      </c>
      <c r="J337" s="3">
        <v>2952</v>
      </c>
      <c r="K337" s="3">
        <v>1928</v>
      </c>
      <c r="L337" s="3">
        <v>1567</v>
      </c>
      <c r="M337" s="3">
        <v>1168</v>
      </c>
      <c r="N337" s="3">
        <v>1647</v>
      </c>
      <c r="O337" s="3">
        <v>1060</v>
      </c>
      <c r="P337" s="3">
        <v>917</v>
      </c>
      <c r="Q337" s="3">
        <v>861</v>
      </c>
      <c r="R337" s="3">
        <v>1583</v>
      </c>
      <c r="S337" s="3">
        <v>906</v>
      </c>
      <c r="T337" s="3">
        <v>811</v>
      </c>
      <c r="U337" s="3">
        <v>746</v>
      </c>
      <c r="V337" s="3">
        <v>2425</v>
      </c>
      <c r="W337" s="3">
        <v>975</v>
      </c>
      <c r="X337" s="3">
        <v>793</v>
      </c>
      <c r="Y337" s="3">
        <v>250</v>
      </c>
      <c r="Z337" s="3">
        <v>100</v>
      </c>
      <c r="AA337" s="3">
        <v>1300</v>
      </c>
      <c r="AB337" s="3">
        <v>677</v>
      </c>
      <c r="AC337" s="3">
        <v>550</v>
      </c>
      <c r="AD337" s="3">
        <v>222</v>
      </c>
      <c r="AE337" s="3">
        <v>311</v>
      </c>
      <c r="AF337" s="3">
        <v>2290</v>
      </c>
      <c r="AG337" s="3">
        <v>312</v>
      </c>
      <c r="AH337" s="3">
        <v>339</v>
      </c>
      <c r="AI337" s="3">
        <v>141</v>
      </c>
      <c r="AJ337" s="3">
        <v>145</v>
      </c>
      <c r="AY337" s="1">
        <v>43955</v>
      </c>
      <c r="AZ337" s="3">
        <f>SUM(BE234-BE233)</f>
        <v>21399</v>
      </c>
      <c r="BB337" s="1">
        <v>43955</v>
      </c>
      <c r="BC337" s="3">
        <f>SUM(BF234-BF233)</f>
        <v>2154</v>
      </c>
      <c r="BE337" s="1">
        <v>43955</v>
      </c>
      <c r="BF337" s="3">
        <f>SUM(BG234-BG233)</f>
        <v>9622</v>
      </c>
      <c r="BH337" s="1">
        <v>43955</v>
      </c>
      <c r="BI337" s="3">
        <f>SUM(BH234-BH233)</f>
        <v>9857</v>
      </c>
      <c r="BJ337" s="3"/>
      <c r="BK337" s="1">
        <v>43955</v>
      </c>
      <c r="BL337" s="3">
        <f>SUM(BI234-BI233)</f>
        <v>4949</v>
      </c>
      <c r="BN337" s="1">
        <v>43955</v>
      </c>
      <c r="BO337" s="3">
        <f>SUM(BJ234-BJ233)</f>
        <v>32028</v>
      </c>
      <c r="BZ337" s="1"/>
      <c r="DF337" s="1">
        <v>43962</v>
      </c>
      <c r="DG337" s="3">
        <f>SUM(DI238+DJ238+DK238+DL238+DM238+DN238)</f>
        <v>2352</v>
      </c>
      <c r="EF337" s="1">
        <v>43961</v>
      </c>
      <c r="EG337" s="3">
        <f>SUM(EH237+EI237+EJ237+EK237+EL237+EM237)</f>
        <v>338</v>
      </c>
    </row>
    <row r="338" spans="7:137" x14ac:dyDescent="0.2">
      <c r="G338" s="3">
        <v>3920</v>
      </c>
      <c r="H338" s="3">
        <v>4413</v>
      </c>
      <c r="I338" s="3">
        <v>2615</v>
      </c>
      <c r="J338" s="3">
        <v>2956</v>
      </c>
      <c r="K338" s="3">
        <v>1941</v>
      </c>
      <c r="L338" s="3">
        <v>1573</v>
      </c>
      <c r="M338" s="3">
        <v>1173</v>
      </c>
      <c r="N338" s="3">
        <v>1657</v>
      </c>
      <c r="O338" s="3"/>
      <c r="P338" s="3">
        <v>925</v>
      </c>
      <c r="Q338" s="3">
        <v>868</v>
      </c>
      <c r="R338" s="3">
        <v>1596</v>
      </c>
      <c r="S338" s="3">
        <v>909</v>
      </c>
      <c r="T338" s="3">
        <v>815</v>
      </c>
      <c r="U338" s="3">
        <v>753</v>
      </c>
      <c r="V338" s="3">
        <f>SUM(1082+1370)</f>
        <v>2452</v>
      </c>
      <c r="W338" s="3">
        <v>983</v>
      </c>
      <c r="X338" s="3">
        <v>802</v>
      </c>
      <c r="Y338" s="3">
        <v>252</v>
      </c>
      <c r="Z338" s="3">
        <v>99</v>
      </c>
      <c r="AA338" s="3">
        <v>1308</v>
      </c>
      <c r="AB338" s="3">
        <v>682</v>
      </c>
      <c r="AC338" s="3">
        <v>558</v>
      </c>
      <c r="AD338" s="3">
        <v>228</v>
      </c>
      <c r="AE338" s="3">
        <v>316</v>
      </c>
      <c r="AF338" s="3">
        <v>2338</v>
      </c>
      <c r="AG338" s="3">
        <v>312</v>
      </c>
      <c r="AH338" s="3">
        <v>339</v>
      </c>
      <c r="AI338" s="3">
        <v>141</v>
      </c>
      <c r="AJ338" s="3">
        <v>146</v>
      </c>
      <c r="AY338" s="1">
        <v>43956</v>
      </c>
      <c r="AZ338" s="3">
        <f>SUM(BE235-BE234)</f>
        <v>21589</v>
      </c>
      <c r="BB338" s="1">
        <v>43956</v>
      </c>
      <c r="BC338" s="3">
        <f>SUM(BF235-BF234)</f>
        <v>10403</v>
      </c>
      <c r="BE338" s="1">
        <v>43956</v>
      </c>
      <c r="BF338" s="3">
        <f>SUM(BG235-BG234)</f>
        <v>9081</v>
      </c>
      <c r="BH338" s="1">
        <v>43956</v>
      </c>
      <c r="BI338" s="3">
        <f>SUM(BH235-BH234)</f>
        <v>447</v>
      </c>
      <c r="BJ338" s="3"/>
      <c r="BK338" s="1">
        <v>43956</v>
      </c>
      <c r="BL338" s="3">
        <f>SUM(BI235-BI234)</f>
        <v>5292</v>
      </c>
      <c r="BN338" s="1">
        <v>43956</v>
      </c>
      <c r="BO338" s="3">
        <f>SUM(BJ235-BJ234)</f>
        <v>29134</v>
      </c>
      <c r="BZ338" s="1"/>
      <c r="DF338" s="1">
        <v>43963</v>
      </c>
      <c r="DG338" s="3">
        <f>SUM(DI239+DJ239+DK239+DL239+DM239+DN239)</f>
        <v>2387</v>
      </c>
      <c r="EF338" s="1">
        <v>43962</v>
      </c>
      <c r="EG338" s="3">
        <f>SUM(EH238+EI238+EJ238+EK238+EL238+EM238)</f>
        <v>286</v>
      </c>
    </row>
    <row r="339" spans="7:137" x14ac:dyDescent="0.2">
      <c r="G339" s="3">
        <v>3929</v>
      </c>
      <c r="H339" s="3">
        <v>4416</v>
      </c>
      <c r="I339" s="3">
        <v>2615</v>
      </c>
      <c r="J339" s="3">
        <v>2960</v>
      </c>
      <c r="K339" s="3">
        <v>1949</v>
      </c>
      <c r="L339" s="3">
        <v>1579</v>
      </c>
      <c r="M339" s="3">
        <v>1183</v>
      </c>
      <c r="N339" s="3">
        <v>1664</v>
      </c>
      <c r="O339" s="3">
        <v>1073</v>
      </c>
      <c r="P339" s="3">
        <v>928</v>
      </c>
      <c r="Q339" s="3">
        <v>871</v>
      </c>
      <c r="R339" s="3">
        <v>1615</v>
      </c>
      <c r="S339" s="3">
        <v>925</v>
      </c>
      <c r="T339" s="3">
        <v>821</v>
      </c>
      <c r="U339" s="3">
        <v>767</v>
      </c>
      <c r="V339" s="3">
        <f>SUM(1087+1374)</f>
        <v>2461</v>
      </c>
      <c r="W339" s="3">
        <v>988</v>
      </c>
      <c r="X339" s="3">
        <v>810</v>
      </c>
      <c r="Y339" s="3">
        <v>252</v>
      </c>
      <c r="Z339" s="3">
        <v>99</v>
      </c>
      <c r="AA339" s="3">
        <v>1316</v>
      </c>
      <c r="AB339" s="3">
        <v>684</v>
      </c>
      <c r="AC339" s="3">
        <v>558</v>
      </c>
      <c r="AD339" s="3">
        <v>228</v>
      </c>
      <c r="AE339" s="3">
        <v>317</v>
      </c>
      <c r="AF339" s="3">
        <v>2362</v>
      </c>
      <c r="AG339" s="3">
        <v>312</v>
      </c>
      <c r="AH339" s="3">
        <v>344</v>
      </c>
      <c r="AI339" s="3">
        <v>144</v>
      </c>
      <c r="AJ339" s="3">
        <v>147</v>
      </c>
      <c r="AY339" s="1">
        <v>43957</v>
      </c>
      <c r="AZ339" s="3">
        <f>SUM(BE236-BE235)</f>
        <v>27022</v>
      </c>
      <c r="BB339" s="1">
        <v>43957</v>
      </c>
      <c r="BC339" s="3">
        <f>SUM(BF236-BF235)</f>
        <v>1297</v>
      </c>
      <c r="BE339" s="1">
        <v>43957</v>
      </c>
      <c r="BF339" s="3">
        <f>SUM(BG236-BG235)</f>
        <v>6290</v>
      </c>
      <c r="BH339" s="1">
        <v>43957</v>
      </c>
      <c r="BI339" s="3">
        <f>SUM(BH236-BH235)</f>
        <v>10395</v>
      </c>
      <c r="BJ339" s="3"/>
      <c r="BK339" s="1">
        <v>43957</v>
      </c>
      <c r="BL339" s="3">
        <f>SUM(BI236-BI235)</f>
        <v>5458</v>
      </c>
      <c r="BN339" s="1">
        <v>43957</v>
      </c>
      <c r="BO339" s="3">
        <f>SUM(BJ236-BJ235)</f>
        <v>33838</v>
      </c>
      <c r="BZ339" s="1"/>
      <c r="DF339" s="1">
        <v>43964</v>
      </c>
      <c r="DG339" s="3">
        <f>SUM(DI240+DJ240+DK240+DL240+DM240+DN240)</f>
        <v>4772</v>
      </c>
      <c r="EF339" s="1">
        <v>43963</v>
      </c>
      <c r="EG339" s="3">
        <f>SUM(EH239+EI239+EJ239+EK239+EL239+EM239)</f>
        <v>369</v>
      </c>
    </row>
    <row r="340" spans="7:137" x14ac:dyDescent="0.2">
      <c r="G340" s="3">
        <v>3936</v>
      </c>
      <c r="H340" s="3">
        <v>4422</v>
      </c>
      <c r="I340" s="3">
        <v>2619</v>
      </c>
      <c r="J340" s="3">
        <v>2966</v>
      </c>
      <c r="K340" s="3">
        <v>1954</v>
      </c>
      <c r="L340" s="3">
        <v>1580</v>
      </c>
      <c r="M340" s="3"/>
      <c r="N340" s="3">
        <v>1667</v>
      </c>
      <c r="O340" s="3">
        <v>1074</v>
      </c>
      <c r="P340" s="3">
        <v>929</v>
      </c>
      <c r="Q340" s="3">
        <v>896</v>
      </c>
      <c r="R340" s="3">
        <v>1650</v>
      </c>
      <c r="S340" s="3">
        <v>968</v>
      </c>
      <c r="T340" s="3">
        <v>841</v>
      </c>
      <c r="U340" s="3">
        <v>779</v>
      </c>
      <c r="V340" s="3">
        <v>2463</v>
      </c>
      <c r="W340" s="3">
        <v>992</v>
      </c>
      <c r="X340" s="3">
        <v>814</v>
      </c>
      <c r="Y340" s="3">
        <v>252</v>
      </c>
      <c r="Z340" s="3">
        <v>99</v>
      </c>
      <c r="AA340" s="3">
        <v>1320</v>
      </c>
      <c r="AB340" s="3">
        <v>693</v>
      </c>
      <c r="AC340" s="3">
        <v>559</v>
      </c>
      <c r="AD340" s="3">
        <v>228</v>
      </c>
      <c r="AE340" s="3">
        <v>317</v>
      </c>
      <c r="AF340" s="3">
        <v>2384</v>
      </c>
      <c r="AG340" s="3">
        <v>312</v>
      </c>
      <c r="AH340" s="3">
        <v>344</v>
      </c>
      <c r="AI340" s="3">
        <v>144</v>
      </c>
      <c r="AJ340" s="3">
        <v>147</v>
      </c>
      <c r="AY340" s="1">
        <v>43958</v>
      </c>
      <c r="AZ340" s="3">
        <f>SUM(BE237-BE236)</f>
        <v>33995</v>
      </c>
      <c r="BB340" s="1">
        <v>43958</v>
      </c>
      <c r="BC340" s="3">
        <f>SUM(BF237-BF236)</f>
        <v>3738</v>
      </c>
      <c r="BE340" s="1">
        <v>43958</v>
      </c>
      <c r="BF340" s="3">
        <f>SUM(BG237-BG236)</f>
        <v>11993</v>
      </c>
      <c r="BH340" s="1">
        <v>43958</v>
      </c>
      <c r="BI340" s="3">
        <f>SUM(BH237-BH236)</f>
        <v>13831</v>
      </c>
      <c r="BJ340" s="3"/>
      <c r="BK340" s="1">
        <v>43958</v>
      </c>
      <c r="BL340" s="3">
        <f>SUM(BI237-BI236)</f>
        <v>6448</v>
      </c>
      <c r="BM340" s="3"/>
      <c r="BN340" s="1">
        <v>43958</v>
      </c>
      <c r="BO340" s="3">
        <f>SUM(BJ237-BJ236)</f>
        <v>32398</v>
      </c>
      <c r="BZ340" s="1"/>
      <c r="DF340" s="1">
        <v>43965</v>
      </c>
      <c r="DG340" s="3">
        <f>SUM(DI241+DJ241+DK241+DL241+DM241+DN241)</f>
        <v>4523</v>
      </c>
      <c r="EF340" s="1">
        <v>43964</v>
      </c>
      <c r="EG340" s="3">
        <f>SUM(EH240+EI240+EJ240+EK240+EL240+EM240)</f>
        <v>545</v>
      </c>
    </row>
    <row r="341" spans="7:137" x14ac:dyDescent="0.2">
      <c r="G341" s="3">
        <v>3942</v>
      </c>
      <c r="H341" s="3">
        <v>4427</v>
      </c>
      <c r="I341" s="3">
        <v>2622</v>
      </c>
      <c r="J341" s="3">
        <v>2970</v>
      </c>
      <c r="K341" s="3">
        <v>1957</v>
      </c>
      <c r="L341" s="3">
        <v>1584</v>
      </c>
      <c r="M341" s="3">
        <v>1188</v>
      </c>
      <c r="N341" s="3">
        <v>1672</v>
      </c>
      <c r="O341" s="3">
        <v>1078</v>
      </c>
      <c r="P341" s="3">
        <v>931</v>
      </c>
      <c r="Q341" s="3">
        <v>902</v>
      </c>
      <c r="R341" s="3">
        <v>1663</v>
      </c>
      <c r="S341" s="3">
        <v>971</v>
      </c>
      <c r="T341" s="3">
        <v>845</v>
      </c>
      <c r="U341" s="3">
        <v>790</v>
      </c>
      <c r="V341" s="3">
        <v>2475</v>
      </c>
      <c r="W341" s="3">
        <v>999</v>
      </c>
      <c r="X341" s="3">
        <v>818</v>
      </c>
      <c r="Y341" s="3">
        <v>252</v>
      </c>
      <c r="Z341" s="3">
        <v>99</v>
      </c>
      <c r="AA341" s="3">
        <v>1346</v>
      </c>
      <c r="AB341" s="3">
        <v>699</v>
      </c>
      <c r="AC341" s="3">
        <v>567</v>
      </c>
      <c r="AD341" s="3">
        <v>235</v>
      </c>
      <c r="AE341" s="3">
        <v>321</v>
      </c>
      <c r="AF341" s="3">
        <v>2443</v>
      </c>
      <c r="AG341" s="3">
        <v>312</v>
      </c>
      <c r="AH341" s="3">
        <v>344</v>
      </c>
      <c r="AI341" s="3">
        <v>144</v>
      </c>
      <c r="AJ341" s="3">
        <v>150</v>
      </c>
      <c r="AY341" s="1">
        <v>43959</v>
      </c>
      <c r="AZ341" s="3">
        <f>SUM(BE238-BE237)</f>
        <v>31627</v>
      </c>
      <c r="BB341" s="1">
        <v>43959</v>
      </c>
      <c r="BC341" s="3">
        <f>SUM(BF238-BF237)</f>
        <v>6101</v>
      </c>
      <c r="BE341" s="1">
        <v>43959</v>
      </c>
      <c r="BF341" s="3">
        <f>SUM(BG238-BG237)</f>
        <v>14400</v>
      </c>
      <c r="BH341" s="1">
        <v>43959</v>
      </c>
      <c r="BI341" s="3">
        <f>SUM(BH238-BH237)</f>
        <v>13191</v>
      </c>
      <c r="BJ341" s="3"/>
      <c r="BK341" s="1">
        <v>43959</v>
      </c>
      <c r="BL341" s="3">
        <f>SUM(BI238-BI237)</f>
        <v>7771</v>
      </c>
      <c r="BN341" s="1">
        <v>43959</v>
      </c>
      <c r="BO341" s="3">
        <f>SUM(BJ238-BJ237)</f>
        <v>37298</v>
      </c>
      <c r="BZ341" s="1"/>
      <c r="DF341" s="1">
        <v>43966</v>
      </c>
      <c r="DG341" s="3">
        <f>SUM(DI242+DJ242+DK242+DL242+DM242+DN242)</f>
        <v>4190</v>
      </c>
      <c r="EF341" s="1">
        <v>43965</v>
      </c>
      <c r="EG341" s="3">
        <f>SUM(EH241+EI241+EJ241+EK241+EL241+EM241)</f>
        <v>545</v>
      </c>
    </row>
    <row r="342" spans="7:137" x14ac:dyDescent="0.2">
      <c r="G342" s="3">
        <v>3946</v>
      </c>
      <c r="H342" s="3">
        <v>4436</v>
      </c>
      <c r="I342" s="3">
        <v>2626</v>
      </c>
      <c r="J342" s="3">
        <v>2973</v>
      </c>
      <c r="K342" s="3">
        <v>1963</v>
      </c>
      <c r="L342" s="3">
        <v>1595</v>
      </c>
      <c r="M342" s="3">
        <v>1192</v>
      </c>
      <c r="N342" s="3">
        <v>1687</v>
      </c>
      <c r="O342" s="3">
        <v>1086</v>
      </c>
      <c r="P342" s="3">
        <v>940</v>
      </c>
      <c r="Q342" s="3">
        <v>908</v>
      </c>
      <c r="R342" s="3">
        <v>1676</v>
      </c>
      <c r="S342" s="3">
        <v>979</v>
      </c>
      <c r="T342" s="3">
        <v>850</v>
      </c>
      <c r="U342" s="3">
        <v>804</v>
      </c>
      <c r="V342" s="3">
        <v>2479</v>
      </c>
      <c r="W342" s="3">
        <v>1003</v>
      </c>
      <c r="X342" s="3">
        <v>826</v>
      </c>
      <c r="Y342" s="3">
        <v>252</v>
      </c>
      <c r="Z342" s="3">
        <v>100</v>
      </c>
      <c r="AA342" s="3">
        <v>1359</v>
      </c>
      <c r="AB342" s="3">
        <v>702</v>
      </c>
      <c r="AC342" s="3">
        <v>576</v>
      </c>
      <c r="AD342" s="3">
        <v>239</v>
      </c>
      <c r="AE342" s="3">
        <v>322</v>
      </c>
      <c r="AF342" s="3">
        <v>2489</v>
      </c>
      <c r="AG342" s="3">
        <v>312</v>
      </c>
      <c r="AH342" s="3">
        <v>345</v>
      </c>
      <c r="AI342" s="3">
        <v>144</v>
      </c>
      <c r="AJ342" s="3">
        <v>158</v>
      </c>
      <c r="AY342" s="1">
        <v>43960</v>
      </c>
      <c r="AZ342" s="3">
        <f>SUM(BE239-BE238)</f>
        <v>32225</v>
      </c>
      <c r="BB342" s="1">
        <v>43960</v>
      </c>
      <c r="BC342" s="3">
        <f>SUM(BF239-BF238)</f>
        <v>6447</v>
      </c>
      <c r="BE342" s="1">
        <v>43960</v>
      </c>
      <c r="BF342" s="3">
        <f>SUM(BG239-BG238)</f>
        <v>10505</v>
      </c>
      <c r="BH342" s="1">
        <v>43960</v>
      </c>
      <c r="BI342" s="3">
        <f>SUM(BH239-BH238)</f>
        <v>13233</v>
      </c>
      <c r="BJ342" s="3"/>
      <c r="BK342" s="1">
        <v>43960</v>
      </c>
      <c r="BL342" s="3">
        <f>SUM(BI239-BI238)</f>
        <v>6548</v>
      </c>
      <c r="BN342" s="1">
        <v>43960</v>
      </c>
      <c r="BO342" s="3">
        <f>SUM(BJ239-BJ238)</f>
        <v>43094</v>
      </c>
      <c r="BZ342" s="1"/>
      <c r="DF342" s="1">
        <v>43967</v>
      </c>
      <c r="DG342" s="3">
        <f>SUM(DI243+DJ243+DK243+DL243+DM243+DN243)</f>
        <v>5108</v>
      </c>
      <c r="EF342" s="1">
        <v>43966</v>
      </c>
      <c r="EG342" s="3">
        <f>SUM(EH242+EI242+EJ242+EK242+EL242+EM242)</f>
        <v>364</v>
      </c>
    </row>
    <row r="343" spans="7:137" x14ac:dyDescent="0.2">
      <c r="G343" s="3">
        <v>3952</v>
      </c>
      <c r="H343" s="3">
        <v>4442</v>
      </c>
      <c r="I343" s="3">
        <v>2629</v>
      </c>
      <c r="J343" s="3">
        <v>2982</v>
      </c>
      <c r="K343" s="3">
        <v>1963</v>
      </c>
      <c r="L343" s="3">
        <v>1603</v>
      </c>
      <c r="M343" s="3">
        <v>1199</v>
      </c>
      <c r="N343" s="3">
        <v>1694</v>
      </c>
      <c r="O343" s="3">
        <v>1088</v>
      </c>
      <c r="P343" s="3">
        <v>954</v>
      </c>
      <c r="Q343" s="3">
        <v>913</v>
      </c>
      <c r="R343" s="3">
        <v>1689</v>
      </c>
      <c r="S343" s="3">
        <v>986</v>
      </c>
      <c r="T343" s="3">
        <v>854</v>
      </c>
      <c r="U343" s="3">
        <v>808</v>
      </c>
      <c r="V343" s="3">
        <f>SUM(1104+1388)</f>
        <v>2492</v>
      </c>
      <c r="W343" s="3">
        <v>1006</v>
      </c>
      <c r="X343" s="3">
        <v>828</v>
      </c>
      <c r="Y343" s="3">
        <v>253</v>
      </c>
      <c r="Z343" s="3">
        <v>100</v>
      </c>
      <c r="AA343" s="3">
        <v>1394</v>
      </c>
      <c r="AB343" s="3">
        <v>713</v>
      </c>
      <c r="AC343" s="3">
        <v>614</v>
      </c>
      <c r="AD343" s="3">
        <v>242</v>
      </c>
      <c r="AE343" s="3">
        <v>323</v>
      </c>
      <c r="AF343" s="3">
        <v>2531</v>
      </c>
      <c r="AG343" s="3">
        <v>312</v>
      </c>
      <c r="AH343" s="3">
        <v>345</v>
      </c>
      <c r="AI343" s="3">
        <v>144</v>
      </c>
      <c r="AJ343" s="3">
        <v>165</v>
      </c>
      <c r="AY343" s="1">
        <v>43961</v>
      </c>
      <c r="AZ343" s="3">
        <f>SUM(BE240-BE239)</f>
        <v>29230</v>
      </c>
      <c r="BB343" s="1">
        <v>43961</v>
      </c>
      <c r="BC343" s="3">
        <f>SUM(BF240-BF239)</f>
        <v>7241</v>
      </c>
      <c r="BE343" s="1">
        <v>43961</v>
      </c>
      <c r="BF343" s="3">
        <f>SUM(BG240-BG239)</f>
        <v>11852</v>
      </c>
      <c r="BH343" s="1">
        <v>43961</v>
      </c>
      <c r="BI343" s="3">
        <f>SUM(BH240-BH239)</f>
        <v>12192</v>
      </c>
      <c r="BJ343" s="3"/>
      <c r="BK343" s="1">
        <v>43961</v>
      </c>
      <c r="BL343" s="3">
        <f>SUM(BI240-BI239)</f>
        <v>7276</v>
      </c>
      <c r="BN343" s="1">
        <v>43961</v>
      </c>
      <c r="BO343" s="3">
        <f>SUM(BJ240-BJ239)</f>
        <v>36233</v>
      </c>
      <c r="BZ343" s="1"/>
      <c r="DF343" s="1">
        <v>43968</v>
      </c>
      <c r="DG343" s="3">
        <f>SUM(DI244+DJ244+DK244+DL244+DM244+DN244)</f>
        <v>4018</v>
      </c>
      <c r="EF343" s="1">
        <v>43967</v>
      </c>
      <c r="EG343" s="3">
        <f>SUM(EH243+EI243+EJ243+EK243+EL243+EM243)</f>
        <v>326</v>
      </c>
    </row>
    <row r="344" spans="7:137" x14ac:dyDescent="0.2">
      <c r="G344" s="3">
        <v>3953</v>
      </c>
      <c r="H344" s="3">
        <v>4447</v>
      </c>
      <c r="I344" s="3">
        <v>2631</v>
      </c>
      <c r="J344" s="3">
        <v>2983</v>
      </c>
      <c r="K344" s="3">
        <v>1965</v>
      </c>
      <c r="L344" s="3">
        <v>1611</v>
      </c>
      <c r="M344" s="3">
        <v>1205</v>
      </c>
      <c r="N344" s="3">
        <v>1702</v>
      </c>
      <c r="O344" s="3">
        <v>1092</v>
      </c>
      <c r="P344" s="3">
        <v>957</v>
      </c>
      <c r="Q344" s="3">
        <v>922</v>
      </c>
      <c r="R344" s="3">
        <v>1695</v>
      </c>
      <c r="S344" s="3">
        <v>990</v>
      </c>
      <c r="T344" s="3">
        <v>855</v>
      </c>
      <c r="U344" s="3">
        <v>813</v>
      </c>
      <c r="V344" s="3">
        <v>2498</v>
      </c>
      <c r="W344" s="3">
        <v>1007</v>
      </c>
      <c r="X344" s="3">
        <v>828</v>
      </c>
      <c r="Y344" s="3">
        <v>254</v>
      </c>
      <c r="Z344" s="3">
        <v>100</v>
      </c>
      <c r="AA344" s="3">
        <v>1411</v>
      </c>
      <c r="AB344" s="3">
        <v>721</v>
      </c>
      <c r="AC344" s="3">
        <v>645</v>
      </c>
      <c r="AD344" s="3">
        <v>245</v>
      </c>
      <c r="AE344" s="3">
        <v>329</v>
      </c>
      <c r="AF344" s="3">
        <v>2565</v>
      </c>
      <c r="AG344" s="3">
        <v>312</v>
      </c>
      <c r="AH344" s="3">
        <v>355</v>
      </c>
      <c r="AI344" s="3">
        <v>144</v>
      </c>
      <c r="AJ344" s="3">
        <v>174</v>
      </c>
      <c r="AY344" s="1">
        <v>43962</v>
      </c>
      <c r="AZ344" s="3">
        <f>SUM(BE241-BE240)</f>
        <v>21652</v>
      </c>
      <c r="BB344" s="1">
        <v>43962</v>
      </c>
      <c r="BC344" s="3"/>
      <c r="BE344" s="1">
        <v>43962</v>
      </c>
      <c r="BF344" s="3">
        <f>SUM(BG241-BG240)</f>
        <v>6339</v>
      </c>
      <c r="BH344" s="1">
        <v>43962</v>
      </c>
      <c r="BI344" s="3">
        <f>SUM(BH241-BH240)</f>
        <v>13270</v>
      </c>
      <c r="BK344" s="1">
        <v>43962</v>
      </c>
      <c r="BL344" s="3">
        <f>SUM(BI241-BI240)</f>
        <v>4475</v>
      </c>
      <c r="BN344" s="1">
        <v>43962</v>
      </c>
      <c r="BO344" s="3">
        <f>SUM(BJ241-BJ240)</f>
        <v>41473</v>
      </c>
      <c r="BZ344" s="1"/>
      <c r="DF344" s="1">
        <v>43969</v>
      </c>
      <c r="DG344" s="3">
        <f>SUM(DI245+DJ245+DK245+DL245+DM245+DN245)</f>
        <v>2840</v>
      </c>
      <c r="EF344" s="1">
        <v>43968</v>
      </c>
      <c r="EG344" s="3">
        <f>SUM(EH244+EI244+EJ244+EK244+EL244+EM244)</f>
        <v>227</v>
      </c>
    </row>
    <row r="345" spans="7:137" x14ac:dyDescent="0.2">
      <c r="G345" s="3">
        <v>3957</v>
      </c>
      <c r="H345" s="3">
        <v>4449</v>
      </c>
      <c r="I345" s="3">
        <v>2635</v>
      </c>
      <c r="J345" s="3">
        <v>2984</v>
      </c>
      <c r="K345" s="3">
        <v>1970</v>
      </c>
      <c r="L345" s="3">
        <v>1612</v>
      </c>
      <c r="M345" s="3">
        <v>1210</v>
      </c>
      <c r="N345" s="3"/>
      <c r="O345" s="3">
        <v>1095</v>
      </c>
      <c r="P345" s="3">
        <v>969</v>
      </c>
      <c r="Q345" s="3">
        <v>923</v>
      </c>
      <c r="R345" s="3">
        <v>1701</v>
      </c>
      <c r="S345" s="3">
        <v>998</v>
      </c>
      <c r="T345" s="3">
        <v>859</v>
      </c>
      <c r="U345" s="3">
        <v>820</v>
      </c>
      <c r="V345" s="3">
        <v>2513</v>
      </c>
      <c r="W345" s="3">
        <v>1014</v>
      </c>
      <c r="X345" s="3">
        <v>833</v>
      </c>
      <c r="Y345" s="3">
        <v>255</v>
      </c>
      <c r="Z345" s="3">
        <v>100</v>
      </c>
      <c r="AA345" s="3">
        <v>1414</v>
      </c>
      <c r="AB345" s="3">
        <v>724</v>
      </c>
      <c r="AC345" s="3">
        <v>651</v>
      </c>
      <c r="AD345" s="3">
        <v>248</v>
      </c>
      <c r="AE345" s="3">
        <v>333</v>
      </c>
      <c r="AF345" s="3">
        <v>2620</v>
      </c>
      <c r="AG345" s="3">
        <v>312</v>
      </c>
      <c r="AH345" s="3">
        <v>355</v>
      </c>
      <c r="AI345" s="3">
        <v>144</v>
      </c>
      <c r="AJ345" s="3">
        <v>176</v>
      </c>
      <c r="AY345" s="1">
        <v>43963</v>
      </c>
      <c r="AZ345" s="3">
        <f>SUM(BE242-BE241)</f>
        <v>20463</v>
      </c>
      <c r="BB345" s="1">
        <v>43963</v>
      </c>
      <c r="BC345" s="3"/>
      <c r="BE345" s="1">
        <v>43963</v>
      </c>
      <c r="BF345" s="3">
        <f>SUM(BG242-BG241)</f>
        <v>6768</v>
      </c>
      <c r="BH345" s="1">
        <v>43963</v>
      </c>
      <c r="BI345" s="3">
        <f>SUM(BH242-BH241)</f>
        <v>8942</v>
      </c>
      <c r="BK345" s="1">
        <v>43963</v>
      </c>
      <c r="BL345" s="3">
        <f>SUM(BI242-BI241)</f>
        <v>7122</v>
      </c>
      <c r="BN345" s="1">
        <v>43963</v>
      </c>
      <c r="BO345" s="3">
        <f>SUM(BJ242-BJ241)</f>
        <v>32222</v>
      </c>
      <c r="BZ345" s="1"/>
      <c r="DF345" s="1">
        <v>43970</v>
      </c>
      <c r="DG345" s="3">
        <f>SUM(DI246+DJ246+DK246+DL246+DM246+DN246)</f>
        <v>3435</v>
      </c>
      <c r="EF345" s="1">
        <v>43969</v>
      </c>
      <c r="EG345" s="3">
        <f>SUM(EH245+EI245+EJ245+EK245+EL245+EM245)</f>
        <v>320</v>
      </c>
    </row>
    <row r="346" spans="7:137" x14ac:dyDescent="0.2">
      <c r="G346" s="3">
        <v>3958</v>
      </c>
      <c r="H346" s="3">
        <v>4452</v>
      </c>
      <c r="I346" s="3">
        <v>2642</v>
      </c>
      <c r="J346" s="3">
        <v>2990</v>
      </c>
      <c r="K346" s="3">
        <v>1978</v>
      </c>
      <c r="L346" s="3">
        <v>1618</v>
      </c>
      <c r="M346" s="3">
        <v>1218</v>
      </c>
      <c r="N346" s="3">
        <v>1707</v>
      </c>
      <c r="O346" s="3">
        <v>1098</v>
      </c>
      <c r="P346" s="3">
        <v>972</v>
      </c>
      <c r="Q346" s="3">
        <v>924</v>
      </c>
      <c r="R346" s="3">
        <v>1705</v>
      </c>
      <c r="S346" s="3">
        <v>1003</v>
      </c>
      <c r="T346" s="3">
        <v>863</v>
      </c>
      <c r="U346" s="3">
        <v>823</v>
      </c>
      <c r="V346" s="3">
        <v>2514</v>
      </c>
      <c r="W346" s="3">
        <v>1014</v>
      </c>
      <c r="X346" s="3">
        <v>833</v>
      </c>
      <c r="Y346" s="3">
        <v>255</v>
      </c>
      <c r="Z346" s="3">
        <v>100</v>
      </c>
      <c r="AA346" s="3">
        <v>1420</v>
      </c>
      <c r="AB346" s="3">
        <v>725</v>
      </c>
      <c r="AC346" s="3">
        <v>651</v>
      </c>
      <c r="AD346" s="3">
        <v>248</v>
      </c>
      <c r="AE346" s="3">
        <v>333</v>
      </c>
      <c r="AF346" s="3">
        <v>2645</v>
      </c>
      <c r="AG346" s="3">
        <v>312</v>
      </c>
      <c r="AH346" s="3">
        <v>355</v>
      </c>
      <c r="AI346" s="3">
        <v>144</v>
      </c>
      <c r="AJ346" s="3">
        <v>177</v>
      </c>
      <c r="AY346" s="1">
        <v>43964</v>
      </c>
      <c r="AZ346" s="3">
        <f>SUM(BE243-BE242)</f>
        <v>33794</v>
      </c>
      <c r="BB346" s="1">
        <v>43964</v>
      </c>
      <c r="BC346" s="3">
        <f>SUM(BF243-BF242)</f>
        <v>8390</v>
      </c>
      <c r="BE346" s="1">
        <v>43964</v>
      </c>
      <c r="BF346" s="3">
        <f>SUM(BG243-BG242)</f>
        <v>8536</v>
      </c>
      <c r="BH346" s="1">
        <v>43964</v>
      </c>
      <c r="BI346" s="3">
        <f>SUM(BH243-BH242)</f>
        <v>370</v>
      </c>
      <c r="BK346" s="1">
        <v>43964</v>
      </c>
      <c r="BL346" s="3">
        <f>SUM(BI243-BI242)</f>
        <v>6889</v>
      </c>
      <c r="BN346" s="1">
        <v>43964</v>
      </c>
      <c r="BO346" s="3">
        <f>SUM(BJ243-BJ242)</f>
        <v>39059</v>
      </c>
      <c r="BZ346" s="1"/>
      <c r="DF346" s="1">
        <v>43971</v>
      </c>
      <c r="DG346" s="3">
        <f>SUM(DI247+DJ247+DK247+DL247+DM247+DN247)</f>
        <v>3782</v>
      </c>
      <c r="EF346" s="1">
        <v>43970</v>
      </c>
      <c r="EG346" s="3">
        <f>SUM(EH246+EI246+EJ246+EK246+EL246+EM246)</f>
        <v>357</v>
      </c>
    </row>
    <row r="347" spans="7:137" x14ac:dyDescent="0.2">
      <c r="G347" s="3">
        <v>3963</v>
      </c>
      <c r="H347" s="3">
        <v>4458</v>
      </c>
      <c r="I347" s="3">
        <v>2645</v>
      </c>
      <c r="J347" s="3">
        <v>2994</v>
      </c>
      <c r="K347" s="3">
        <v>1983</v>
      </c>
      <c r="L347" s="3">
        <v>1621</v>
      </c>
      <c r="M347" s="3">
        <v>1226</v>
      </c>
      <c r="N347" s="3">
        <v>1710</v>
      </c>
      <c r="O347" s="3">
        <v>1100</v>
      </c>
      <c r="P347" s="3">
        <v>975</v>
      </c>
      <c r="Q347" s="3">
        <v>931</v>
      </c>
      <c r="R347" s="3">
        <v>1711</v>
      </c>
      <c r="S347" s="3">
        <v>1006</v>
      </c>
      <c r="T347" s="3">
        <v>866</v>
      </c>
      <c r="U347" s="3">
        <v>827</v>
      </c>
      <c r="V347" s="3">
        <v>2519</v>
      </c>
      <c r="W347" s="3">
        <v>1015</v>
      </c>
      <c r="X347" s="3">
        <v>833</v>
      </c>
      <c r="Y347" s="3">
        <v>255</v>
      </c>
      <c r="Z347" s="3">
        <v>101</v>
      </c>
      <c r="AA347" s="3">
        <v>1421</v>
      </c>
      <c r="AB347" s="3">
        <v>727</v>
      </c>
      <c r="AC347" s="3">
        <v>651</v>
      </c>
      <c r="AD347" s="3">
        <v>249</v>
      </c>
      <c r="AE347" s="3">
        <v>334</v>
      </c>
      <c r="AF347" s="3">
        <v>2655</v>
      </c>
      <c r="AG347" s="3">
        <v>312</v>
      </c>
      <c r="AH347" s="3">
        <v>364</v>
      </c>
      <c r="AI347" s="3">
        <v>149</v>
      </c>
      <c r="AJ347" s="3">
        <v>177</v>
      </c>
      <c r="AY347" s="1">
        <v>43965</v>
      </c>
      <c r="AZ347" s="3">
        <f>SUM(BE244-BE243)</f>
        <v>39850</v>
      </c>
      <c r="BB347" s="1">
        <v>43965</v>
      </c>
      <c r="BC347" s="3">
        <f>SUM(BF244-BF243)</f>
        <v>10246</v>
      </c>
      <c r="BE347" s="1">
        <v>43965</v>
      </c>
      <c r="BF347" s="3">
        <f>SUM(BG244-BG243)</f>
        <v>14329</v>
      </c>
      <c r="BH347" s="1">
        <v>43965</v>
      </c>
      <c r="BI347" s="3">
        <f>SUM(BH244-BH243)</f>
        <v>27623</v>
      </c>
      <c r="BK347" s="1">
        <v>43965</v>
      </c>
      <c r="BL347" s="3">
        <f>SUM(BI244-BI243)</f>
        <v>8326</v>
      </c>
      <c r="BN347" s="1">
        <v>43965</v>
      </c>
      <c r="BO347" s="3">
        <f>SUM(BJ244-BJ243)</f>
        <v>29255</v>
      </c>
      <c r="BZ347" s="1"/>
      <c r="DF347" s="1">
        <v>43972</v>
      </c>
      <c r="DG347" s="3">
        <f>SUM(DI248+DJ248+DK248+DL248+DM248+DN248)</f>
        <v>4238</v>
      </c>
      <c r="EF347" s="1">
        <v>43971</v>
      </c>
      <c r="EG347" s="3">
        <f>SUM(EH247+EI247+EJ247+EK247+EL247+EM247)</f>
        <v>471</v>
      </c>
    </row>
    <row r="348" spans="7:137" x14ac:dyDescent="0.2">
      <c r="G348" s="3">
        <v>3970</v>
      </c>
      <c r="H348" s="3">
        <v>4463</v>
      </c>
      <c r="I348" s="3">
        <v>2650</v>
      </c>
      <c r="J348" s="3">
        <v>2997</v>
      </c>
      <c r="K348" s="3">
        <v>1988</v>
      </c>
      <c r="L348" s="3">
        <v>1628</v>
      </c>
      <c r="M348" s="3">
        <v>1235</v>
      </c>
      <c r="N348" s="3">
        <v>1722</v>
      </c>
      <c r="O348" s="3">
        <v>1100</v>
      </c>
      <c r="P348" s="3">
        <v>977</v>
      </c>
      <c r="Q348" s="3">
        <v>935</v>
      </c>
      <c r="R348" s="3">
        <v>1720</v>
      </c>
      <c r="S348" s="3">
        <v>1016</v>
      </c>
      <c r="T348" s="3">
        <v>870</v>
      </c>
      <c r="U348" s="3">
        <v>834</v>
      </c>
      <c r="V348" s="3">
        <v>2532</v>
      </c>
      <c r="W348" s="3">
        <v>1015</v>
      </c>
      <c r="X348" s="3">
        <v>835</v>
      </c>
      <c r="Y348" s="3">
        <v>256</v>
      </c>
      <c r="Z348" s="3">
        <v>101</v>
      </c>
      <c r="AA348" s="3">
        <v>1436</v>
      </c>
      <c r="AB348" s="3">
        <v>740</v>
      </c>
      <c r="AC348" s="3">
        <v>652</v>
      </c>
      <c r="AD348" s="3">
        <v>253</v>
      </c>
      <c r="AE348" s="3">
        <v>334</v>
      </c>
      <c r="AF348" s="3">
        <v>2707</v>
      </c>
      <c r="AG348" s="3">
        <v>312</v>
      </c>
      <c r="AH348" s="3">
        <v>365</v>
      </c>
      <c r="AI348" s="3">
        <v>149</v>
      </c>
      <c r="AJ348" s="3">
        <v>185</v>
      </c>
      <c r="AY348" s="1">
        <v>43966</v>
      </c>
      <c r="AZ348" s="3">
        <f>SUM(BE245-BE244)</f>
        <v>39291</v>
      </c>
      <c r="BB348" s="1">
        <v>43966</v>
      </c>
      <c r="BC348" s="3">
        <f>SUM(BF245-BF244)</f>
        <v>11276</v>
      </c>
      <c r="BE348" s="1">
        <v>43966</v>
      </c>
      <c r="BF348" s="3">
        <f>SUM(BG245-BG244)</f>
        <v>11318</v>
      </c>
      <c r="BH348" s="1">
        <v>43966</v>
      </c>
      <c r="BI348" s="3">
        <f>SUM(BH245-BH244)</f>
        <v>21613</v>
      </c>
      <c r="BK348" s="1">
        <v>43966</v>
      </c>
      <c r="BL348" s="3">
        <f>SUM(BI245-BI244)</f>
        <v>8637</v>
      </c>
      <c r="BN348" s="1">
        <v>43966</v>
      </c>
      <c r="BO348" s="3">
        <f>SUM(BJ245-BJ244)</f>
        <v>45220</v>
      </c>
      <c r="BZ348" s="1"/>
      <c r="DF348" s="1">
        <v>43973</v>
      </c>
      <c r="DG348" s="3">
        <f>SUM(DI249+DJ249+DK249+DL249+DM249+DN249)</f>
        <v>3760</v>
      </c>
      <c r="EF348" s="1">
        <v>43972</v>
      </c>
      <c r="EG348" s="3">
        <f>SUM(EH248+EI248+EJ248+EK248+EL248+EM248)</f>
        <v>331</v>
      </c>
    </row>
    <row r="349" spans="7:137" x14ac:dyDescent="0.2">
      <c r="G349" s="3">
        <v>3979</v>
      </c>
      <c r="H349" s="3">
        <v>4472</v>
      </c>
      <c r="I349" s="3">
        <v>2653</v>
      </c>
      <c r="J349" s="3">
        <v>3003</v>
      </c>
      <c r="K349" s="3">
        <v>1990</v>
      </c>
      <c r="L349" s="3">
        <v>1635</v>
      </c>
      <c r="M349" s="3">
        <v>1242</v>
      </c>
      <c r="N349" s="3">
        <v>1723</v>
      </c>
      <c r="O349" s="3">
        <v>1103</v>
      </c>
      <c r="P349" s="3">
        <v>982</v>
      </c>
      <c r="Q349" s="3">
        <v>936</v>
      </c>
      <c r="R349" s="3">
        <v>1725</v>
      </c>
      <c r="S349" s="3">
        <v>1024</v>
      </c>
      <c r="T349" s="3">
        <v>873</v>
      </c>
      <c r="U349" s="3">
        <v>844</v>
      </c>
      <c r="V349" s="3">
        <v>2535</v>
      </c>
      <c r="W349" s="3">
        <v>1017</v>
      </c>
      <c r="X349" s="3">
        <v>838</v>
      </c>
      <c r="Y349" s="3">
        <v>257</v>
      </c>
      <c r="Z349" s="3">
        <v>101</v>
      </c>
      <c r="AA349" s="3">
        <v>1454</v>
      </c>
      <c r="AB349" s="3">
        <v>762</v>
      </c>
      <c r="AC349" s="3">
        <v>662</v>
      </c>
      <c r="AD349" s="3">
        <v>259</v>
      </c>
      <c r="AE349" s="3">
        <v>334</v>
      </c>
      <c r="AF349" s="3">
        <v>2768</v>
      </c>
      <c r="AG349" s="3">
        <v>312</v>
      </c>
      <c r="AH349" s="3">
        <v>380</v>
      </c>
      <c r="AI349" s="3">
        <v>149</v>
      </c>
      <c r="AJ349" s="3">
        <v>198</v>
      </c>
      <c r="AY349" s="1">
        <v>43967</v>
      </c>
      <c r="AZ349" s="3">
        <f>SUM(BE246-BE245)</f>
        <v>40669</v>
      </c>
      <c r="BB349" s="1">
        <v>43967</v>
      </c>
      <c r="BC349" s="3">
        <f>SUM(BF246-BF245)</f>
        <v>12252</v>
      </c>
      <c r="BE349" s="1">
        <v>43967</v>
      </c>
      <c r="BF349" s="3">
        <f>SUM(BG246-BG245)</f>
        <v>12410</v>
      </c>
      <c r="BH349" s="1">
        <v>43967</v>
      </c>
      <c r="BI349" s="3">
        <f>SUM(BH246-BH245)</f>
        <v>425</v>
      </c>
      <c r="BK349" s="1">
        <v>43967</v>
      </c>
      <c r="BL349" s="3">
        <f>SUM(BI246-BI245)</f>
        <v>8004</v>
      </c>
      <c r="BN349" s="1">
        <v>43967</v>
      </c>
      <c r="BO349" s="3">
        <f>SUM(BJ246-BJ245)</f>
        <v>56117</v>
      </c>
      <c r="BZ349" s="1"/>
      <c r="DF349" s="1">
        <v>43974</v>
      </c>
      <c r="DG349" s="3">
        <f>SUM(DI250+DJ250+DK250+DL250+DM250+DN250)</f>
        <v>3403</v>
      </c>
      <c r="EF349" s="1">
        <v>43973</v>
      </c>
      <c r="EG349" s="3">
        <f>SUM(EH249+EI249+EJ249+EK249+EL249+EM249)</f>
        <v>319</v>
      </c>
    </row>
    <row r="350" spans="7:137" x14ac:dyDescent="0.2">
      <c r="G350" s="3">
        <v>3983</v>
      </c>
      <c r="H350" s="3">
        <v>4476</v>
      </c>
      <c r="I350" s="3">
        <v>2654</v>
      </c>
      <c r="J350" s="3">
        <v>3006</v>
      </c>
      <c r="K350" s="3">
        <v>1994</v>
      </c>
      <c r="L350" s="3">
        <v>1646</v>
      </c>
      <c r="M350" s="3">
        <v>1242</v>
      </c>
      <c r="N350" s="3">
        <v>1723</v>
      </c>
      <c r="O350" s="3">
        <v>1104</v>
      </c>
      <c r="P350" s="3">
        <v>984</v>
      </c>
      <c r="Q350" s="3">
        <v>938</v>
      </c>
      <c r="R350" s="3">
        <v>1733</v>
      </c>
      <c r="S350" s="3">
        <v>1031</v>
      </c>
      <c r="T350" s="3">
        <v>876</v>
      </c>
      <c r="U350" s="3">
        <v>849</v>
      </c>
      <c r="V350" s="3">
        <v>2543</v>
      </c>
      <c r="W350" s="3">
        <v>1020</v>
      </c>
      <c r="X350" s="3">
        <v>842</v>
      </c>
      <c r="Y350" s="3">
        <v>258</v>
      </c>
      <c r="Z350" s="3">
        <v>101</v>
      </c>
      <c r="AA350" s="3">
        <v>1471</v>
      </c>
      <c r="AB350" s="3">
        <v>765</v>
      </c>
      <c r="AC350" s="3">
        <v>662</v>
      </c>
      <c r="AD350" s="3">
        <v>263</v>
      </c>
      <c r="AE350" s="3">
        <v>335</v>
      </c>
      <c r="AF350" s="3">
        <v>2813</v>
      </c>
      <c r="AG350" s="3">
        <v>312</v>
      </c>
      <c r="AH350" s="3">
        <v>380</v>
      </c>
      <c r="AI350" s="3">
        <v>149</v>
      </c>
      <c r="AJ350" s="3">
        <v>202</v>
      </c>
      <c r="AY350" s="1">
        <v>43968</v>
      </c>
      <c r="AZ350" s="3">
        <f>SUM(BE247-BE246)</f>
        <v>34679</v>
      </c>
      <c r="BB350" s="1">
        <v>43968</v>
      </c>
      <c r="BC350" s="3">
        <f>SUM(BF247-BF246)</f>
        <v>12341</v>
      </c>
      <c r="BE350" s="1">
        <v>43968</v>
      </c>
      <c r="BF350" s="3">
        <f>SUM(BG247-BG246)</f>
        <v>12737</v>
      </c>
      <c r="BH350" s="1">
        <v>43968</v>
      </c>
      <c r="BI350" s="3">
        <f>SUM(BH247-BH246)</f>
        <v>39037</v>
      </c>
      <c r="BK350" s="1">
        <v>43968</v>
      </c>
      <c r="BL350" s="3">
        <f>SUM(BI247-BI246)</f>
        <v>5068</v>
      </c>
      <c r="BN350" s="1">
        <v>43968</v>
      </c>
      <c r="BO350" s="3">
        <f>SUM(BJ247-BJ246)</f>
        <v>57429</v>
      </c>
      <c r="BZ350" s="1"/>
      <c r="DF350" s="1">
        <v>43975</v>
      </c>
      <c r="DG350" s="3">
        <f>SUM(DI251+DJ251+DK251+DL251+DM251+DN251)</f>
        <v>3500</v>
      </c>
      <c r="EF350" s="1">
        <v>43974</v>
      </c>
      <c r="EG350" s="3">
        <f>SUM(EH250+EI250+EJ250+EK250+EL250+EM250)</f>
        <v>214</v>
      </c>
    </row>
    <row r="351" spans="7:137" x14ac:dyDescent="0.2">
      <c r="G351" s="3">
        <v>3988</v>
      </c>
      <c r="H351" s="3">
        <v>4484</v>
      </c>
      <c r="I351" s="3">
        <v>2667</v>
      </c>
      <c r="J351" s="3">
        <v>3013</v>
      </c>
      <c r="K351" s="3">
        <v>1994</v>
      </c>
      <c r="L351" s="3">
        <v>1649</v>
      </c>
      <c r="M351" s="3">
        <v>1246</v>
      </c>
      <c r="N351" s="3">
        <v>1728</v>
      </c>
      <c r="O351" s="3">
        <v>1112</v>
      </c>
      <c r="P351" s="3">
        <v>988</v>
      </c>
      <c r="Q351" s="3">
        <v>941</v>
      </c>
      <c r="R351" s="3">
        <v>1744</v>
      </c>
      <c r="S351" s="3">
        <v>1035</v>
      </c>
      <c r="T351" s="3">
        <v>882</v>
      </c>
      <c r="U351" s="3">
        <v>856</v>
      </c>
      <c r="V351" s="3">
        <v>2547</v>
      </c>
      <c r="W351" s="3">
        <v>1021</v>
      </c>
      <c r="X351" s="3">
        <v>844</v>
      </c>
      <c r="Y351" s="3">
        <v>256</v>
      </c>
      <c r="Z351" s="3">
        <v>101</v>
      </c>
      <c r="AA351" s="3">
        <v>1487</v>
      </c>
      <c r="AB351" s="3">
        <v>768</v>
      </c>
      <c r="AC351" s="3">
        <v>664</v>
      </c>
      <c r="AD351" s="3">
        <v>264</v>
      </c>
      <c r="AE351" s="3">
        <v>338</v>
      </c>
      <c r="AF351" s="3">
        <v>2834</v>
      </c>
      <c r="AG351" s="3">
        <v>312</v>
      </c>
      <c r="AH351" s="3">
        <v>383</v>
      </c>
      <c r="AI351" s="3">
        <v>150</v>
      </c>
      <c r="AJ351" s="3">
        <v>210</v>
      </c>
      <c r="AY351" s="1">
        <v>43969</v>
      </c>
      <c r="AZ351" s="3">
        <f>SUM(BE248-BE247)</f>
        <v>26161</v>
      </c>
      <c r="BB351" s="1">
        <v>43969</v>
      </c>
      <c r="BC351" s="3">
        <f>SUM(BF248-BF247)</f>
        <v>18004</v>
      </c>
      <c r="BE351" s="1">
        <v>43969</v>
      </c>
      <c r="BF351" s="3">
        <f>SUM(BG248-BG247)</f>
        <v>8373</v>
      </c>
      <c r="BH351" s="1">
        <v>43969</v>
      </c>
      <c r="BI351" s="3">
        <f>SUM(BH248-BH247)</f>
        <v>13220</v>
      </c>
      <c r="BK351" s="1">
        <v>43969</v>
      </c>
      <c r="BL351" s="3">
        <f>SUM(BI248-BI247)</f>
        <v>7705</v>
      </c>
      <c r="BN351" s="1">
        <v>43969</v>
      </c>
      <c r="BO351" s="3">
        <f>SUM(BJ248-BJ247)</f>
        <v>46644</v>
      </c>
      <c r="BZ351" s="1"/>
      <c r="DF351" s="1">
        <v>43976</v>
      </c>
      <c r="DG351" s="3">
        <f>SUM(DI252+DJ252+DK252+DL252+DM252+DN252)</f>
        <v>3366</v>
      </c>
      <c r="EF351" s="1">
        <v>43975</v>
      </c>
      <c r="EG351" s="3">
        <f>SUM(EH251+EI251+EJ251+EK251+EL251+EM251)</f>
        <v>141</v>
      </c>
    </row>
    <row r="352" spans="7:137" x14ac:dyDescent="0.2">
      <c r="G352" s="3">
        <v>3989</v>
      </c>
      <c r="H352" s="3">
        <v>4490</v>
      </c>
      <c r="I352" s="3">
        <v>2668</v>
      </c>
      <c r="J352" s="3">
        <v>3013</v>
      </c>
      <c r="K352" s="3">
        <v>1996</v>
      </c>
      <c r="L352" s="3">
        <v>1664</v>
      </c>
      <c r="M352" s="3">
        <v>1253</v>
      </c>
      <c r="N352" s="3">
        <v>1741</v>
      </c>
      <c r="O352" s="3">
        <v>1121</v>
      </c>
      <c r="P352" s="3">
        <v>997</v>
      </c>
      <c r="Q352" s="3">
        <v>943</v>
      </c>
      <c r="R352" s="3">
        <v>1748</v>
      </c>
      <c r="S352" s="3">
        <v>1041</v>
      </c>
      <c r="T352" s="3">
        <v>882</v>
      </c>
      <c r="U352" s="3">
        <v>863</v>
      </c>
      <c r="V352" s="3">
        <v>2551</v>
      </c>
      <c r="W352" s="3">
        <v>1025</v>
      </c>
      <c r="X352" s="3">
        <v>852</v>
      </c>
      <c r="Y352" s="3">
        <v>258</v>
      </c>
      <c r="Z352" s="3">
        <v>101</v>
      </c>
      <c r="AA352" s="3">
        <v>1502</v>
      </c>
      <c r="AB352" s="3">
        <v>768</v>
      </c>
      <c r="AC352" s="3">
        <v>664</v>
      </c>
      <c r="AD352" s="3">
        <v>267</v>
      </c>
      <c r="AE352" s="3">
        <v>338</v>
      </c>
      <c r="AF352" s="3">
        <v>2890</v>
      </c>
      <c r="AG352" s="3">
        <v>320</v>
      </c>
      <c r="AH352" s="3">
        <v>383</v>
      </c>
      <c r="AI352" s="3">
        <v>150</v>
      </c>
      <c r="AJ352" s="3">
        <v>217</v>
      </c>
      <c r="AY352" s="1">
        <v>43970</v>
      </c>
      <c r="AZ352" s="3">
        <f>SUM(BE249-BE248)</f>
        <v>28182</v>
      </c>
      <c r="BB352" s="1">
        <v>43970</v>
      </c>
      <c r="BC352" s="3">
        <f>SUM(BF249-BF248)</f>
        <v>14613</v>
      </c>
      <c r="BE352" s="1">
        <v>43970</v>
      </c>
      <c r="BF352" s="3">
        <f>SUM(BG249-BG248)</f>
        <v>7741</v>
      </c>
      <c r="BH352" s="1">
        <v>43970</v>
      </c>
      <c r="BI352" s="3">
        <f>SUM(BH249-BH248)</f>
        <v>12726</v>
      </c>
      <c r="BK352" s="1">
        <v>43970</v>
      </c>
      <c r="BL352" s="3">
        <f>SUM(BI249-BI248)</f>
        <v>9091</v>
      </c>
      <c r="BN352" s="1">
        <v>43970</v>
      </c>
      <c r="BO352" s="3">
        <f>SUM(BJ249-BJ248)</f>
        <v>40804</v>
      </c>
      <c r="BZ352" s="1"/>
      <c r="DF352" s="1">
        <v>43977</v>
      </c>
      <c r="DG352" s="3">
        <f>SUM(DI253+DJ253+DK253+DL253+DM253+DN253)</f>
        <v>3489</v>
      </c>
      <c r="EF352" s="1">
        <v>43976</v>
      </c>
      <c r="EG352" s="3">
        <f>SUM(EH252+EI252+EJ252+EK252+EL252+EM252)</f>
        <v>80</v>
      </c>
    </row>
    <row r="353" spans="7:137" x14ac:dyDescent="0.2">
      <c r="G353" s="3">
        <v>3991</v>
      </c>
      <c r="H353" s="3">
        <v>4493</v>
      </c>
      <c r="I353" s="3">
        <v>2670</v>
      </c>
      <c r="J353" s="3">
        <v>3015</v>
      </c>
      <c r="K353" s="3">
        <v>1997</v>
      </c>
      <c r="L353" s="3">
        <v>1662</v>
      </c>
      <c r="M353" s="3">
        <v>1254</v>
      </c>
      <c r="N353" s="3">
        <v>1745</v>
      </c>
      <c r="O353" s="3">
        <v>1126</v>
      </c>
      <c r="P353" s="3">
        <v>999</v>
      </c>
      <c r="Q353" s="3">
        <v>950</v>
      </c>
      <c r="R353" s="3">
        <v>1756</v>
      </c>
      <c r="S353" s="3">
        <v>1046</v>
      </c>
      <c r="T353" s="3">
        <v>888</v>
      </c>
      <c r="U353" s="3">
        <v>870</v>
      </c>
      <c r="V353" s="3">
        <v>2552</v>
      </c>
      <c r="W353" s="3">
        <v>1025</v>
      </c>
      <c r="X353" s="3">
        <v>852</v>
      </c>
      <c r="Y353" s="3">
        <v>257</v>
      </c>
      <c r="Z353" s="3">
        <v>101</v>
      </c>
      <c r="AA353" s="3">
        <v>1505</v>
      </c>
      <c r="AB353" s="3">
        <v>768</v>
      </c>
      <c r="AC353" s="3">
        <v>671</v>
      </c>
      <c r="AD353" s="3">
        <v>267</v>
      </c>
      <c r="AE353" s="3">
        <v>338</v>
      </c>
      <c r="AF353" s="3">
        <v>2907</v>
      </c>
      <c r="AG353" s="3">
        <v>320</v>
      </c>
      <c r="AH353" s="3">
        <v>383</v>
      </c>
      <c r="AI353" s="3">
        <v>151</v>
      </c>
      <c r="AJ353" s="3">
        <v>221</v>
      </c>
      <c r="AY353" s="1">
        <v>43971</v>
      </c>
      <c r="AZ353" s="3">
        <f>SUM(BE250-BE249)</f>
        <v>38097</v>
      </c>
      <c r="BB353" s="1">
        <v>43971</v>
      </c>
      <c r="BC353" s="3">
        <f>SUM(BF250-BF249)</f>
        <v>11161</v>
      </c>
      <c r="BE353" s="1">
        <v>43971</v>
      </c>
      <c r="BF353" s="3">
        <f>SUM(BG250-BG249)</f>
        <v>13013</v>
      </c>
      <c r="BH353" s="1">
        <v>43971</v>
      </c>
      <c r="BI353" s="3">
        <f>SUM(BH250-BH249)</f>
        <v>14168</v>
      </c>
      <c r="BK353" s="1">
        <v>43971</v>
      </c>
      <c r="BL353" s="3">
        <f>SUM(BI250-BI249)</f>
        <v>7956</v>
      </c>
      <c r="BN353" s="1">
        <v>43971</v>
      </c>
      <c r="BO353" s="3">
        <f>SUM(BJ250-BJ249)</f>
        <v>41007</v>
      </c>
      <c r="BZ353" s="1"/>
      <c r="DF353" s="1">
        <v>43978</v>
      </c>
      <c r="DG353" s="3">
        <f>SUM(DI254+DJ254+DK254+DL254+DM254+DN254)</f>
        <v>3410</v>
      </c>
      <c r="EF353" s="1">
        <v>43977</v>
      </c>
      <c r="EG353" s="3">
        <f>SUM(EH253+EI253+EJ253+EK253+EL253+EM253)</f>
        <v>169</v>
      </c>
    </row>
    <row r="354" spans="7:137" x14ac:dyDescent="0.2">
      <c r="G354" s="3">
        <v>3992</v>
      </c>
      <c r="H354" s="3">
        <v>4498</v>
      </c>
      <c r="I354" s="3">
        <v>2672</v>
      </c>
      <c r="J354" s="3">
        <v>3018</v>
      </c>
      <c r="K354" s="3">
        <v>2004</v>
      </c>
      <c r="L354" s="3">
        <v>1664</v>
      </c>
      <c r="M354" s="3">
        <v>1256</v>
      </c>
      <c r="N354" s="3">
        <v>1751</v>
      </c>
      <c r="O354" s="3">
        <v>1128</v>
      </c>
      <c r="P354" s="3">
        <v>1001</v>
      </c>
      <c r="Q354" s="3">
        <v>951</v>
      </c>
      <c r="R354" s="3">
        <v>1763</v>
      </c>
      <c r="S354" s="3">
        <v>1051</v>
      </c>
      <c r="T354" s="3">
        <v>890</v>
      </c>
      <c r="U354" s="3">
        <v>871</v>
      </c>
      <c r="V354" s="3">
        <v>2552</v>
      </c>
      <c r="W354" s="3">
        <v>1025</v>
      </c>
      <c r="X354" s="3">
        <v>852</v>
      </c>
      <c r="Y354" s="3">
        <v>257</v>
      </c>
      <c r="Z354" s="3">
        <v>101</v>
      </c>
      <c r="AA354" s="3">
        <v>1509</v>
      </c>
      <c r="AB354" s="3">
        <v>777</v>
      </c>
      <c r="AC354" s="3">
        <v>671</v>
      </c>
      <c r="AD354" s="3">
        <v>269</v>
      </c>
      <c r="AE354" s="3">
        <v>338</v>
      </c>
      <c r="AF354" s="3">
        <v>2926</v>
      </c>
      <c r="AG354" s="3">
        <v>320</v>
      </c>
      <c r="AH354" s="3">
        <v>384</v>
      </c>
      <c r="AI354" s="3">
        <v>152</v>
      </c>
      <c r="AJ354" s="3">
        <v>221</v>
      </c>
      <c r="AY354" s="1">
        <v>43972</v>
      </c>
      <c r="AZ354" s="3">
        <f>SUM(BE251-BE250)</f>
        <v>49219</v>
      </c>
      <c r="BB354" s="1">
        <v>43972</v>
      </c>
      <c r="BC354" s="3">
        <f>SUM(BF251-BF250)</f>
        <v>12931</v>
      </c>
      <c r="BE354" s="1">
        <v>43972</v>
      </c>
      <c r="BF354" s="3">
        <f>SUM(BG251-BG250)</f>
        <v>11533</v>
      </c>
      <c r="BH354" s="1">
        <v>43972</v>
      </c>
      <c r="BI354" s="3">
        <f>SUM(BH251-BH250)</f>
        <v>17668</v>
      </c>
      <c r="BK354" s="1">
        <v>43972</v>
      </c>
      <c r="BL354" s="3">
        <f>SUM(BI251-BI250)</f>
        <v>11250</v>
      </c>
      <c r="BN354" s="1">
        <v>43972</v>
      </c>
      <c r="BO354" s="3">
        <f>SUM(BJ251-BJ250)</f>
        <v>45646</v>
      </c>
      <c r="BZ354" s="1"/>
      <c r="CC354" s="1"/>
      <c r="CD354" s="1"/>
      <c r="DF354" s="1">
        <v>43979</v>
      </c>
      <c r="DG354" s="3">
        <f>SUM(DI255+DJ255+DK255+DL255+DM255+DN255)</f>
        <v>4146</v>
      </c>
      <c r="EF354" s="1">
        <v>43978</v>
      </c>
      <c r="EG354" s="3">
        <f>SUM(EH254+EI254+EJ254+EK254+EL254+EM254)</f>
        <v>337</v>
      </c>
    </row>
    <row r="355" spans="7:137" x14ac:dyDescent="0.2">
      <c r="G355" s="3">
        <v>3992</v>
      </c>
      <c r="H355" s="3">
        <v>4500</v>
      </c>
      <c r="I355" s="3">
        <v>2676</v>
      </c>
      <c r="J355" s="3">
        <v>3022</v>
      </c>
      <c r="K355" s="3">
        <v>2005</v>
      </c>
      <c r="L355" s="3">
        <v>1673</v>
      </c>
      <c r="M355" s="3">
        <v>1255</v>
      </c>
      <c r="N355" s="3">
        <v>1751</v>
      </c>
      <c r="O355" s="3">
        <v>1130</v>
      </c>
      <c r="P355" s="3">
        <v>1006</v>
      </c>
      <c r="Q355" s="3">
        <v>952</v>
      </c>
      <c r="R355" s="3">
        <v>1765</v>
      </c>
      <c r="S355" s="3">
        <v>1052</v>
      </c>
      <c r="T355" s="3">
        <v>891</v>
      </c>
      <c r="U355" s="3">
        <v>877</v>
      </c>
      <c r="V355" s="3">
        <v>2558</v>
      </c>
      <c r="W355" s="3">
        <v>1028</v>
      </c>
      <c r="X355" s="3">
        <v>854</v>
      </c>
      <c r="Y355" s="3">
        <v>258</v>
      </c>
      <c r="Z355" s="3">
        <v>101</v>
      </c>
      <c r="AA355" s="3">
        <v>1518</v>
      </c>
      <c r="AB355" s="3">
        <v>778</v>
      </c>
      <c r="AC355" s="3">
        <v>674</v>
      </c>
      <c r="AD355" s="3">
        <v>271</v>
      </c>
      <c r="AE355" s="3">
        <v>338</v>
      </c>
      <c r="AF355" s="3">
        <v>2959</v>
      </c>
      <c r="AG355" s="3">
        <v>323</v>
      </c>
      <c r="AH355" s="3">
        <v>395</v>
      </c>
      <c r="AI355" s="3">
        <v>152</v>
      </c>
      <c r="AJ355" s="3">
        <v>233</v>
      </c>
      <c r="AY355" s="1">
        <v>43973</v>
      </c>
      <c r="AZ355" s="3">
        <f>SUM(BE252-BE251)</f>
        <v>45738</v>
      </c>
      <c r="BB355" s="1">
        <v>43973</v>
      </c>
      <c r="BC355" s="3">
        <f>SUM(BF252-BF251)</f>
        <v>11040</v>
      </c>
      <c r="BE355" s="1">
        <v>43973</v>
      </c>
      <c r="BF355" s="3">
        <f>SUM(BG252-BG251)</f>
        <v>10158</v>
      </c>
      <c r="BH355" s="1">
        <v>43973</v>
      </c>
      <c r="BI355" s="3">
        <f>SUM(BH252-BH251)</f>
        <v>17044</v>
      </c>
      <c r="BK355" s="1">
        <v>43973</v>
      </c>
      <c r="BL355" s="3">
        <f>SUM(BI252-BI251)</f>
        <v>10095</v>
      </c>
      <c r="BN355" s="1">
        <v>43973</v>
      </c>
      <c r="BO355" s="3">
        <f>SUM(BJ252-BJ251)</f>
        <v>48533</v>
      </c>
      <c r="BZ355" s="1"/>
      <c r="CC355" s="1"/>
      <c r="CD355" s="1"/>
      <c r="DF355" s="1">
        <v>43980</v>
      </c>
      <c r="DG355" s="3">
        <f>SUM(DI256+DJ256+DK256+DL256+DM256+DN256)</f>
        <v>4556</v>
      </c>
      <c r="EF355" s="1">
        <v>43979</v>
      </c>
      <c r="EG355" s="3">
        <f>SUM(EH255+EI255+EJ255+EK255+EL255+EM255)</f>
        <v>269</v>
      </c>
    </row>
    <row r="356" spans="7:137" x14ac:dyDescent="0.2">
      <c r="G356" s="3">
        <v>3993</v>
      </c>
      <c r="H356" s="3">
        <v>4502</v>
      </c>
      <c r="I356" s="3">
        <v>2677</v>
      </c>
      <c r="J356" s="3">
        <v>3024</v>
      </c>
      <c r="K356" s="3">
        <v>2006</v>
      </c>
      <c r="L356" s="3">
        <v>1681</v>
      </c>
      <c r="M356" s="3">
        <v>1257</v>
      </c>
      <c r="N356" s="3">
        <v>1755</v>
      </c>
      <c r="O356" s="3">
        <v>1094</v>
      </c>
      <c r="P356" s="3">
        <v>1007</v>
      </c>
      <c r="Q356" s="3">
        <v>959</v>
      </c>
      <c r="R356" s="3">
        <v>1781</v>
      </c>
      <c r="S356" s="3">
        <v>1057</v>
      </c>
      <c r="T356" s="3">
        <v>903</v>
      </c>
      <c r="U356" s="3">
        <v>888</v>
      </c>
      <c r="V356" s="3">
        <v>2559</v>
      </c>
      <c r="W356" s="3">
        <v>1028</v>
      </c>
      <c r="X356" s="3">
        <v>855</v>
      </c>
      <c r="Y356" s="3">
        <v>258</v>
      </c>
      <c r="Z356" s="3">
        <v>101</v>
      </c>
      <c r="AA356" s="3">
        <v>1528</v>
      </c>
      <c r="AB356" s="3">
        <v>778</v>
      </c>
      <c r="AC356" s="3">
        <v>678</v>
      </c>
      <c r="AD356" s="3">
        <v>273</v>
      </c>
      <c r="AE356" s="3">
        <v>340</v>
      </c>
      <c r="AF356" s="3">
        <v>2991</v>
      </c>
      <c r="AG356" s="3">
        <v>327</v>
      </c>
      <c r="AH356" s="3">
        <v>399</v>
      </c>
      <c r="AI356" s="3">
        <v>152</v>
      </c>
      <c r="AJ356" s="3">
        <v>244</v>
      </c>
      <c r="AY356" s="1">
        <v>43974</v>
      </c>
      <c r="AZ356" s="3">
        <f>SUM(BE253-BE252)</f>
        <v>51268</v>
      </c>
      <c r="BB356" s="1">
        <v>43974</v>
      </c>
      <c r="BC356" s="3">
        <f>SUM(BF253-BF252)</f>
        <v>23421</v>
      </c>
      <c r="BE356" s="1">
        <v>43974</v>
      </c>
      <c r="BF356" s="3">
        <f>SUM(BG253-BG252)</f>
        <v>9342</v>
      </c>
      <c r="BH356" s="1">
        <v>43974</v>
      </c>
      <c r="BI356" s="3"/>
      <c r="BK356" s="1">
        <v>43974</v>
      </c>
      <c r="BL356" s="3">
        <f>SUM(BI253-BI252)</f>
        <v>9451</v>
      </c>
      <c r="BN356" s="1">
        <v>43974</v>
      </c>
      <c r="BO356" s="3">
        <f>SUM(BJ253-BJ252)</f>
        <v>67439</v>
      </c>
      <c r="BZ356" s="1"/>
      <c r="DF356" s="1">
        <v>43981</v>
      </c>
      <c r="DG356" s="3">
        <f>SUM(DI257+DJ257+DK257+DL257+DM257+DN257)</f>
        <v>1646</v>
      </c>
      <c r="EF356" s="1">
        <v>43980</v>
      </c>
      <c r="EG356" s="3">
        <f>SUM(EH256+EI256+EJ256+EK256+EL256+EM256)</f>
        <v>266</v>
      </c>
    </row>
    <row r="357" spans="7:137" x14ac:dyDescent="0.2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Y357" s="1">
        <v>43975</v>
      </c>
      <c r="AZ357" s="3">
        <f>SUM(BE254-BE253)</f>
        <v>47765</v>
      </c>
      <c r="BB357" s="1">
        <v>43975</v>
      </c>
      <c r="BC357" s="3">
        <f>SUM(BF254-BF253)</f>
        <v>25072</v>
      </c>
      <c r="BE357" s="1">
        <v>43975</v>
      </c>
      <c r="BF357" s="3">
        <f>SUM(BG254-BG253)</f>
        <v>11387</v>
      </c>
      <c r="BH357" s="1">
        <v>43975</v>
      </c>
      <c r="BI357" s="3"/>
      <c r="BK357" s="1">
        <v>43975</v>
      </c>
      <c r="BL357" s="3">
        <f>SUM(BI254-BI253)</f>
        <v>7643</v>
      </c>
      <c r="BN357" s="1">
        <v>43975</v>
      </c>
      <c r="BO357" s="3">
        <f>SUM(BJ254-BJ253)</f>
        <v>61357</v>
      </c>
      <c r="BZ357" s="1"/>
      <c r="DF357" s="1">
        <v>43982</v>
      </c>
      <c r="DG357" s="3">
        <f>SUM(DI258+DJ258+DK258+DL258+DM258+DN258)</f>
        <v>3629</v>
      </c>
      <c r="EF357" s="1">
        <v>43981</v>
      </c>
      <c r="EG357" s="3">
        <f>SUM(EH257+EI257+EJ257+EK257+EL257+EM257)</f>
        <v>192</v>
      </c>
    </row>
    <row r="358" spans="7:137" x14ac:dyDescent="0.2">
      <c r="G358" s="3"/>
      <c r="AY358" s="1">
        <v>43976</v>
      </c>
      <c r="AZ358" s="3">
        <f>SUM(BE255-BE254)</f>
        <v>39623</v>
      </c>
      <c r="BB358" s="1">
        <v>43976</v>
      </c>
      <c r="BC358" s="3">
        <f>SUM(BF255-BF254)</f>
        <v>19990</v>
      </c>
      <c r="BE358" s="1">
        <v>43976</v>
      </c>
      <c r="BF358" s="3">
        <f>SUM(BG255-BG254)</f>
        <v>8188</v>
      </c>
      <c r="BH358" s="1">
        <v>43976</v>
      </c>
      <c r="BI358" s="3"/>
      <c r="BK358" s="1">
        <v>43976</v>
      </c>
      <c r="BL358" s="3">
        <f>SUM(BI255-BI254)</f>
        <v>7019</v>
      </c>
      <c r="BN358" s="1">
        <v>43976</v>
      </c>
      <c r="BO358" s="3">
        <f>SUM(BJ255-BJ254)</f>
        <v>52294</v>
      </c>
      <c r="BZ358" s="1"/>
      <c r="DF358" s="1">
        <v>43983</v>
      </c>
      <c r="DG358" s="3">
        <f>SUM(DI259+DJ259+DK259+DL259+DM259+DN259)</f>
        <v>5216</v>
      </c>
      <c r="EF358" s="1">
        <v>43982</v>
      </c>
      <c r="EG358" s="3">
        <f>SUM(EH258+EI258+EJ258+EK258+EL258+EM258)</f>
        <v>148</v>
      </c>
    </row>
    <row r="359" spans="7:137" x14ac:dyDescent="0.2">
      <c r="G359" s="3"/>
      <c r="AY359" s="1">
        <v>43977</v>
      </c>
      <c r="AZ359" s="3">
        <f>SUM(BE256-BE255)</f>
        <v>34679</v>
      </c>
      <c r="BB359" s="1">
        <v>43977</v>
      </c>
      <c r="BC359" s="3">
        <f>SUM(BF256-BF255)</f>
        <v>12095</v>
      </c>
      <c r="BE359" s="1">
        <v>43977</v>
      </c>
      <c r="BF359" s="3">
        <f>SUM(BG256-BG255)</f>
        <v>4920</v>
      </c>
      <c r="BH359" s="1">
        <v>43977</v>
      </c>
      <c r="BI359" s="3">
        <f>SUM(BH256-BH255)</f>
        <v>11419</v>
      </c>
      <c r="BK359" s="1">
        <v>43977</v>
      </c>
      <c r="BL359" s="3">
        <f>SUM(BI256-BI255)</f>
        <v>5358</v>
      </c>
      <c r="BN359" s="1">
        <v>43977</v>
      </c>
      <c r="BO359" s="3">
        <f>SUM(BJ256-BJ255)</f>
        <v>40498</v>
      </c>
      <c r="BZ359" s="1"/>
      <c r="DF359" s="1">
        <v>43984</v>
      </c>
      <c r="DG359" s="3">
        <f>SUM(DI260+DJ260+DK260+DL260+DM260+DN260)</f>
        <v>3402</v>
      </c>
      <c r="EF359" s="1">
        <v>43983</v>
      </c>
      <c r="EG359" s="3">
        <f>SUM(EH259+EI259+EJ259+EK259+EL259+EM259)</f>
        <v>209</v>
      </c>
    </row>
    <row r="360" spans="7:137" x14ac:dyDescent="0.2">
      <c r="AY360" s="1">
        <v>43978</v>
      </c>
      <c r="AZ360" s="3">
        <f>SUM(BE257-BE256)</f>
        <v>37416</v>
      </c>
      <c r="BB360" s="1">
        <v>43978</v>
      </c>
      <c r="BC360" s="3">
        <f>SUM(BF257-BF256)</f>
        <v>24433</v>
      </c>
      <c r="BE360" s="1">
        <v>43978</v>
      </c>
      <c r="BF360" s="3">
        <f>SUM(BG257-BG256)</f>
        <v>6663</v>
      </c>
      <c r="BH360" s="1">
        <v>43978</v>
      </c>
      <c r="BI360" s="3">
        <f>SUM(BH257-BH256)</f>
        <v>9973</v>
      </c>
      <c r="BK360" s="1">
        <v>43978</v>
      </c>
      <c r="BL360" s="3">
        <f>SUM(BI257-BI256)</f>
        <v>10935</v>
      </c>
      <c r="BN360" s="1">
        <v>43978</v>
      </c>
      <c r="BO360" s="3">
        <f>SUM(BJ257-BJ256)</f>
        <v>53665</v>
      </c>
      <c r="BZ360" s="1"/>
      <c r="DF360" s="1">
        <v>43985</v>
      </c>
      <c r="DG360" s="3">
        <f>SUM(DI261+DJ261+DK261+DL261+DM261+DN261)</f>
        <v>2917</v>
      </c>
      <c r="EF360" s="1">
        <v>43984</v>
      </c>
      <c r="EG360" s="3">
        <f>SUM(EH260+EI260+EJ260+EK260+EL260+EM260)</f>
        <v>194</v>
      </c>
    </row>
    <row r="361" spans="7:137" x14ac:dyDescent="0.2">
      <c r="AY361" s="1">
        <v>43979</v>
      </c>
      <c r="AZ361" s="3">
        <f>SUM(BE258-BE257)</f>
        <v>65245</v>
      </c>
      <c r="BB361" s="1">
        <v>43979</v>
      </c>
      <c r="BC361" s="3">
        <f>SUM(BF258-BF257)</f>
        <v>25532</v>
      </c>
      <c r="BE361" s="1">
        <v>43979</v>
      </c>
      <c r="BF361" s="3">
        <f>SUM(BG258-BG257)</f>
        <v>10179</v>
      </c>
      <c r="BH361" s="1">
        <v>43979</v>
      </c>
      <c r="BI361" s="3">
        <f>SUM(BH258-BH257)</f>
        <v>9206</v>
      </c>
      <c r="BK361" s="1">
        <v>43979</v>
      </c>
      <c r="BL361" s="3">
        <f>SUM(BI258-BI257)</f>
        <v>8439</v>
      </c>
      <c r="BN361" s="1">
        <v>43979</v>
      </c>
      <c r="BO361" s="3">
        <f>SUM(BJ258-BJ257)</f>
        <v>44919</v>
      </c>
      <c r="BZ361" s="1"/>
      <c r="DF361" s="1">
        <v>43986</v>
      </c>
      <c r="DG361" s="3">
        <f>SUM(DI262+DJ262+DK262+DL262+DM262+DN262)</f>
        <v>3508</v>
      </c>
      <c r="EF361" s="1">
        <v>43985</v>
      </c>
      <c r="EG361" s="3">
        <f>SUM(EH261+EI261+EJ261+EK261+EL261+EM261)</f>
        <v>221</v>
      </c>
    </row>
    <row r="362" spans="7:137" x14ac:dyDescent="0.2">
      <c r="AY362" s="1">
        <v>43980</v>
      </c>
      <c r="AZ362" s="3">
        <f>SUM(BE259-BE258)</f>
        <v>67341</v>
      </c>
      <c r="BB362" s="1">
        <v>43980</v>
      </c>
      <c r="BC362" s="3">
        <f>SUM(BF259-BF258)</f>
        <v>30554</v>
      </c>
      <c r="BE362" s="1">
        <v>43980</v>
      </c>
      <c r="BF362" s="3">
        <f>SUM(BG259-BG258)</f>
        <v>9422</v>
      </c>
      <c r="BH362" s="1">
        <v>43980</v>
      </c>
      <c r="BI362" s="3">
        <f>SUM(BH259-BH258)</f>
        <v>18149</v>
      </c>
      <c r="BK362" s="1">
        <v>43980</v>
      </c>
      <c r="BL362" s="3">
        <f>SUM(BI259-BI258)</f>
        <v>9859</v>
      </c>
      <c r="BN362" s="1">
        <v>43980</v>
      </c>
      <c r="BO362" s="3">
        <f>SUM(BJ259-BJ258)</f>
        <v>53117</v>
      </c>
      <c r="BZ362" s="1"/>
      <c r="DF362" s="1">
        <v>43987</v>
      </c>
      <c r="DG362" s="3">
        <f>SUM(DI263+DJ263+DK263+DL263+DM263+DN263)</f>
        <v>1524</v>
      </c>
      <c r="EF362" s="1">
        <v>43986</v>
      </c>
      <c r="EG362" s="3">
        <f>SUM(EH262+EI262+EJ262+EK262+EL262+EM262)</f>
        <v>251</v>
      </c>
    </row>
    <row r="363" spans="7:137" x14ac:dyDescent="0.2">
      <c r="AY363" s="1">
        <v>43981</v>
      </c>
      <c r="AZ363" s="3">
        <f>SUM(BE260-BE259)</f>
        <v>61251</v>
      </c>
      <c r="BB363" s="1">
        <v>43981</v>
      </c>
      <c r="BC363" s="3">
        <f>SUM(BF260-BF259)</f>
        <v>28897</v>
      </c>
      <c r="BE363" s="1">
        <v>43981</v>
      </c>
      <c r="BF363" s="3">
        <f>SUM(BG260-BG259)</f>
        <v>10774</v>
      </c>
      <c r="BH363" s="1">
        <v>43981</v>
      </c>
      <c r="BI363" s="3">
        <f>SUM(BH260-BH259)</f>
        <v>17205</v>
      </c>
      <c r="BK363" s="1">
        <v>43981</v>
      </c>
      <c r="BL363" s="3">
        <f>SUM(BI260-BI259)</f>
        <v>9441</v>
      </c>
      <c r="BN363" s="1">
        <v>43981</v>
      </c>
      <c r="BO363" s="3">
        <f>SUM(BJ260-BJ259)</f>
        <v>56253</v>
      </c>
      <c r="BZ363" s="1"/>
      <c r="DF363" s="1">
        <v>43988</v>
      </c>
      <c r="DG363" s="3">
        <f>SUM(DI264+DJ264+DK264+DL264+DM264+DN264)</f>
        <v>3506</v>
      </c>
      <c r="EF363" s="1">
        <v>43987</v>
      </c>
      <c r="EG363" s="3">
        <f>SUM(EH263+EI263+EJ263+EK263+EL263+EM263)</f>
        <v>191</v>
      </c>
    </row>
    <row r="364" spans="7:137" x14ac:dyDescent="0.2">
      <c r="AY364" s="1">
        <v>43982</v>
      </c>
      <c r="AZ364" s="3">
        <f>SUM(BE261-BE260)</f>
        <v>58444</v>
      </c>
      <c r="BB364" s="1">
        <v>43982</v>
      </c>
      <c r="BC364" s="3">
        <f>SUM(BF261-BF260)</f>
        <v>837</v>
      </c>
      <c r="BE364" s="1">
        <v>43982</v>
      </c>
      <c r="BF364" s="3">
        <f>SUM(BG261-BG260)</f>
        <v>10334</v>
      </c>
      <c r="BH364" s="1">
        <v>43982</v>
      </c>
      <c r="BI364" s="3">
        <f>SUM(BH261-BH260)</f>
        <v>15818</v>
      </c>
      <c r="BK364" s="1">
        <v>43982</v>
      </c>
      <c r="BL364" s="3"/>
      <c r="BN364" s="1">
        <v>43982</v>
      </c>
      <c r="BO364" s="3">
        <f>SUM(BJ261-BJ260)</f>
        <v>67735</v>
      </c>
      <c r="BZ364" s="1"/>
      <c r="DF364" s="1">
        <v>43989</v>
      </c>
      <c r="DG364" s="3">
        <f>SUM(DI265+DJ265+DK265+DL265+DM265+DN265)</f>
        <v>2893</v>
      </c>
      <c r="EF364" s="1">
        <v>43988</v>
      </c>
      <c r="EG364" s="3">
        <f>SUM(EH264+EI264+EJ264+EK264+EL264+EM264)</f>
        <v>146</v>
      </c>
    </row>
    <row r="365" spans="7:137" x14ac:dyDescent="0.2">
      <c r="AY365" s="1">
        <v>43983</v>
      </c>
      <c r="AZ365" s="3">
        <f>SUM(BE262-BE261)</f>
        <v>49952</v>
      </c>
      <c r="BB365" s="1">
        <v>43983</v>
      </c>
      <c r="BC365" s="3">
        <f>SUM(BF262-BF261)</f>
        <v>49455</v>
      </c>
      <c r="BE365" s="1">
        <v>43983</v>
      </c>
      <c r="BF365" s="3">
        <f>SUM(BG262-BG261)</f>
        <v>7066</v>
      </c>
      <c r="BH365" s="1">
        <v>43983</v>
      </c>
      <c r="BI365" s="3">
        <f>SUM(BH262-BH261)</f>
        <v>13393</v>
      </c>
      <c r="BK365" s="1">
        <v>43983</v>
      </c>
      <c r="BL365" s="3"/>
      <c r="BN365" s="1">
        <v>43983</v>
      </c>
      <c r="BO365" s="3">
        <f>SUM(BJ262-BJ261)</f>
        <v>59008</v>
      </c>
      <c r="BZ365" s="1"/>
      <c r="DF365" s="1">
        <v>43990</v>
      </c>
      <c r="DG365" s="3">
        <f>SUM(DI266+DJ266+DK266+DL266+DM266+DN266)</f>
        <v>2195</v>
      </c>
      <c r="EF365" s="1">
        <v>43989</v>
      </c>
      <c r="EG365" s="3">
        <f>SUM(EH265+EI265+EJ265+EK265+EL265+EM265)</f>
        <v>76</v>
      </c>
    </row>
    <row r="366" spans="7:137" x14ac:dyDescent="0.2">
      <c r="AY366" s="1">
        <v>43984</v>
      </c>
      <c r="AZ366" s="3">
        <f>SUM(BE263-BE262)</f>
        <v>54054</v>
      </c>
      <c r="BB366" s="1">
        <v>43984</v>
      </c>
      <c r="BC366" s="3">
        <f>SUM(BF263-BF262)</f>
        <v>22077</v>
      </c>
      <c r="BE366" s="1">
        <v>43984</v>
      </c>
      <c r="BF366" s="3">
        <f>SUM(BG263-BG262)</f>
        <v>5852</v>
      </c>
      <c r="BH366" s="1">
        <v>43984</v>
      </c>
      <c r="BI366" s="3">
        <f>SUM(BH263-BH262)</f>
        <v>9245</v>
      </c>
      <c r="BK366" s="1">
        <v>43984</v>
      </c>
      <c r="BL366" s="3">
        <f>SUM(BI263-BI262)</f>
        <v>10542</v>
      </c>
      <c r="BN366" s="1">
        <v>43984</v>
      </c>
      <c r="BO366" s="3">
        <f>SUM(BJ263-BJ262)</f>
        <v>59703</v>
      </c>
      <c r="BZ366" s="1"/>
      <c r="DF366" s="1">
        <v>43991</v>
      </c>
      <c r="DG366" s="3">
        <f>SUM(DI267+DJ267+DK267+DL267+DM267+DN267)</f>
        <v>2770</v>
      </c>
      <c r="EF366" s="1">
        <v>43990</v>
      </c>
      <c r="EG366" s="3">
        <f>SUM(EH266+EI266+EJ266+EK266+EL266+EM266)</f>
        <v>101</v>
      </c>
    </row>
    <row r="367" spans="7:137" x14ac:dyDescent="0.2">
      <c r="AY367" s="1">
        <v>43985</v>
      </c>
      <c r="AZ367" s="3">
        <f>SUM(BE264-BE263)</f>
        <v>61642</v>
      </c>
      <c r="BB367" s="1">
        <v>43985</v>
      </c>
      <c r="BC367" s="3">
        <f>SUM(BF264-BF263)</f>
        <v>19743</v>
      </c>
      <c r="BE367" s="1">
        <v>43985</v>
      </c>
      <c r="BF367" s="3">
        <f>SUM(BG264-BG263)</f>
        <v>8362</v>
      </c>
      <c r="BH367" s="1">
        <v>43985</v>
      </c>
      <c r="BI367" s="3">
        <f>SUM(BH264-BH263)</f>
        <v>16281</v>
      </c>
      <c r="BK367" s="1">
        <v>43985</v>
      </c>
      <c r="BL367" s="3">
        <f>SUM(BI264-BI263)</f>
        <v>9419</v>
      </c>
      <c r="BN367" s="1">
        <v>43985</v>
      </c>
      <c r="BO367" s="3">
        <f>SUM(BJ264-BJ263)</f>
        <v>51377</v>
      </c>
      <c r="BZ367" s="1"/>
      <c r="DF367" s="1">
        <v>43992</v>
      </c>
      <c r="DG367" s="3">
        <f>SUM(DI268+DJ268+DK268+DL268+DM268+DN268)</f>
        <v>2993</v>
      </c>
      <c r="EF367" s="1">
        <v>43991</v>
      </c>
      <c r="EG367" s="3">
        <f>SUM(EH267+EI267+EJ267+EK267+EL267+EM267)</f>
        <v>199</v>
      </c>
    </row>
    <row r="368" spans="7:137" x14ac:dyDescent="0.2">
      <c r="AY368" s="1">
        <v>43986</v>
      </c>
      <c r="AZ368" s="3">
        <f>SUM(BE265-BE264)</f>
        <v>63559</v>
      </c>
      <c r="BB368" s="1">
        <v>43986</v>
      </c>
      <c r="BC368" s="3">
        <f>SUM(BF265-BF264)</f>
        <v>20309</v>
      </c>
      <c r="BE368" s="1">
        <v>43986</v>
      </c>
      <c r="BF368" s="3">
        <f>SUM(BG265-BG264)</f>
        <v>7115</v>
      </c>
      <c r="BH368" s="1">
        <v>43986</v>
      </c>
      <c r="BI368" s="3">
        <f>SUM(BH265-BH264)</f>
        <v>15434</v>
      </c>
      <c r="BK368" s="1">
        <v>43986</v>
      </c>
      <c r="BL368" s="3"/>
      <c r="BN368" s="1">
        <v>43986</v>
      </c>
      <c r="BO368" s="3">
        <f>SUM(BJ265-BJ264)</f>
        <v>55792</v>
      </c>
      <c r="BZ368" s="1"/>
      <c r="DF368" s="1">
        <v>43993</v>
      </c>
      <c r="DG368" s="3">
        <f>SUM(DI269+DJ269+DK269+DL269+DM269+DN269)</f>
        <v>3473</v>
      </c>
      <c r="EF368" s="1">
        <v>43992</v>
      </c>
      <c r="EG368" s="3">
        <f>SUM(EH268+EI268+EJ268+EK268+EL268+EM268)</f>
        <v>233</v>
      </c>
    </row>
    <row r="369" spans="51:137" x14ac:dyDescent="0.2">
      <c r="AY369" s="1">
        <v>43987</v>
      </c>
      <c r="AZ369" s="3">
        <f>SUM(BE266-BE265)</f>
        <v>66480</v>
      </c>
      <c r="BB369" s="1">
        <v>43987</v>
      </c>
      <c r="BC369" s="3">
        <f>SUM(BF266-BF265)</f>
        <v>61162</v>
      </c>
      <c r="BE369" s="1">
        <v>43987</v>
      </c>
      <c r="BF369" s="3">
        <f>SUM(BG266-BG265)</f>
        <v>9760</v>
      </c>
      <c r="BH369" s="1">
        <v>43987</v>
      </c>
      <c r="BI369" s="3">
        <f>SUM(BH266-BH265)</f>
        <v>18564</v>
      </c>
      <c r="BK369" s="1">
        <v>43987</v>
      </c>
      <c r="BL369" s="3"/>
      <c r="BN369" s="1">
        <v>43987</v>
      </c>
      <c r="BO369" s="3">
        <f>SUM(BJ266-BJ265)</f>
        <v>69837</v>
      </c>
      <c r="BZ369" s="1"/>
      <c r="DF369" s="1">
        <v>43994</v>
      </c>
      <c r="DG369" s="3">
        <f>SUM(DI270+DJ270+DK270+DL270+DM270+DN270)</f>
        <v>3745</v>
      </c>
      <c r="EF369" s="1">
        <v>43993</v>
      </c>
      <c r="EG369" s="3">
        <f>SUM(EH269+EI269+EJ269+EK269+EL269+EM269)</f>
        <v>145</v>
      </c>
    </row>
    <row r="370" spans="51:137" x14ac:dyDescent="0.2">
      <c r="AY370" s="1">
        <v>43988</v>
      </c>
      <c r="AZ370" s="3">
        <f>SUM(BE267-BE266)</f>
        <v>77895</v>
      </c>
      <c r="BB370" s="1">
        <v>43988</v>
      </c>
      <c r="BC370" s="3">
        <f>SUM(BF267-BF266)</f>
        <v>557</v>
      </c>
      <c r="BE370" s="1">
        <v>43988</v>
      </c>
      <c r="BF370" s="3">
        <f>SUM(BG267-BG266)</f>
        <v>9800</v>
      </c>
      <c r="BH370" s="1">
        <v>43988</v>
      </c>
      <c r="BI370" s="3"/>
      <c r="BK370" s="1">
        <v>43988</v>
      </c>
      <c r="BL370" s="3">
        <f>SUM(BI267-BI266)</f>
        <v>11622</v>
      </c>
      <c r="BN370" s="1">
        <v>43988</v>
      </c>
      <c r="BO370" s="3">
        <f>SUM(BJ267-BJ266)</f>
        <v>53918</v>
      </c>
      <c r="BZ370" s="1"/>
      <c r="DF370" s="1">
        <v>43995</v>
      </c>
      <c r="DG370" s="3">
        <f>SUM(DI271+DJ271+DK271+DL271+DM271+DN271)</f>
        <v>3329</v>
      </c>
      <c r="EF370" s="1">
        <v>43994</v>
      </c>
      <c r="EG370" s="3">
        <f>SUM(EH270+EI270+EJ270+EK270+EL270+EM270)</f>
        <v>153</v>
      </c>
    </row>
    <row r="371" spans="51:137" x14ac:dyDescent="0.2">
      <c r="AY371" s="1">
        <v>43989</v>
      </c>
      <c r="AZ371" s="3">
        <f>SUM(BE268-BE267)</f>
        <v>60435</v>
      </c>
      <c r="BB371" s="1">
        <v>43989</v>
      </c>
      <c r="BC371" s="3">
        <f>SUM(BF268-BF267)</f>
        <v>40977</v>
      </c>
      <c r="BE371" s="1">
        <v>43989</v>
      </c>
      <c r="BF371" s="3">
        <f>SUM(BG268-BG267)</f>
        <v>7808</v>
      </c>
      <c r="BH371" s="1">
        <v>43989</v>
      </c>
      <c r="BI371" s="3"/>
      <c r="BK371" s="1">
        <v>43989</v>
      </c>
      <c r="BL371" s="3">
        <f>SUM(BI268-BI267)</f>
        <v>9557</v>
      </c>
      <c r="BN371" s="1">
        <v>43989</v>
      </c>
      <c r="BO371" s="3">
        <f>SUM(BJ268-BJ267)</f>
        <v>68972</v>
      </c>
      <c r="BZ371" s="1"/>
      <c r="DF371" s="1">
        <v>43996</v>
      </c>
      <c r="DG371" s="3">
        <f>SUM(DI272+DJ272+DK272+DL272+DM272+DN272)</f>
        <v>2312</v>
      </c>
      <c r="EF371" s="1">
        <v>43995</v>
      </c>
      <c r="EG371" s="3">
        <f>SUM(EH271+EI271+EJ271+EK271+EL271+EM271)</f>
        <v>189</v>
      </c>
    </row>
    <row r="372" spans="51:137" x14ac:dyDescent="0.2">
      <c r="AY372" s="1">
        <v>43990</v>
      </c>
      <c r="AZ372" s="3">
        <f>SUM(BE269-BE268)</f>
        <v>58054</v>
      </c>
      <c r="BB372" s="1">
        <v>43990</v>
      </c>
      <c r="BC372" s="3">
        <f>SUM(BF269-BF268)</f>
        <v>14664</v>
      </c>
      <c r="BE372" s="1">
        <v>43990</v>
      </c>
      <c r="BF372" s="3">
        <f>SUM(BG269-BG268)</f>
        <v>4782</v>
      </c>
      <c r="BH372" s="1">
        <v>43990</v>
      </c>
      <c r="BI372" s="3">
        <f>SUM(BH269-BH268)</f>
        <v>10317</v>
      </c>
      <c r="BK372" s="1">
        <v>43990</v>
      </c>
      <c r="BL372" s="3">
        <f>SUM(BI269-BI268)</f>
        <v>7565</v>
      </c>
      <c r="BN372" s="1">
        <v>43990</v>
      </c>
      <c r="BO372" s="3">
        <f>SUM(BJ269-BJ268)</f>
        <v>55055</v>
      </c>
      <c r="BZ372" s="1"/>
      <c r="DF372" s="1">
        <v>43997</v>
      </c>
      <c r="DG372" s="3">
        <f>SUM(DI273+DJ273+DK273+DL273+DM273+DN273)</f>
        <v>1983</v>
      </c>
      <c r="EF372" s="1">
        <v>43996</v>
      </c>
      <c r="EG372" s="3">
        <f>SUM(EH272+EI272+EJ272+EK272+EL272+EM272)</f>
        <v>86</v>
      </c>
    </row>
    <row r="373" spans="51:137" x14ac:dyDescent="0.2">
      <c r="AY373" s="1">
        <v>43991</v>
      </c>
      <c r="AZ373" s="3">
        <f>SUM(BE270-BE269)</f>
        <v>49973</v>
      </c>
      <c r="BB373" s="1">
        <v>43991</v>
      </c>
      <c r="BC373" s="3">
        <f>SUM(BF270-BF269)</f>
        <v>14408</v>
      </c>
      <c r="BE373" s="1">
        <v>43991</v>
      </c>
      <c r="BF373" s="3">
        <f>SUM(BG270-BG269)</f>
        <v>4660</v>
      </c>
      <c r="BH373" s="1">
        <v>43991</v>
      </c>
      <c r="BI373" s="3">
        <f>SUM(BH270-BH269)</f>
        <v>16116</v>
      </c>
      <c r="BK373" s="1">
        <v>43991</v>
      </c>
      <c r="BL373" s="3">
        <f>SUM(BI270-BI269)</f>
        <v>6216</v>
      </c>
      <c r="BN373" s="1">
        <v>43991</v>
      </c>
      <c r="BO373" s="3">
        <f>SUM(BJ270-BJ269)</f>
        <v>54553</v>
      </c>
      <c r="BZ373" s="1"/>
      <c r="DF373" s="1">
        <v>43998</v>
      </c>
      <c r="DG373" s="3">
        <f>SUM(DI274+DJ274+DK274+DL274+DM274+DN274)</f>
        <v>2821</v>
      </c>
      <c r="EF373" s="1">
        <v>43997</v>
      </c>
      <c r="EG373" s="3">
        <f>SUM(EH273+EI273+EJ273+EK273+EL273+EM273)</f>
        <v>84</v>
      </c>
    </row>
    <row r="374" spans="51:137" x14ac:dyDescent="0.2">
      <c r="AY374" s="1">
        <v>43992</v>
      </c>
      <c r="AZ374" s="3">
        <f>SUM(BE271-BE270)</f>
        <v>62297</v>
      </c>
      <c r="BB374" s="1">
        <v>43992</v>
      </c>
      <c r="BC374" s="3">
        <f>SUM(BF271-BF270)</f>
        <v>19437</v>
      </c>
      <c r="BE374" s="1">
        <v>43992</v>
      </c>
      <c r="BF374" s="3">
        <f>SUM(BG271-BG270)</f>
        <v>10034</v>
      </c>
      <c r="BH374" s="1">
        <v>43992</v>
      </c>
      <c r="BI374" s="3">
        <f>SUM(BH271-BH270)</f>
        <v>184</v>
      </c>
      <c r="BK374" s="1">
        <v>43992</v>
      </c>
      <c r="BL374" s="3">
        <f>SUM(BI271-BI270)</f>
        <v>10264</v>
      </c>
      <c r="BN374" s="1">
        <v>43992</v>
      </c>
      <c r="BO374" s="3">
        <f>SUM(BJ271-BJ270)</f>
        <v>56849</v>
      </c>
      <c r="BZ374" s="1"/>
      <c r="DF374" s="1">
        <v>43999</v>
      </c>
      <c r="DG374" s="3">
        <f>SUM(DI275+DJ275+DK275+DL275+DM275+DN275)</f>
        <v>3573</v>
      </c>
      <c r="EF374" s="1">
        <v>43998</v>
      </c>
      <c r="EG374" s="3">
        <f>SUM(EH274+EI274+EJ274+EK274+EL274+EM274)</f>
        <v>124</v>
      </c>
    </row>
    <row r="375" spans="51:137" x14ac:dyDescent="0.2">
      <c r="AY375" s="1">
        <v>43993</v>
      </c>
      <c r="AZ375" s="3">
        <f>SUM(BE272-BE271)</f>
        <v>60839</v>
      </c>
      <c r="BB375" s="1">
        <v>43993</v>
      </c>
      <c r="BC375" s="3">
        <f>SUM(BF272-BF271)</f>
        <v>21859</v>
      </c>
      <c r="BE375" s="1">
        <v>43993</v>
      </c>
      <c r="BF375" s="3">
        <f>SUM(BG272-BG271)</f>
        <v>10833</v>
      </c>
      <c r="BH375" s="1">
        <v>43993</v>
      </c>
      <c r="BI375" s="3">
        <f>SUM(BH272-BH271)</f>
        <v>33185</v>
      </c>
      <c r="BK375" s="1">
        <v>43993</v>
      </c>
      <c r="BL375" s="3">
        <f>SUM(BI272-BI271)</f>
        <v>9942</v>
      </c>
      <c r="BN375" s="1">
        <v>43993</v>
      </c>
      <c r="BO375" s="3">
        <f>SUM(BJ272-BJ271)</f>
        <v>64611</v>
      </c>
      <c r="BZ375" s="1"/>
      <c r="DF375" s="1">
        <v>44000</v>
      </c>
      <c r="DG375" s="3">
        <f>SUM(DI276+DJ276+DK276+DL276+DM276+DN276)</f>
        <v>2932</v>
      </c>
      <c r="EF375" s="1">
        <v>43999</v>
      </c>
      <c r="EG375" s="3">
        <f>SUM(EH275+EI275+EJ275+EK275+EL275+EM275)</f>
        <v>129</v>
      </c>
    </row>
    <row r="376" spans="51:137" x14ac:dyDescent="0.2">
      <c r="AY376" s="1">
        <v>43994</v>
      </c>
      <c r="AZ376" s="3">
        <f>SUM(BE273-BE272)</f>
        <v>72395</v>
      </c>
      <c r="BB376" s="1">
        <v>43994</v>
      </c>
      <c r="BC376" s="3">
        <f>SUM(BF273-BF272)</f>
        <v>24603</v>
      </c>
      <c r="BE376" s="1">
        <v>43994</v>
      </c>
      <c r="BF376" s="3">
        <f>SUM(BG273-BG272)</f>
        <v>10186</v>
      </c>
      <c r="BH376" s="1">
        <v>43994</v>
      </c>
      <c r="BI376" s="3">
        <f>SUM(BH273-BH272)</f>
        <v>15767</v>
      </c>
      <c r="BK376" s="1">
        <v>43994</v>
      </c>
      <c r="BL376" s="3">
        <f>SUM(BI273-BI272)</f>
        <v>12632</v>
      </c>
      <c r="BN376" s="1">
        <v>43994</v>
      </c>
      <c r="BO376" s="3">
        <f>SUM(BJ273-BJ272)</f>
        <v>62135</v>
      </c>
      <c r="BZ376" s="1"/>
      <c r="DF376" s="1">
        <v>44001</v>
      </c>
      <c r="DG376" s="3">
        <f>SUM(DI277+DJ277+DK277+DL277+DM277+DN277)</f>
        <v>3194</v>
      </c>
      <c r="EF376" s="1">
        <v>44000</v>
      </c>
      <c r="EG376" s="3">
        <f>SUM(EH276+EI276+EJ276+EK276+EL276+EM276)</f>
        <v>91</v>
      </c>
    </row>
    <row r="377" spans="51:137" x14ac:dyDescent="0.2">
      <c r="AY377" s="1">
        <v>43995</v>
      </c>
      <c r="AZ377" s="3">
        <f>SUM(BE274-BE273)</f>
        <v>70840</v>
      </c>
      <c r="BB377" s="1">
        <v>43995</v>
      </c>
      <c r="BC377" s="3"/>
      <c r="BE377" s="1">
        <v>43995</v>
      </c>
      <c r="BF377" s="3">
        <f>SUM(BG274-BG273)</f>
        <v>10160</v>
      </c>
      <c r="BH377" s="1">
        <v>43995</v>
      </c>
      <c r="BI377" s="3">
        <f>SUM(BH274-BH273)</f>
        <v>13196</v>
      </c>
      <c r="BK377" s="1">
        <v>43995</v>
      </c>
      <c r="BL377" s="3">
        <f>SUM(BI274-BI273)</f>
        <v>8667</v>
      </c>
      <c r="BN377" s="1">
        <v>43995</v>
      </c>
      <c r="BO377" s="3">
        <f>SUM(BJ274-BJ273)</f>
        <v>77603</v>
      </c>
      <c r="BZ377" s="1"/>
      <c r="DF377" s="1">
        <v>44002</v>
      </c>
      <c r="DG377" s="3">
        <f>SUM(DI278+DJ278+DK278+DL278+DM278+DN278)</f>
        <v>3804</v>
      </c>
      <c r="EF377" s="1">
        <v>44001</v>
      </c>
      <c r="EG377" s="3">
        <f>SUM(EH277+EI277+EJ277+EK277+EL277+EM277)</f>
        <v>91</v>
      </c>
    </row>
    <row r="378" spans="51:137" x14ac:dyDescent="0.2">
      <c r="AY378" s="1">
        <v>43996</v>
      </c>
      <c r="AZ378" s="3">
        <f>SUM(BE275-BE274)</f>
        <v>62359</v>
      </c>
      <c r="BB378" s="1">
        <v>43996</v>
      </c>
      <c r="BC378" s="3"/>
      <c r="BE378" s="1">
        <v>43996</v>
      </c>
      <c r="BF378" s="3">
        <f>SUM(BG275-BG274)</f>
        <v>9112</v>
      </c>
      <c r="BH378" s="1">
        <v>43996</v>
      </c>
      <c r="BI378" s="3">
        <f>SUM(BH275-BH274)</f>
        <v>14015</v>
      </c>
      <c r="BK378" s="1">
        <v>43996</v>
      </c>
      <c r="BL378" s="3">
        <f>SUM(BI275-BI274)</f>
        <v>8182</v>
      </c>
      <c r="BN378" s="1">
        <v>43996</v>
      </c>
      <c r="BO378" s="3">
        <f>SUM(BJ275-BJ274)</f>
        <v>66186</v>
      </c>
      <c r="BZ378" s="1"/>
      <c r="DF378" s="1">
        <v>44003</v>
      </c>
      <c r="DG378" s="3">
        <f>SUM(DI279+DJ279+DK279+DL279+DM279+DN279)</f>
        <v>3701</v>
      </c>
      <c r="EF378" s="1">
        <v>44002</v>
      </c>
      <c r="EG378" s="3">
        <f>SUM(EH278+EI278+EJ278+EK278+EL278+EM278)</f>
        <v>124</v>
      </c>
    </row>
    <row r="379" spans="51:137" x14ac:dyDescent="0.2">
      <c r="AY379" s="1">
        <v>43997</v>
      </c>
      <c r="AZ379" s="3">
        <f>SUM(BE276-BE275)</f>
        <v>56611</v>
      </c>
      <c r="BB379" s="1">
        <v>43997</v>
      </c>
      <c r="BC379" s="3">
        <f>SUM(BF276-BF275)</f>
        <v>18467</v>
      </c>
      <c r="BE379" s="1">
        <v>43997</v>
      </c>
      <c r="BF379" s="3">
        <f>SUM(BG276-BG275)</f>
        <v>4492</v>
      </c>
      <c r="BH379" s="1">
        <v>43997</v>
      </c>
      <c r="BI379" s="3">
        <f>SUM(BH276-BH275)</f>
        <v>10539</v>
      </c>
      <c r="BK379" s="1">
        <v>43997</v>
      </c>
      <c r="BL379" s="3">
        <f>SUM(BI276-BI275)</f>
        <v>9797</v>
      </c>
      <c r="BN379" s="1">
        <v>43997</v>
      </c>
      <c r="BO379" s="3">
        <f>SUM(BJ276-BJ275)</f>
        <v>69573</v>
      </c>
      <c r="BZ379" s="1"/>
      <c r="DF379" s="1">
        <v>44004</v>
      </c>
      <c r="DG379" s="3">
        <f>SUM(DI280+DJ280+DK280+DL280+DM280+DN280)</f>
        <v>4159</v>
      </c>
      <c r="EF379" s="1">
        <v>44003</v>
      </c>
      <c r="EG379" s="3">
        <f>SUM(EH279+EI279+EJ279+EK279+EL279+EM279)</f>
        <v>52</v>
      </c>
    </row>
    <row r="380" spans="51:137" x14ac:dyDescent="0.2">
      <c r="AY380" s="1">
        <v>43998</v>
      </c>
      <c r="AZ380" s="3">
        <f>SUM(BE277-BE276)</f>
        <v>60568</v>
      </c>
      <c r="BB380" s="1">
        <v>43998</v>
      </c>
      <c r="BC380" s="3">
        <f>SUM(BF277-BF276)</f>
        <v>15699</v>
      </c>
      <c r="BE380" s="1">
        <v>43998</v>
      </c>
      <c r="BF380" s="3">
        <f>SUM(BG277-BG276)</f>
        <v>6361</v>
      </c>
      <c r="BH380" s="1">
        <v>43998</v>
      </c>
      <c r="BI380" s="3">
        <f>SUM(BH277-BH276)</f>
        <v>11497</v>
      </c>
      <c r="BK380" s="1">
        <v>43998</v>
      </c>
      <c r="BL380" s="3">
        <f>SUM(BI277-BI276)</f>
        <v>10062</v>
      </c>
      <c r="BN380" s="1">
        <v>43998</v>
      </c>
      <c r="BO380" s="3">
        <f>SUM(BJ277-BJ276)</f>
        <v>60233</v>
      </c>
      <c r="BZ380" s="1"/>
      <c r="DF380" s="1">
        <v>44005</v>
      </c>
      <c r="DG380" s="3">
        <v>4500</v>
      </c>
      <c r="EF380" s="1">
        <v>44004</v>
      </c>
      <c r="EG380" s="3">
        <f>SUM(EH280+EI280+EJ280+EK280+EL280+EM280)</f>
        <v>69</v>
      </c>
    </row>
    <row r="381" spans="51:137" x14ac:dyDescent="0.2">
      <c r="AY381" s="1">
        <v>43999</v>
      </c>
      <c r="AZ381" s="3">
        <f>SUM(BE278-BE277)</f>
        <v>59341</v>
      </c>
      <c r="BB381" s="1">
        <v>43999</v>
      </c>
      <c r="BC381" s="3">
        <f>SUM(BF278-BF277)</f>
        <v>16059</v>
      </c>
      <c r="BE381" s="1">
        <v>43999</v>
      </c>
      <c r="BF381" s="3">
        <f>SUM(BG278-BG277)</f>
        <v>8313</v>
      </c>
      <c r="BH381" s="1">
        <v>43999</v>
      </c>
      <c r="BI381" s="3">
        <f>SUM(BH278-BH277)</f>
        <v>14351</v>
      </c>
      <c r="BK381" s="1">
        <v>43999</v>
      </c>
      <c r="BL381" s="3">
        <f>SUM(BI278-BI277)</f>
        <v>9739</v>
      </c>
      <c r="BN381" s="1">
        <v>43999</v>
      </c>
      <c r="BO381" s="3">
        <f>SUM(BJ278-BJ277)</f>
        <v>76542</v>
      </c>
      <c r="BZ381" s="1"/>
      <c r="DF381" s="1">
        <v>44006</v>
      </c>
      <c r="DG381" s="3">
        <f>SUM(DI282+DJ282+DK282+DL282+DM282+DN282)</f>
        <v>3624</v>
      </c>
      <c r="EF381" s="1">
        <v>44005</v>
      </c>
      <c r="EG381" s="3">
        <f>SUM(EH281+EI281+EJ281+EK281+EL281+EM281)</f>
        <v>93</v>
      </c>
    </row>
    <row r="382" spans="51:137" x14ac:dyDescent="0.2">
      <c r="AY382" s="1">
        <v>44000</v>
      </c>
      <c r="AZ382" s="3">
        <f>SUM(BE279-BE278)</f>
        <v>68541</v>
      </c>
      <c r="BB382" s="1">
        <v>44000</v>
      </c>
      <c r="BC382" s="3">
        <f>SUM(BF279-BF278)</f>
        <v>23893</v>
      </c>
      <c r="BE382" s="1">
        <v>44000</v>
      </c>
      <c r="BF382" s="3">
        <f>SUM(BG279-BG278)</f>
        <v>9142</v>
      </c>
      <c r="BH382" s="1">
        <v>44000</v>
      </c>
      <c r="BI382" s="3">
        <f>SUM(BH279-BH278)</f>
        <v>301</v>
      </c>
      <c r="BK382" s="1">
        <v>44000</v>
      </c>
      <c r="BL382" s="3">
        <f>SUM(BI279-BI278)</f>
        <v>11237</v>
      </c>
      <c r="BN382" s="1">
        <v>44000</v>
      </c>
      <c r="BO382" s="3">
        <f>SUM(BJ279-BJ278)</f>
        <v>81172</v>
      </c>
      <c r="BZ382" s="1"/>
      <c r="DF382" s="1">
        <v>44007</v>
      </c>
      <c r="DG382" s="3">
        <f>SUM(DI283+DJ283+DK283+DL283+DM283+DN283)</f>
        <v>4099</v>
      </c>
      <c r="EF382" s="1">
        <v>44006</v>
      </c>
      <c r="EG382" s="3">
        <f>SUM(EH282+EI282+EJ282+EK282+EL282+EM282)</f>
        <v>139</v>
      </c>
    </row>
    <row r="383" spans="51:137" x14ac:dyDescent="0.2">
      <c r="AY383" s="1">
        <v>44001</v>
      </c>
      <c r="AZ383" s="3">
        <f>SUM(BE280-BE279)</f>
        <v>79303</v>
      </c>
      <c r="BB383" s="1">
        <v>44001</v>
      </c>
      <c r="BC383" s="3">
        <f>SUM(BF280-BF279)</f>
        <v>22609</v>
      </c>
      <c r="BE383" s="1">
        <v>44001</v>
      </c>
      <c r="BF383" s="3">
        <f>SUM(BG280-BG279)</f>
        <v>9471</v>
      </c>
      <c r="BH383" s="1">
        <v>44001</v>
      </c>
      <c r="BI383" s="3">
        <f>SUM(BH280-BH279)</f>
        <v>29742</v>
      </c>
      <c r="BK383" s="1">
        <v>44001</v>
      </c>
      <c r="BL383" s="3">
        <f>SUM(BI280-BI279)</f>
        <v>13150</v>
      </c>
      <c r="BN383" s="1">
        <v>44001</v>
      </c>
      <c r="BO383" s="3">
        <f>SUM(BJ280-BJ279)</f>
        <v>78710</v>
      </c>
      <c r="BZ383" s="1"/>
      <c r="DF383" s="1">
        <v>44008</v>
      </c>
      <c r="DG383" s="3">
        <f>SUM(DI284+DJ284+DK284+DL284+DM284+DN284)</f>
        <v>4510</v>
      </c>
      <c r="EF383" s="1">
        <v>44007</v>
      </c>
      <c r="EG383" s="3">
        <f>SUM(EH283+EI283+EJ283+EK283+EL283+EM283)</f>
        <v>120</v>
      </c>
    </row>
    <row r="384" spans="51:137" x14ac:dyDescent="0.2">
      <c r="AY384" s="1">
        <v>44002</v>
      </c>
      <c r="AZ384" s="3">
        <f>SUM(BE281-BE280)</f>
        <v>68830</v>
      </c>
      <c r="BB384" s="1">
        <v>44002</v>
      </c>
      <c r="BC384" s="3">
        <f>SUM(BF281-BF280)</f>
        <v>24530</v>
      </c>
      <c r="BE384" s="1">
        <v>44002</v>
      </c>
      <c r="BF384" s="3">
        <f>SUM(BG281-BG280)</f>
        <v>14067</v>
      </c>
      <c r="BH384" s="1">
        <v>44002</v>
      </c>
      <c r="BI384" s="3">
        <f>SUM(BH281-BH280)</f>
        <v>14706</v>
      </c>
      <c r="BK384" s="1">
        <v>44002</v>
      </c>
      <c r="BL384" s="3">
        <f>SUM(BI281-BI280)</f>
        <v>509</v>
      </c>
      <c r="BN384" s="1">
        <v>44002</v>
      </c>
      <c r="BO384" s="3">
        <f>SUM(BJ281-BJ280)</f>
        <v>84844</v>
      </c>
      <c r="BZ384" s="1"/>
      <c r="EF384" s="1">
        <v>44008</v>
      </c>
      <c r="EG384" s="3">
        <f>SUM(EH284+EI284+EJ284+EK284+EL284+EM284)</f>
        <v>111</v>
      </c>
    </row>
    <row r="385" spans="51:78" x14ac:dyDescent="0.2">
      <c r="AY385" s="1">
        <v>44003</v>
      </c>
      <c r="AZ385" s="3">
        <f>SUM(BE282-BE281)</f>
        <v>67526</v>
      </c>
      <c r="BB385" s="1">
        <v>44003</v>
      </c>
      <c r="BC385" s="3">
        <f>SUM(BF282-BF281)</f>
        <v>26094</v>
      </c>
      <c r="BE385" s="1">
        <v>44003</v>
      </c>
      <c r="BF385" s="3">
        <f>SUM(BG282-BG281)</f>
        <v>8363</v>
      </c>
      <c r="BH385" s="1">
        <v>44003</v>
      </c>
      <c r="BI385" s="3">
        <f>SUM(BH282-BH281)</f>
        <v>12792</v>
      </c>
      <c r="BK385" s="1">
        <v>44003</v>
      </c>
      <c r="BL385" s="3"/>
      <c r="BN385" s="1">
        <v>44003</v>
      </c>
      <c r="BO385" s="3">
        <f>SUM(BJ282-BJ281)</f>
        <v>92430</v>
      </c>
      <c r="BZ385" s="1"/>
    </row>
    <row r="386" spans="51:78" x14ac:dyDescent="0.2">
      <c r="AY386" s="1">
        <v>44004</v>
      </c>
      <c r="AZ386" s="3">
        <f>SUM(BE283-BE282)</f>
        <v>56780</v>
      </c>
      <c r="BB386" s="1">
        <v>44004</v>
      </c>
      <c r="BC386" s="3">
        <f>SUM(BF283-BF282)</f>
        <v>22432</v>
      </c>
      <c r="BE386" s="1">
        <v>44004</v>
      </c>
      <c r="BF386" s="3">
        <f>SUM(BG283-BG282)</f>
        <v>6730</v>
      </c>
      <c r="BH386" s="1">
        <v>44004</v>
      </c>
      <c r="BI386" s="3">
        <f>SUM(BH283-BH282)</f>
        <v>10591</v>
      </c>
      <c r="BK386" s="1">
        <v>44004</v>
      </c>
      <c r="BL386" s="3">
        <f>SUM(BI283-BI282)</f>
        <v>30121</v>
      </c>
      <c r="BN386" s="1">
        <v>44004</v>
      </c>
      <c r="BO386" s="3">
        <f>SUM(BJ283-BJ282)</f>
        <v>85243</v>
      </c>
      <c r="BZ386" s="1"/>
    </row>
    <row r="387" spans="51:78" x14ac:dyDescent="0.2">
      <c r="AY387" s="1">
        <v>44005</v>
      </c>
      <c r="AZ387" s="3">
        <f>SUM(BE284-BE283)</f>
        <v>48709</v>
      </c>
      <c r="BB387" s="1">
        <v>44005</v>
      </c>
      <c r="BC387" s="3">
        <f>SUM(BF284-BF283)</f>
        <v>16052</v>
      </c>
      <c r="BE387" s="1">
        <v>44005</v>
      </c>
      <c r="BF387" s="3">
        <f>SUM(BG284-BG283)</f>
        <v>7532</v>
      </c>
      <c r="BH387" s="1">
        <v>44005</v>
      </c>
      <c r="BI387" s="3">
        <f>SUM(BH284-BH283)</f>
        <v>10651</v>
      </c>
      <c r="BK387" s="1">
        <v>44005</v>
      </c>
      <c r="BL387" s="3">
        <f>SUM(BI284-BI283)</f>
        <v>11255</v>
      </c>
      <c r="BN387" s="1">
        <v>44005</v>
      </c>
      <c r="BO387" s="3">
        <f>SUM(BJ284-BJ283)</f>
        <v>95970</v>
      </c>
      <c r="BZ387" s="1"/>
    </row>
    <row r="388" spans="51:78" x14ac:dyDescent="0.2">
      <c r="AY388" s="1">
        <v>44006</v>
      </c>
      <c r="AZ388" s="3">
        <f>SUM(BE285-BE284)</f>
        <v>51144</v>
      </c>
      <c r="BB388" s="1">
        <v>44006</v>
      </c>
      <c r="BC388" s="3">
        <f>SUM(BF285-BF284)</f>
        <v>16194</v>
      </c>
      <c r="BE388" s="1">
        <v>44006</v>
      </c>
      <c r="BF388" s="3">
        <f>SUM(BG285-BG284)</f>
        <v>7369</v>
      </c>
      <c r="BH388" s="1">
        <v>44006</v>
      </c>
      <c r="BI388" s="3">
        <f>SUM(BH285-BH284)</f>
        <v>16137</v>
      </c>
      <c r="BK388" s="1">
        <v>44006</v>
      </c>
      <c r="BL388" s="3">
        <f>SUM(BI285-BI284)</f>
        <v>12305</v>
      </c>
      <c r="BN388" s="1">
        <v>44006</v>
      </c>
      <c r="BO388" s="3">
        <f>SUM(BJ285-BJ284)</f>
        <v>101446</v>
      </c>
      <c r="BZ388" s="1"/>
    </row>
    <row r="389" spans="51:78" x14ac:dyDescent="0.2">
      <c r="AY389" s="1">
        <v>44007</v>
      </c>
      <c r="AZ389" s="1"/>
      <c r="BB389" s="1">
        <v>44007</v>
      </c>
      <c r="BC389">
        <v>21265</v>
      </c>
      <c r="BE389" s="1">
        <v>44007</v>
      </c>
      <c r="BF389">
        <v>10318</v>
      </c>
      <c r="BH389" s="1">
        <v>44007</v>
      </c>
      <c r="BI389">
        <v>18034</v>
      </c>
      <c r="BK389" s="1">
        <v>44007</v>
      </c>
      <c r="BL389">
        <v>13393</v>
      </c>
      <c r="BN389" s="1">
        <v>44007</v>
      </c>
      <c r="BO389">
        <v>76969</v>
      </c>
      <c r="BZ389" s="1"/>
    </row>
    <row r="390" spans="51:78" x14ac:dyDescent="0.2">
      <c r="AY390" s="1">
        <v>44008</v>
      </c>
      <c r="BB390" s="1">
        <v>44008</v>
      </c>
      <c r="BC390">
        <v>25762</v>
      </c>
      <c r="BE390" s="1">
        <v>44008</v>
      </c>
      <c r="BF390">
        <v>8545</v>
      </c>
      <c r="BH390" s="1">
        <v>44008</v>
      </c>
      <c r="BI390">
        <v>18867</v>
      </c>
      <c r="BK390" s="1">
        <v>44008</v>
      </c>
      <c r="BL390">
        <v>14280</v>
      </c>
      <c r="BN390" s="1">
        <v>44008</v>
      </c>
      <c r="BO390">
        <v>90996</v>
      </c>
      <c r="BZ390" s="1"/>
    </row>
    <row r="391" spans="51:78" x14ac:dyDescent="0.2">
      <c r="BZ391" s="1"/>
    </row>
    <row r="392" spans="51:78" x14ac:dyDescent="0.2">
      <c r="BZ392" s="1"/>
    </row>
    <row r="393" spans="51:78" x14ac:dyDescent="0.2">
      <c r="BZ393" s="1"/>
    </row>
    <row r="394" spans="51:78" x14ac:dyDescent="0.2">
      <c r="BZ394" s="1"/>
    </row>
    <row r="395" spans="51:78" x14ac:dyDescent="0.2">
      <c r="BZ395" s="1"/>
    </row>
    <row r="396" spans="51:78" x14ac:dyDescent="0.2">
      <c r="BZ396" s="1"/>
    </row>
    <row r="397" spans="51:78" x14ac:dyDescent="0.2">
      <c r="BZ397" s="1"/>
    </row>
    <row r="398" spans="51:78" x14ac:dyDescent="0.2">
      <c r="BZ398" s="1"/>
    </row>
    <row r="399" spans="51:78" x14ac:dyDescent="0.2">
      <c r="BZ399" s="1"/>
    </row>
    <row r="400" spans="51:78" x14ac:dyDescent="0.2">
      <c r="BZ400" s="1"/>
    </row>
    <row r="452" spans="44:45" x14ac:dyDescent="0.2">
      <c r="AR452" t="s">
        <v>1</v>
      </c>
    </row>
    <row r="453" spans="44:45" x14ac:dyDescent="0.2">
      <c r="AR453" s="1">
        <v>43922</v>
      </c>
    </row>
    <row r="454" spans="44:45" x14ac:dyDescent="0.2">
      <c r="AR454" s="1">
        <v>43923</v>
      </c>
      <c r="AS454" s="3">
        <f t="shared" ref="AS454:AS485" si="205">SUM(BO305+BL305+BI305+BF305+BC305+AZ305)</f>
        <v>43338</v>
      </c>
    </row>
    <row r="455" spans="44:45" x14ac:dyDescent="0.2">
      <c r="AR455" s="1">
        <v>43924</v>
      </c>
      <c r="AS455" s="3">
        <f t="shared" si="205"/>
        <v>50440</v>
      </c>
    </row>
    <row r="456" spans="44:45" x14ac:dyDescent="0.2">
      <c r="AR456" s="1">
        <v>43925</v>
      </c>
      <c r="AS456" s="3">
        <f t="shared" si="205"/>
        <v>127985</v>
      </c>
    </row>
    <row r="457" spans="44:45" x14ac:dyDescent="0.2">
      <c r="AR457" s="1">
        <v>43926</v>
      </c>
      <c r="AS457" s="3">
        <f t="shared" si="205"/>
        <v>43278</v>
      </c>
    </row>
    <row r="458" spans="44:45" x14ac:dyDescent="0.2">
      <c r="AR458" s="1">
        <v>43927</v>
      </c>
      <c r="AS458" s="3">
        <f t="shared" si="205"/>
        <v>40942</v>
      </c>
    </row>
    <row r="459" spans="44:45" x14ac:dyDescent="0.2">
      <c r="AR459" s="1">
        <v>43928</v>
      </c>
      <c r="AS459" s="3">
        <f t="shared" si="205"/>
        <v>54729</v>
      </c>
    </row>
    <row r="460" spans="44:45" x14ac:dyDescent="0.2">
      <c r="AR460" s="1">
        <v>43929</v>
      </c>
      <c r="AS460" s="3">
        <f t="shared" si="205"/>
        <v>57765</v>
      </c>
    </row>
    <row r="461" spans="44:45" x14ac:dyDescent="0.2">
      <c r="AR461" s="1">
        <v>43930</v>
      </c>
      <c r="AS461" s="3">
        <f t="shared" si="205"/>
        <v>67834</v>
      </c>
    </row>
    <row r="462" spans="44:45" x14ac:dyDescent="0.2">
      <c r="AR462" s="1">
        <v>43931</v>
      </c>
      <c r="AS462" s="3">
        <f t="shared" si="205"/>
        <v>53851</v>
      </c>
    </row>
    <row r="463" spans="44:45" x14ac:dyDescent="0.2">
      <c r="AR463" s="1">
        <v>43932</v>
      </c>
      <c r="AS463" s="3">
        <f t="shared" si="205"/>
        <v>55629</v>
      </c>
    </row>
    <row r="464" spans="44:45" x14ac:dyDescent="0.2">
      <c r="AR464" s="1">
        <v>43933</v>
      </c>
      <c r="AS464" s="3">
        <f t="shared" si="205"/>
        <v>60386</v>
      </c>
    </row>
    <row r="465" spans="44:45" x14ac:dyDescent="0.2">
      <c r="AR465" s="1">
        <v>43934</v>
      </c>
      <c r="AS465" s="3">
        <f t="shared" si="205"/>
        <v>33472</v>
      </c>
    </row>
    <row r="466" spans="44:45" x14ac:dyDescent="0.2">
      <c r="AR466" s="1">
        <v>43935</v>
      </c>
      <c r="AS466" s="3">
        <f t="shared" si="205"/>
        <v>54340</v>
      </c>
    </row>
    <row r="467" spans="44:45" x14ac:dyDescent="0.2">
      <c r="AR467" s="1">
        <v>43936</v>
      </c>
      <c r="AS467" s="3">
        <f t="shared" si="205"/>
        <v>58290</v>
      </c>
    </row>
    <row r="468" spans="44:45" x14ac:dyDescent="0.2">
      <c r="AR468" s="2">
        <v>43937</v>
      </c>
      <c r="AS468" s="3">
        <f t="shared" si="205"/>
        <v>79515</v>
      </c>
    </row>
    <row r="469" spans="44:45" x14ac:dyDescent="0.2">
      <c r="AR469" s="1">
        <v>43938</v>
      </c>
      <c r="AS469" s="3">
        <f t="shared" si="205"/>
        <v>52024</v>
      </c>
    </row>
    <row r="470" spans="44:45" x14ac:dyDescent="0.2">
      <c r="AR470" s="1">
        <v>43939</v>
      </c>
      <c r="AS470" s="3">
        <f t="shared" si="205"/>
        <v>51870</v>
      </c>
    </row>
    <row r="471" spans="44:45" x14ac:dyDescent="0.2">
      <c r="AR471" s="2">
        <v>43940</v>
      </c>
      <c r="AS471" s="3">
        <f t="shared" si="205"/>
        <v>70397</v>
      </c>
    </row>
    <row r="472" spans="44:45" x14ac:dyDescent="0.2">
      <c r="AR472" s="1">
        <v>43941</v>
      </c>
      <c r="AS472" s="3">
        <f t="shared" si="205"/>
        <v>48937</v>
      </c>
    </row>
    <row r="473" spans="44:45" x14ac:dyDescent="0.2">
      <c r="AR473" s="1">
        <v>43942</v>
      </c>
      <c r="AS473" s="3">
        <f t="shared" si="205"/>
        <v>53734</v>
      </c>
    </row>
    <row r="474" spans="44:45" x14ac:dyDescent="0.2">
      <c r="AR474" s="1">
        <v>43943</v>
      </c>
      <c r="AS474" s="3">
        <f t="shared" si="205"/>
        <v>212081</v>
      </c>
    </row>
    <row r="475" spans="44:45" x14ac:dyDescent="0.2">
      <c r="AR475" s="1">
        <v>43944</v>
      </c>
      <c r="AS475" s="3">
        <f t="shared" si="205"/>
        <v>78371</v>
      </c>
    </row>
    <row r="476" spans="44:45" x14ac:dyDescent="0.2">
      <c r="AR476" s="1">
        <v>43945</v>
      </c>
      <c r="AS476" s="3">
        <f t="shared" si="205"/>
        <v>87553</v>
      </c>
    </row>
    <row r="477" spans="44:45" x14ac:dyDescent="0.2">
      <c r="AR477" s="1">
        <v>43946</v>
      </c>
      <c r="AS477" s="3">
        <f t="shared" si="205"/>
        <v>100857</v>
      </c>
    </row>
    <row r="478" spans="44:45" x14ac:dyDescent="0.2">
      <c r="AR478" s="1">
        <v>43947</v>
      </c>
      <c r="AS478" s="3">
        <f t="shared" si="205"/>
        <v>86540</v>
      </c>
    </row>
    <row r="479" spans="44:45" x14ac:dyDescent="0.2">
      <c r="AR479" s="1">
        <v>43948</v>
      </c>
      <c r="AS479" s="3">
        <f t="shared" si="205"/>
        <v>69845</v>
      </c>
    </row>
    <row r="480" spans="44:45" x14ac:dyDescent="0.2">
      <c r="AR480" s="1">
        <v>43949</v>
      </c>
      <c r="AS480" s="3">
        <f t="shared" si="205"/>
        <v>73338</v>
      </c>
    </row>
    <row r="481" spans="44:45" x14ac:dyDescent="0.2">
      <c r="AR481" s="1">
        <v>43950</v>
      </c>
      <c r="AS481" s="3">
        <f t="shared" si="205"/>
        <v>81104</v>
      </c>
    </row>
    <row r="482" spans="44:45" x14ac:dyDescent="0.2">
      <c r="AR482" s="1">
        <v>43951</v>
      </c>
      <c r="AS482" s="3">
        <f t="shared" si="205"/>
        <v>88829</v>
      </c>
    </row>
    <row r="483" spans="44:45" x14ac:dyDescent="0.2">
      <c r="AR483" s="1">
        <v>43952</v>
      </c>
      <c r="AS483" s="3">
        <f t="shared" si="205"/>
        <v>95802</v>
      </c>
    </row>
    <row r="484" spans="44:45" x14ac:dyDescent="0.2">
      <c r="AR484" s="1">
        <v>43953</v>
      </c>
      <c r="AS484" s="3">
        <f t="shared" si="205"/>
        <v>96539</v>
      </c>
    </row>
    <row r="485" spans="44:45" x14ac:dyDescent="0.2">
      <c r="AR485" s="1">
        <v>43954</v>
      </c>
      <c r="AS485" s="3">
        <f t="shared" si="205"/>
        <v>103511</v>
      </c>
    </row>
    <row r="486" spans="44:45" x14ac:dyDescent="0.2">
      <c r="AR486" s="1">
        <v>43955</v>
      </c>
      <c r="AS486" s="3">
        <f t="shared" ref="AS486:AS517" si="206">SUM(BO337+BL337+BI337+BF337+BC337+AZ337)</f>
        <v>80009</v>
      </c>
    </row>
    <row r="487" spans="44:45" x14ac:dyDescent="0.2">
      <c r="AR487" s="1">
        <v>43956</v>
      </c>
      <c r="AS487" s="3">
        <f t="shared" si="206"/>
        <v>75946</v>
      </c>
    </row>
    <row r="488" spans="44:45" x14ac:dyDescent="0.2">
      <c r="AR488" s="1">
        <v>43957</v>
      </c>
      <c r="AS488" s="3">
        <f t="shared" si="206"/>
        <v>84300</v>
      </c>
    </row>
    <row r="489" spans="44:45" x14ac:dyDescent="0.2">
      <c r="AR489" s="1">
        <v>43958</v>
      </c>
      <c r="AS489" s="3">
        <f t="shared" si="206"/>
        <v>102403</v>
      </c>
    </row>
    <row r="490" spans="44:45" x14ac:dyDescent="0.2">
      <c r="AR490" s="1">
        <v>43959</v>
      </c>
      <c r="AS490" s="3">
        <f t="shared" si="206"/>
        <v>110388</v>
      </c>
    </row>
    <row r="491" spans="44:45" x14ac:dyDescent="0.2">
      <c r="AR491" s="1">
        <v>43960</v>
      </c>
      <c r="AS491" s="3">
        <f t="shared" si="206"/>
        <v>112052</v>
      </c>
    </row>
    <row r="492" spans="44:45" x14ac:dyDescent="0.2">
      <c r="AR492" s="1">
        <v>43961</v>
      </c>
      <c r="AS492" s="3">
        <f t="shared" si="206"/>
        <v>104024</v>
      </c>
    </row>
    <row r="493" spans="44:45" x14ac:dyDescent="0.2">
      <c r="AR493" s="1">
        <v>43962</v>
      </c>
      <c r="AS493" s="3">
        <f t="shared" si="206"/>
        <v>87209</v>
      </c>
    </row>
    <row r="494" spans="44:45" x14ac:dyDescent="0.2">
      <c r="AR494" s="1">
        <v>43963</v>
      </c>
      <c r="AS494" s="3">
        <f t="shared" si="206"/>
        <v>75517</v>
      </c>
    </row>
    <row r="495" spans="44:45" x14ac:dyDescent="0.2">
      <c r="AR495" s="1">
        <v>43964</v>
      </c>
      <c r="AS495" s="3">
        <f t="shared" si="206"/>
        <v>97038</v>
      </c>
    </row>
    <row r="496" spans="44:45" x14ac:dyDescent="0.2">
      <c r="AR496" s="1">
        <v>43965</v>
      </c>
      <c r="AS496" s="3">
        <f t="shared" si="206"/>
        <v>129629</v>
      </c>
    </row>
    <row r="497" spans="44:45" x14ac:dyDescent="0.2">
      <c r="AR497" s="1">
        <v>43966</v>
      </c>
      <c r="AS497" s="3">
        <f t="shared" si="206"/>
        <v>137355</v>
      </c>
    </row>
    <row r="498" spans="44:45" x14ac:dyDescent="0.2">
      <c r="AR498" s="1">
        <v>43967</v>
      </c>
      <c r="AS498" s="3">
        <f t="shared" si="206"/>
        <v>129877</v>
      </c>
    </row>
    <row r="499" spans="44:45" x14ac:dyDescent="0.2">
      <c r="AR499" s="1">
        <v>43968</v>
      </c>
      <c r="AS499" s="3">
        <f t="shared" si="206"/>
        <v>161291</v>
      </c>
    </row>
    <row r="500" spans="44:45" x14ac:dyDescent="0.2">
      <c r="AR500" s="1">
        <v>43969</v>
      </c>
      <c r="AS500" s="3">
        <f t="shared" si="206"/>
        <v>120107</v>
      </c>
    </row>
    <row r="501" spans="44:45" x14ac:dyDescent="0.2">
      <c r="AR501" s="1">
        <v>43970</v>
      </c>
      <c r="AS501" s="3">
        <f t="shared" si="206"/>
        <v>113157</v>
      </c>
    </row>
    <row r="502" spans="44:45" x14ac:dyDescent="0.2">
      <c r="AR502" s="1">
        <v>43971</v>
      </c>
      <c r="AS502" s="3">
        <f t="shared" si="206"/>
        <v>125402</v>
      </c>
    </row>
    <row r="503" spans="44:45" x14ac:dyDescent="0.2">
      <c r="AR503" s="1">
        <v>43972</v>
      </c>
      <c r="AS503" s="3">
        <f t="shared" si="206"/>
        <v>148247</v>
      </c>
    </row>
    <row r="504" spans="44:45" x14ac:dyDescent="0.2">
      <c r="AR504" s="1">
        <v>43973</v>
      </c>
      <c r="AS504" s="3">
        <f t="shared" si="206"/>
        <v>142608</v>
      </c>
    </row>
    <row r="505" spans="44:45" x14ac:dyDescent="0.2">
      <c r="AR505" s="1">
        <v>43974</v>
      </c>
      <c r="AS505" s="3">
        <f t="shared" si="206"/>
        <v>160921</v>
      </c>
    </row>
    <row r="506" spans="44:45" x14ac:dyDescent="0.2">
      <c r="AR506" s="1">
        <v>43975</v>
      </c>
      <c r="AS506" s="3">
        <f t="shared" si="206"/>
        <v>153224</v>
      </c>
    </row>
    <row r="507" spans="44:45" x14ac:dyDescent="0.2">
      <c r="AR507" s="1">
        <v>43976</v>
      </c>
      <c r="AS507" s="3">
        <f t="shared" si="206"/>
        <v>127114</v>
      </c>
    </row>
    <row r="508" spans="44:45" x14ac:dyDescent="0.2">
      <c r="AR508" s="1">
        <v>43977</v>
      </c>
      <c r="AS508" s="3">
        <f t="shared" si="206"/>
        <v>108969</v>
      </c>
    </row>
    <row r="509" spans="44:45" x14ac:dyDescent="0.2">
      <c r="AR509" s="1">
        <v>43978</v>
      </c>
      <c r="AS509" s="3">
        <f t="shared" si="206"/>
        <v>143085</v>
      </c>
    </row>
    <row r="510" spans="44:45" x14ac:dyDescent="0.2">
      <c r="AR510" s="1">
        <v>43979</v>
      </c>
      <c r="AS510" s="3">
        <f t="shared" si="206"/>
        <v>163520</v>
      </c>
    </row>
    <row r="511" spans="44:45" x14ac:dyDescent="0.2">
      <c r="AR511" s="1">
        <v>43980</v>
      </c>
      <c r="AS511" s="3">
        <f t="shared" si="206"/>
        <v>188442</v>
      </c>
    </row>
    <row r="512" spans="44:45" x14ac:dyDescent="0.2">
      <c r="AR512" s="1">
        <v>43981</v>
      </c>
      <c r="AS512" s="3">
        <f t="shared" si="206"/>
        <v>183821</v>
      </c>
    </row>
    <row r="513" spans="44:45" x14ac:dyDescent="0.2">
      <c r="AR513" s="1">
        <v>43982</v>
      </c>
      <c r="AS513" s="3">
        <f t="shared" si="206"/>
        <v>153168</v>
      </c>
    </row>
    <row r="514" spans="44:45" x14ac:dyDescent="0.2">
      <c r="AR514" s="1">
        <v>43983</v>
      </c>
      <c r="AS514" s="3">
        <f t="shared" si="206"/>
        <v>178874</v>
      </c>
    </row>
    <row r="515" spans="44:45" x14ac:dyDescent="0.2">
      <c r="AR515" s="1">
        <v>43984</v>
      </c>
      <c r="AS515" s="3">
        <f t="shared" si="206"/>
        <v>161473</v>
      </c>
    </row>
    <row r="516" spans="44:45" x14ac:dyDescent="0.2">
      <c r="AR516" s="1">
        <v>43985</v>
      </c>
      <c r="AS516" s="3">
        <f t="shared" si="206"/>
        <v>166824</v>
      </c>
    </row>
    <row r="517" spans="44:45" x14ac:dyDescent="0.2">
      <c r="AR517" s="1">
        <v>43986</v>
      </c>
      <c r="AS517" s="3">
        <f t="shared" si="206"/>
        <v>162209</v>
      </c>
    </row>
    <row r="518" spans="44:45" x14ac:dyDescent="0.2">
      <c r="AR518" s="1">
        <v>43987</v>
      </c>
      <c r="AS518" s="3">
        <f t="shared" ref="AS518:AS539" si="207">SUM(BO369+BL369+BI369+BF369+BC369+AZ369)</f>
        <v>225803</v>
      </c>
    </row>
    <row r="519" spans="44:45" x14ac:dyDescent="0.2">
      <c r="AR519" s="1">
        <v>43988</v>
      </c>
      <c r="AS519" s="3">
        <f t="shared" si="207"/>
        <v>153792</v>
      </c>
    </row>
    <row r="520" spans="44:45" x14ac:dyDescent="0.2">
      <c r="AR520" s="1">
        <v>43989</v>
      </c>
      <c r="AS520" s="3">
        <f t="shared" si="207"/>
        <v>187749</v>
      </c>
    </row>
    <row r="521" spans="44:45" x14ac:dyDescent="0.2">
      <c r="AR521" s="1">
        <v>43990</v>
      </c>
      <c r="AS521" s="3">
        <f t="shared" si="207"/>
        <v>150437</v>
      </c>
    </row>
    <row r="522" spans="44:45" x14ac:dyDescent="0.2">
      <c r="AR522" s="1">
        <v>43991</v>
      </c>
      <c r="AS522" s="3">
        <f t="shared" si="207"/>
        <v>145926</v>
      </c>
    </row>
    <row r="523" spans="44:45" x14ac:dyDescent="0.2">
      <c r="AR523" s="1">
        <v>43992</v>
      </c>
      <c r="AS523" s="3">
        <f t="shared" si="207"/>
        <v>159065</v>
      </c>
    </row>
    <row r="524" spans="44:45" x14ac:dyDescent="0.2">
      <c r="AR524" s="1">
        <v>43993</v>
      </c>
      <c r="AS524" s="3">
        <f t="shared" si="207"/>
        <v>201269</v>
      </c>
    </row>
    <row r="525" spans="44:45" x14ac:dyDescent="0.2">
      <c r="AR525" s="1">
        <v>43994</v>
      </c>
      <c r="AS525" s="3">
        <f t="shared" si="207"/>
        <v>197718</v>
      </c>
    </row>
    <row r="526" spans="44:45" x14ac:dyDescent="0.2">
      <c r="AR526" s="1">
        <v>43995</v>
      </c>
      <c r="AS526" s="3">
        <f t="shared" si="207"/>
        <v>180466</v>
      </c>
    </row>
    <row r="527" spans="44:45" x14ac:dyDescent="0.2">
      <c r="AR527" s="1">
        <v>43996</v>
      </c>
      <c r="AS527" s="3">
        <f t="shared" si="207"/>
        <v>159854</v>
      </c>
    </row>
    <row r="528" spans="44:45" x14ac:dyDescent="0.2">
      <c r="AR528" s="1">
        <v>43997</v>
      </c>
      <c r="AS528" s="3">
        <f t="shared" si="207"/>
        <v>169479</v>
      </c>
    </row>
    <row r="529" spans="44:45" x14ac:dyDescent="0.2">
      <c r="AR529" s="1">
        <v>43998</v>
      </c>
      <c r="AS529" s="3">
        <f t="shared" si="207"/>
        <v>164420</v>
      </c>
    </row>
    <row r="530" spans="44:45" x14ac:dyDescent="0.2">
      <c r="AR530" s="1">
        <v>43999</v>
      </c>
      <c r="AS530" s="3">
        <f t="shared" si="207"/>
        <v>184345</v>
      </c>
    </row>
    <row r="531" spans="44:45" x14ac:dyDescent="0.2">
      <c r="AR531" s="1">
        <v>44000</v>
      </c>
      <c r="AS531" s="3">
        <f t="shared" si="207"/>
        <v>194286</v>
      </c>
    </row>
    <row r="532" spans="44:45" x14ac:dyDescent="0.2">
      <c r="AR532" s="1">
        <v>44001</v>
      </c>
      <c r="AS532" s="3">
        <f t="shared" si="207"/>
        <v>232985</v>
      </c>
    </row>
    <row r="533" spans="44:45" x14ac:dyDescent="0.2">
      <c r="AR533" s="1">
        <v>44002</v>
      </c>
      <c r="AS533" s="3">
        <f t="shared" si="207"/>
        <v>207486</v>
      </c>
    </row>
    <row r="534" spans="44:45" x14ac:dyDescent="0.2">
      <c r="AR534" s="1">
        <v>44003</v>
      </c>
      <c r="AS534" s="3">
        <f t="shared" si="207"/>
        <v>207205</v>
      </c>
    </row>
    <row r="535" spans="44:45" x14ac:dyDescent="0.2">
      <c r="AR535" s="1">
        <v>44004</v>
      </c>
      <c r="AS535" s="3">
        <f t="shared" si="207"/>
        <v>211897</v>
      </c>
    </row>
    <row r="536" spans="44:45" x14ac:dyDescent="0.2">
      <c r="AR536" s="1">
        <v>44005</v>
      </c>
      <c r="AS536" s="3">
        <f t="shared" si="207"/>
        <v>190169</v>
      </c>
    </row>
    <row r="537" spans="44:45" x14ac:dyDescent="0.2">
      <c r="AR537" s="1">
        <v>44006</v>
      </c>
      <c r="AS537" s="3">
        <f t="shared" si="207"/>
        <v>204595</v>
      </c>
    </row>
    <row r="538" spans="44:45" x14ac:dyDescent="0.2">
      <c r="AR538" s="1">
        <v>44007</v>
      </c>
      <c r="AS538" s="3">
        <f t="shared" si="207"/>
        <v>139979</v>
      </c>
    </row>
    <row r="539" spans="44:45" x14ac:dyDescent="0.2">
      <c r="AR539" s="1">
        <v>44008</v>
      </c>
      <c r="AS539" s="3">
        <f t="shared" si="207"/>
        <v>158450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2020-07-07T06:24:29Z</dcterms:modified>
</cp:coreProperties>
</file>