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065" activeTab="4"/>
  </bookViews>
  <sheets>
    <sheet name="Target" sheetId="1" r:id="rId1"/>
    <sheet name="Manpower" sheetId="7" r:id="rId2"/>
    <sheet name="Payroll" sheetId="4" r:id="rId3"/>
    <sheet name="Training-Benefits-Events" sheetId="5" r:id="rId4"/>
    <sheet name="Your Inputs" sheetId="11" r:id="rId5"/>
    <sheet name="Achievement" sheetId="3" r:id="rId6"/>
    <sheet name="INDICES" sheetId="10" state="hidden" r:id="rId7"/>
    <sheet name="RESULTS" sheetId="8" state="hidden" r:id="rId8"/>
  </sheets>
  <definedNames>
    <definedName name="_xlnm._FilterDatabase" localSheetId="5" hidden="1">Achievement!$A$1:$G$5</definedName>
    <definedName name="_xlnm._FilterDatabase" localSheetId="1" hidden="1">Manpower!$A$1:$AU$1</definedName>
    <definedName name="_xlnm._FilterDatabase" localSheetId="2" hidden="1">Payroll!$A$1:$C$32</definedName>
    <definedName name="_xlnm._FilterDatabase" localSheetId="0" hidden="1">Target!$A$1:$D$5</definedName>
    <definedName name="_xlnm._FilterDatabase" localSheetId="3" hidden="1">'Training-Benefits-Events'!$A$1:$C$21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/>
  <c r="D9" i="7"/>
  <c r="D6"/>
  <c r="D7"/>
  <c r="D20" i="5"/>
  <c r="D19"/>
  <c r="D18"/>
  <c r="D14"/>
  <c r="D12"/>
  <c r="D4"/>
  <c r="C7" i="10" s="1"/>
  <c r="D20" i="4"/>
  <c r="C5" i="10" s="1"/>
  <c r="D19" i="4"/>
  <c r="D11"/>
  <c r="D6"/>
  <c r="D21" i="7"/>
  <c r="D15"/>
  <c r="D14"/>
  <c r="D13"/>
  <c r="D12"/>
  <c r="D8"/>
  <c r="D26" s="1"/>
  <c r="D16" l="1"/>
  <c r="D10"/>
  <c r="D17" s="1"/>
  <c r="C6" i="10"/>
  <c r="F5" i="3"/>
  <c r="F4"/>
  <c r="F2"/>
  <c r="D22" i="5"/>
  <c r="D16"/>
  <c r="D5"/>
  <c r="D6" s="1"/>
  <c r="D24" s="1"/>
  <c r="D30" i="4"/>
  <c r="D31" s="1"/>
  <c r="D28"/>
  <c r="D29" s="1"/>
  <c r="D25"/>
  <c r="D26" s="1"/>
  <c r="D14"/>
  <c r="D16" s="1"/>
  <c r="D18" i="7" l="1"/>
  <c r="C10" i="10" s="1"/>
  <c r="D32" i="4"/>
  <c r="D5" l="1"/>
  <c r="D7" s="1"/>
  <c r="D22" s="1"/>
  <c r="D25" i="7"/>
  <c r="D24"/>
  <c r="D23"/>
  <c r="D20"/>
  <c r="D29"/>
  <c r="D30"/>
  <c r="D3"/>
  <c r="D4" s="1"/>
  <c r="C9" i="10" l="1"/>
  <c r="C8" s="1"/>
  <c r="G2" i="3"/>
  <c r="D23" i="5" s="1"/>
  <c r="D8"/>
  <c r="D28" i="7"/>
  <c r="D32" s="1"/>
  <c r="E16" i="10" l="1"/>
  <c r="E14"/>
  <c r="E12"/>
  <c r="E8" i="8" l="1"/>
  <c r="G8" s="1"/>
  <c r="G16" i="10"/>
  <c r="G14"/>
  <c r="E6" i="8"/>
  <c r="G6" s="1"/>
  <c r="E4"/>
  <c r="G4" s="1"/>
  <c r="G12" i="10"/>
  <c r="D10" i="4"/>
  <c r="D12" s="1"/>
  <c r="D17" l="1"/>
  <c r="D33" s="1"/>
  <c r="D9" i="5"/>
  <c r="D10" s="1"/>
  <c r="D25" s="1"/>
  <c r="D21" i="4" l="1"/>
  <c r="D34" s="1"/>
  <c r="G4" i="3" l="1"/>
  <c r="G5"/>
  <c r="C18" i="10" s="1"/>
  <c r="E18" s="1"/>
  <c r="E10" i="8" s="1"/>
  <c r="G10" s="1"/>
  <c r="G12" s="1"/>
  <c r="G18" i="10" l="1"/>
  <c r="G19" s="1"/>
</calcChain>
</file>

<file path=xl/sharedStrings.xml><?xml version="1.0" encoding="utf-8"?>
<sst xmlns="http://schemas.openxmlformats.org/spreadsheetml/2006/main" count="197" uniqueCount="127">
  <si>
    <t>AREA</t>
  </si>
  <si>
    <t>SUB-COMPONENT</t>
  </si>
  <si>
    <t>Incentive Index</t>
  </si>
  <si>
    <t>Productivity</t>
  </si>
  <si>
    <t>Retention</t>
  </si>
  <si>
    <t>Headcount Ramp Up</t>
  </si>
  <si>
    <t>Headcount Ramp Down</t>
  </si>
  <si>
    <t>Ramp-up Hiring For This Quarter</t>
  </si>
  <si>
    <t>Overtime Rate (Per Hour)</t>
  </si>
  <si>
    <t>WELFARE &amp; BENEFITS (W&amp;B) COST</t>
  </si>
  <si>
    <t>TERMINATION COST</t>
  </si>
  <si>
    <t>TRAINING COST</t>
  </si>
  <si>
    <t>Average Reward Cost</t>
  </si>
  <si>
    <t>Overtime Hours</t>
  </si>
  <si>
    <t>W&amp;B COST- Associates</t>
  </si>
  <si>
    <t>W&amp;B COST- Supervisor</t>
  </si>
  <si>
    <t>Associates Terminated (Nos.)</t>
  </si>
  <si>
    <t>Supervisors Terminated (Nos.)</t>
  </si>
  <si>
    <t>COMMUNICATION AND OTHER EVENTS COST</t>
  </si>
  <si>
    <t>TOTAL QUARTERLY ATTRITION (Nos.)</t>
  </si>
  <si>
    <t>SALES TARGET</t>
  </si>
  <si>
    <t>AVERAGE SALES PER HOUR</t>
  </si>
  <si>
    <t>OVERTIME (OT) COST</t>
  </si>
  <si>
    <t>Formula</t>
  </si>
  <si>
    <t>Sales Target</t>
  </si>
  <si>
    <t>A</t>
  </si>
  <si>
    <t>HEADCOUNT</t>
  </si>
  <si>
    <t>PAYROLL</t>
  </si>
  <si>
    <t>ACHIEVEMENT</t>
  </si>
  <si>
    <t>Manager Round-Table (Nos.)</t>
  </si>
  <si>
    <t>Business Update (Nos.)</t>
  </si>
  <si>
    <t>Grievance Townhall (Nos.)</t>
  </si>
  <si>
    <t>Voluntary Attrition Back Fill To Join Next Quarter</t>
  </si>
  <si>
    <t>Induction Training- Standard Agency Payment</t>
  </si>
  <si>
    <t>Induction Training- Extra Agency Payment</t>
  </si>
  <si>
    <t>VALUE</t>
  </si>
  <si>
    <t>COMPONENT</t>
  </si>
  <si>
    <t>TARGET</t>
  </si>
  <si>
    <t>EMPLOYEE COST</t>
  </si>
  <si>
    <t>ATTRITION</t>
  </si>
  <si>
    <t>HIRING</t>
  </si>
  <si>
    <t>TRAINING</t>
  </si>
  <si>
    <t>BENEFITS</t>
  </si>
  <si>
    <t>Monthly Salary Rate Of Associates</t>
  </si>
  <si>
    <t xml:space="preserve">Number of Associates </t>
  </si>
  <si>
    <t>Monthly Salary Rate Of Supervisors</t>
  </si>
  <si>
    <t>Number of Supervisors</t>
  </si>
  <si>
    <t>Associate Voluntary Attrition (Nos.) For Career Growth</t>
  </si>
  <si>
    <t>Associate Working Hours Required (With Overtime)</t>
  </si>
  <si>
    <t>TOTAL ASSOCIATE- HOURS REQUIRED</t>
  </si>
  <si>
    <t>Headcount Actuals - Associates</t>
  </si>
  <si>
    <t>HEADCOUNT ACTUALS- Associates</t>
  </si>
  <si>
    <t>HEADCOUNT ACTUALS- Supervisors</t>
  </si>
  <si>
    <t>Headcount Ramp-down/ Terminations (Nos.)</t>
  </si>
  <si>
    <t>Associate/s Promoted</t>
  </si>
  <si>
    <t>REWARD EVENTS COST</t>
  </si>
  <si>
    <t>Event Expense- Miscellaneous</t>
  </si>
  <si>
    <t>Reward Events (Nos.)</t>
  </si>
  <si>
    <t>EVENTS</t>
  </si>
  <si>
    <t>AREAS</t>
  </si>
  <si>
    <t>Normal working hours from existing Associates</t>
  </si>
  <si>
    <t>Promoted Out Associate/s (Nos.)</t>
  </si>
  <si>
    <t>Promoted In Associate/s (Nos.)</t>
  </si>
  <si>
    <t>Average Cost Of Hiring For Associates</t>
  </si>
  <si>
    <t>ASSOCIATE WORKING HOURS AVAILABLE WITH OT</t>
  </si>
  <si>
    <t>Total OT Cost</t>
  </si>
  <si>
    <t>Total SC Cost</t>
  </si>
  <si>
    <t>PROMOTION COST</t>
  </si>
  <si>
    <t>SALARY COST- Associates</t>
  </si>
  <si>
    <t>SALARY COST- Supervisors</t>
  </si>
  <si>
    <t>Total Monthly Salary Cost- Associates</t>
  </si>
  <si>
    <t>Total Monthly Salary Cost- Supervisors</t>
  </si>
  <si>
    <t>Total Monthly Increment Amount- Supervisors</t>
  </si>
  <si>
    <t>Total Monthly Increment Amount- Associates</t>
  </si>
  <si>
    <t>TOTAL QUARTERLY SALARY COST- Associates &amp; Sup</t>
  </si>
  <si>
    <t xml:space="preserve">SALES COMMISSION (SC) COST </t>
  </si>
  <si>
    <t>New Monthly Salary (Same As Supervisors)</t>
  </si>
  <si>
    <t>Monthly Promotion Cost</t>
  </si>
  <si>
    <t>SC Coverage (% Of Associates)</t>
  </si>
  <si>
    <t>Overtime (OT) of existing Associates</t>
  </si>
  <si>
    <t>Associate/s Promoted (Nos.)</t>
  </si>
  <si>
    <t>Total Termination Cost- Associates</t>
  </si>
  <si>
    <t>Total Termination Cost- Supervisor</t>
  </si>
  <si>
    <t>Total Termination Cost- Associates &amp; Sup</t>
  </si>
  <si>
    <t>Associates Targeted For Each Event (Nos.)</t>
  </si>
  <si>
    <t>Total Reward Event Cost</t>
  </si>
  <si>
    <t>Total Communication Event Cost</t>
  </si>
  <si>
    <t>TOTAL PAYROLL COST</t>
  </si>
  <si>
    <t>Total Training Cost</t>
  </si>
  <si>
    <t>Total W&amp;B Cost</t>
  </si>
  <si>
    <t>TOTAL EVENT COST</t>
  </si>
  <si>
    <t>HIRING REQUIREMENTS &amp; COST</t>
  </si>
  <si>
    <t>Total Hiring Cost</t>
  </si>
  <si>
    <t>ACTUALS</t>
  </si>
  <si>
    <t>SALES</t>
  </si>
  <si>
    <t>CORPORATE SOCIAL RESPONSIBILITY</t>
  </si>
  <si>
    <t>TARGET Vs ACTUALS</t>
  </si>
  <si>
    <t>Prod</t>
  </si>
  <si>
    <t>E Sat</t>
  </si>
  <si>
    <t>Ret</t>
  </si>
  <si>
    <t>Ind Training Coverage Index</t>
  </si>
  <si>
    <t>Ab Score</t>
  </si>
  <si>
    <t>Weightages</t>
  </si>
  <si>
    <t>Final Score</t>
  </si>
  <si>
    <t>Cost</t>
  </si>
  <si>
    <t>COMPOSITE SCORE</t>
  </si>
  <si>
    <t>Event Penetration Index</t>
  </si>
  <si>
    <t>Overtime Index</t>
  </si>
  <si>
    <t>Induction Training- No. Of Extra Days, If Any</t>
  </si>
  <si>
    <t>SCORES</t>
  </si>
  <si>
    <t>COST</t>
  </si>
  <si>
    <t>RESULT</t>
  </si>
  <si>
    <t>Abs Score</t>
  </si>
  <si>
    <t>Adequacy Of Supervisory Employees</t>
  </si>
  <si>
    <t>Overtime Index+ Supervisory Adequacy</t>
  </si>
  <si>
    <t>Supervisory Adequacy</t>
  </si>
  <si>
    <t>SC As % Of Salary Cost</t>
  </si>
  <si>
    <t>SALES TO PAYROLL RATIO</t>
  </si>
  <si>
    <t>NATIONAL PENSION SCHEME</t>
  </si>
  <si>
    <t>SPECIAL PRODUCTIVITY INCENTIVE</t>
  </si>
  <si>
    <t>GOVERNMENT TRAINING EXPENSE REIMBURSEMENT</t>
  </si>
  <si>
    <t>Associate Headcount From Last Quarter</t>
  </si>
  <si>
    <t>Supervisor Headcount From Last Quarter</t>
  </si>
  <si>
    <t>Headcount Current Quarter Actuals - Associates</t>
  </si>
  <si>
    <t>Headcount Current Quarter Actuals - Supervisors</t>
  </si>
  <si>
    <t>Headcount Required As Per Ratio- Supervisors</t>
  </si>
  <si>
    <t>Associate Voluntary Attrition (Nos.) For Anomie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</si>
</sst>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_ ;_ * \-#,##0_ ;_ * &quot;-&quot;??_ ;_ @_ "/>
    <numFmt numFmtId="165" formatCode="#,##0_ ;\-#,##0\ "/>
    <numFmt numFmtId="166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2">
    <xf numFmtId="0" fontId="0" fillId="0" borderId="0" xfId="0"/>
    <xf numFmtId="0" fontId="3" fillId="2" borderId="8" xfId="0" applyFont="1" applyFill="1" applyBorder="1" applyAlignment="1">
      <alignment wrapText="1"/>
    </xf>
    <xf numFmtId="164" fontId="0" fillId="3" borderId="8" xfId="1" applyNumberFormat="1" applyFont="1" applyFill="1" applyBorder="1" applyAlignment="1">
      <alignment wrapText="1"/>
    </xf>
    <xf numFmtId="164" fontId="0" fillId="3" borderId="8" xfId="1" applyNumberFormat="1" applyFont="1" applyFill="1" applyBorder="1" applyAlignment="1" applyProtection="1">
      <alignment wrapText="1"/>
      <protection locked="0"/>
    </xf>
    <xf numFmtId="164" fontId="3" fillId="2" borderId="8" xfId="1" applyNumberFormat="1" applyFont="1" applyFill="1" applyBorder="1" applyAlignment="1">
      <alignment horizontal="center" wrapText="1"/>
    </xf>
    <xf numFmtId="165" fontId="0" fillId="3" borderId="8" xfId="1" applyNumberFormat="1" applyFont="1" applyFill="1" applyBorder="1" applyAlignment="1" applyProtection="1">
      <alignment wrapText="1"/>
      <protection locked="0"/>
    </xf>
    <xf numFmtId="164" fontId="1" fillId="3" borderId="8" xfId="1" applyNumberFormat="1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1" fillId="2" borderId="8" xfId="0" applyFont="1" applyFill="1" applyBorder="1"/>
    <xf numFmtId="0" fontId="0" fillId="2" borderId="8" xfId="0" applyFill="1" applyBorder="1"/>
    <xf numFmtId="0" fontId="3" fillId="2" borderId="8" xfId="0" applyFont="1" applyFill="1" applyBorder="1" applyAlignment="1" applyProtection="1">
      <alignment wrapText="1"/>
      <protection hidden="1"/>
    </xf>
    <xf numFmtId="0" fontId="3" fillId="2" borderId="8" xfId="0" applyFont="1" applyFill="1" applyBorder="1" applyAlignment="1" applyProtection="1">
      <alignment horizontal="center" wrapText="1"/>
      <protection hidden="1"/>
    </xf>
    <xf numFmtId="0" fontId="0" fillId="6" borderId="0" xfId="0" applyFill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1" fillId="9" borderId="8" xfId="0" applyFont="1" applyFill="1" applyBorder="1" applyAlignment="1" applyProtection="1">
      <alignment wrapText="1"/>
      <protection hidden="1"/>
    </xf>
    <xf numFmtId="0" fontId="0" fillId="9" borderId="8" xfId="0" applyFill="1" applyBorder="1" applyAlignment="1" applyProtection="1">
      <alignment wrapText="1"/>
      <protection hidden="1"/>
    </xf>
    <xf numFmtId="164" fontId="0" fillId="9" borderId="8" xfId="1" applyNumberFormat="1" applyFont="1" applyFill="1" applyBorder="1" applyAlignment="1" applyProtection="1">
      <alignment wrapText="1"/>
      <protection hidden="1"/>
    </xf>
    <xf numFmtId="0" fontId="6" fillId="9" borderId="8" xfId="0" applyFont="1" applyFill="1" applyBorder="1" applyAlignment="1" applyProtection="1">
      <alignment wrapText="1"/>
      <protection hidden="1"/>
    </xf>
    <xf numFmtId="164" fontId="0" fillId="10" borderId="8" xfId="1" applyNumberFormat="1" applyFont="1" applyFill="1" applyBorder="1" applyAlignment="1" applyProtection="1">
      <alignment wrapText="1"/>
      <protection hidden="1"/>
    </xf>
    <xf numFmtId="164" fontId="0" fillId="3" borderId="8" xfId="1" applyNumberFormat="1" applyFont="1" applyFill="1" applyBorder="1" applyAlignment="1" applyProtection="1">
      <alignment wrapText="1"/>
      <protection hidden="1"/>
    </xf>
    <xf numFmtId="165" fontId="0" fillId="3" borderId="8" xfId="1" applyNumberFormat="1" applyFont="1" applyFill="1" applyBorder="1" applyAlignment="1" applyProtection="1">
      <alignment wrapText="1"/>
      <protection hidden="1"/>
    </xf>
    <xf numFmtId="0" fontId="0" fillId="9" borderId="8" xfId="0" applyFont="1" applyFill="1" applyBorder="1" applyAlignment="1" applyProtection="1">
      <alignment wrapText="1"/>
      <protection hidden="1"/>
    </xf>
    <xf numFmtId="164" fontId="0" fillId="9" borderId="8" xfId="0" applyNumberFormat="1" applyFill="1" applyBorder="1" applyAlignment="1" applyProtection="1">
      <alignment wrapText="1"/>
      <protection hidden="1"/>
    </xf>
    <xf numFmtId="164" fontId="0" fillId="10" borderId="8" xfId="0" applyNumberFormat="1" applyFill="1" applyBorder="1" applyAlignment="1" applyProtection="1">
      <alignment wrapText="1"/>
      <protection hidden="1"/>
    </xf>
    <xf numFmtId="0" fontId="1" fillId="6" borderId="0" xfId="0" applyFont="1" applyFill="1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164" fontId="3" fillId="2" borderId="8" xfId="1" applyNumberFormat="1" applyFont="1" applyFill="1" applyBorder="1" applyAlignment="1" applyProtection="1">
      <alignment horizontal="center" wrapText="1"/>
      <protection hidden="1"/>
    </xf>
    <xf numFmtId="164" fontId="1" fillId="9" borderId="8" xfId="1" applyNumberFormat="1" applyFont="1" applyFill="1" applyBorder="1" applyAlignment="1" applyProtection="1">
      <alignment wrapText="1"/>
      <protection hidden="1"/>
    </xf>
    <xf numFmtId="0" fontId="1" fillId="6" borderId="0" xfId="0" applyFont="1" applyFill="1" applyBorder="1" applyAlignment="1" applyProtection="1">
      <alignment wrapText="1"/>
      <protection hidden="1"/>
    </xf>
    <xf numFmtId="164" fontId="1" fillId="3" borderId="8" xfId="1" applyNumberFormat="1" applyFont="1" applyFill="1" applyBorder="1" applyAlignment="1" applyProtection="1">
      <alignment wrapText="1"/>
      <protection hidden="1"/>
    </xf>
    <xf numFmtId="164" fontId="4" fillId="10" borderId="8" xfId="1" applyNumberFormat="1" applyFont="1" applyFill="1" applyBorder="1" applyAlignment="1" applyProtection="1">
      <alignment wrapText="1"/>
      <protection hidden="1"/>
    </xf>
    <xf numFmtId="164" fontId="1" fillId="10" borderId="8" xfId="1" applyNumberFormat="1" applyFont="1" applyFill="1" applyBorder="1" applyAlignment="1" applyProtection="1">
      <alignment wrapText="1"/>
      <protection hidden="1"/>
    </xf>
    <xf numFmtId="0" fontId="0" fillId="9" borderId="9" xfId="0" applyFill="1" applyBorder="1" applyAlignment="1" applyProtection="1">
      <alignment wrapText="1"/>
      <protection hidden="1"/>
    </xf>
    <xf numFmtId="0" fontId="1" fillId="9" borderId="9" xfId="0" applyFont="1" applyFill="1" applyBorder="1" applyAlignment="1" applyProtection="1">
      <alignment wrapText="1"/>
      <protection hidden="1"/>
    </xf>
    <xf numFmtId="164" fontId="1" fillId="10" borderId="9" xfId="1" applyNumberFormat="1" applyFont="1" applyFill="1" applyBorder="1" applyAlignment="1" applyProtection="1">
      <alignment wrapText="1"/>
      <protection hidden="1"/>
    </xf>
    <xf numFmtId="0" fontId="1" fillId="10" borderId="10" xfId="0" applyFont="1" applyFill="1" applyBorder="1" applyAlignment="1" applyProtection="1">
      <alignment wrapText="1"/>
      <protection hidden="1"/>
    </xf>
    <xf numFmtId="0" fontId="1" fillId="10" borderId="2" xfId="0" applyFont="1" applyFill="1" applyBorder="1" applyAlignment="1" applyProtection="1">
      <alignment wrapText="1"/>
      <protection hidden="1"/>
    </xf>
    <xf numFmtId="164" fontId="1" fillId="10" borderId="10" xfId="1" applyNumberFormat="1" applyFont="1" applyFill="1" applyBorder="1" applyAlignment="1" applyProtection="1">
      <alignment wrapText="1"/>
      <protection hidden="1"/>
    </xf>
    <xf numFmtId="164" fontId="1" fillId="6" borderId="0" xfId="1" applyNumberFormat="1" applyFont="1" applyFill="1" applyBorder="1" applyAlignment="1" applyProtection="1">
      <alignment wrapText="1"/>
      <protection hidden="1"/>
    </xf>
    <xf numFmtId="164" fontId="0" fillId="6" borderId="0" xfId="1" applyNumberFormat="1" applyFont="1" applyFill="1" applyAlignment="1" applyProtection="1">
      <alignment wrapText="1"/>
      <protection hidden="1"/>
    </xf>
    <xf numFmtId="164" fontId="0" fillId="0" borderId="0" xfId="1" applyNumberFormat="1" applyFont="1" applyAlignment="1" applyProtection="1">
      <alignment wrapText="1"/>
      <protection hidden="1"/>
    </xf>
    <xf numFmtId="0" fontId="5" fillId="9" borderId="8" xfId="0" applyFont="1" applyFill="1" applyBorder="1" applyAlignment="1" applyProtection="1">
      <alignment wrapText="1"/>
      <protection hidden="1"/>
    </xf>
    <xf numFmtId="0" fontId="1" fillId="10" borderId="15" xfId="0" applyFont="1" applyFill="1" applyBorder="1" applyAlignment="1" applyProtection="1">
      <alignment wrapText="1"/>
      <protection hidden="1"/>
    </xf>
    <xf numFmtId="0" fontId="1" fillId="10" borderId="7" xfId="0" applyFont="1" applyFill="1" applyBorder="1" applyAlignment="1" applyProtection="1">
      <alignment wrapText="1"/>
      <protection hidden="1"/>
    </xf>
    <xf numFmtId="164" fontId="1" fillId="10" borderId="15" xfId="1" applyNumberFormat="1" applyFont="1" applyFill="1" applyBorder="1" applyAlignment="1" applyProtection="1">
      <alignment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9" borderId="8" xfId="0" applyFill="1" applyBorder="1" applyAlignment="1" applyProtection="1">
      <alignment horizontal="center" wrapText="1"/>
      <protection hidden="1"/>
    </xf>
    <xf numFmtId="0" fontId="0" fillId="9" borderId="0" xfId="0" applyFill="1" applyAlignment="1" applyProtection="1">
      <alignment horizontal="center" wrapText="1"/>
      <protection hidden="1"/>
    </xf>
    <xf numFmtId="164" fontId="1" fillId="10" borderId="8" xfId="1" applyNumberFormat="1" applyFont="1" applyFill="1" applyBorder="1" applyAlignment="1" applyProtection="1">
      <alignment horizontal="right" wrapText="1"/>
      <protection hidden="1"/>
    </xf>
    <xf numFmtId="164" fontId="0" fillId="0" borderId="0" xfId="1" applyNumberFormat="1" applyFont="1" applyFill="1" applyAlignment="1" applyProtection="1">
      <alignment horizontal="center" wrapText="1"/>
      <protection hidden="1"/>
    </xf>
    <xf numFmtId="0" fontId="0" fillId="6" borderId="0" xfId="0" applyFill="1" applyProtection="1">
      <protection hidden="1"/>
    </xf>
    <xf numFmtId="0" fontId="9" fillId="2" borderId="10" xfId="0" applyFont="1" applyFill="1" applyBorder="1" applyProtection="1">
      <protection hidden="1"/>
    </xf>
    <xf numFmtId="0" fontId="9" fillId="9" borderId="1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Protection="1">
      <protection hidden="1"/>
    </xf>
    <xf numFmtId="0" fontId="9" fillId="0" borderId="20" xfId="0" applyFont="1" applyFill="1" applyBorder="1" applyAlignment="1" applyProtection="1">
      <alignment horizontal="center"/>
      <protection hidden="1"/>
    </xf>
    <xf numFmtId="0" fontId="9" fillId="9" borderId="20" xfId="0" applyFont="1" applyFill="1" applyBorder="1" applyAlignment="1" applyProtection="1">
      <alignment horizontal="center"/>
      <protection hidden="1"/>
    </xf>
    <xf numFmtId="0" fontId="8" fillId="9" borderId="20" xfId="0" applyFont="1" applyFill="1" applyBorder="1" applyProtection="1">
      <protection hidden="1"/>
    </xf>
    <xf numFmtId="2" fontId="8" fillId="0" borderId="20" xfId="0" applyNumberFormat="1" applyFont="1" applyBorder="1" applyAlignment="1" applyProtection="1">
      <alignment horizontal="center"/>
      <protection hidden="1"/>
    </xf>
    <xf numFmtId="9" fontId="8" fillId="0" borderId="20" xfId="0" applyNumberFormat="1" applyFont="1" applyBorder="1" applyAlignment="1" applyProtection="1">
      <alignment horizontal="center"/>
      <protection hidden="1"/>
    </xf>
    <xf numFmtId="9" fontId="8" fillId="9" borderId="20" xfId="0" applyNumberFormat="1" applyFont="1" applyFill="1" applyBorder="1" applyAlignment="1" applyProtection="1">
      <alignment horizontal="center"/>
      <protection hidden="1"/>
    </xf>
    <xf numFmtId="2" fontId="8" fillId="0" borderId="20" xfId="2" applyNumberFormat="1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9" borderId="20" xfId="0" applyFont="1" applyFill="1" applyBorder="1" applyAlignment="1" applyProtection="1">
      <alignment horizontal="center"/>
      <protection hidden="1"/>
    </xf>
    <xf numFmtId="0" fontId="8" fillId="9" borderId="15" xfId="0" applyFont="1" applyFill="1" applyBorder="1" applyProtection="1">
      <protection hidden="1"/>
    </xf>
    <xf numFmtId="2" fontId="8" fillId="0" borderId="15" xfId="0" applyNumberFormat="1" applyFont="1" applyBorder="1" applyAlignment="1" applyProtection="1">
      <alignment horizontal="center"/>
      <protection hidden="1"/>
    </xf>
    <xf numFmtId="9" fontId="8" fillId="0" borderId="15" xfId="0" applyNumberFormat="1" applyFont="1" applyBorder="1" applyAlignment="1" applyProtection="1">
      <alignment horizontal="center"/>
      <protection hidden="1"/>
    </xf>
    <xf numFmtId="9" fontId="8" fillId="9" borderId="15" xfId="0" applyNumberFormat="1" applyFont="1" applyFill="1" applyBorder="1" applyAlignment="1" applyProtection="1">
      <alignment horizontal="center"/>
      <protection hidden="1"/>
    </xf>
    <xf numFmtId="9" fontId="10" fillId="7" borderId="14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11" borderId="10" xfId="0" applyFont="1" applyFill="1" applyBorder="1" applyAlignment="1" applyProtection="1">
      <alignment horizontal="center"/>
      <protection hidden="1"/>
    </xf>
    <xf numFmtId="0" fontId="0" fillId="9" borderId="1" xfId="0" applyFill="1" applyBorder="1" applyProtection="1">
      <protection hidden="1"/>
    </xf>
    <xf numFmtId="0" fontId="1" fillId="9" borderId="11" xfId="0" applyFont="1" applyFill="1" applyBorder="1" applyAlignment="1" applyProtection="1">
      <alignment horizontal="center"/>
      <protection hidden="1"/>
    </xf>
    <xf numFmtId="0" fontId="1" fillId="9" borderId="12" xfId="0" applyFont="1" applyFill="1" applyBorder="1" applyAlignment="1" applyProtection="1">
      <alignment horizontal="center"/>
      <protection hidden="1"/>
    </xf>
    <xf numFmtId="0" fontId="1" fillId="9" borderId="13" xfId="0" applyFont="1" applyFill="1" applyBorder="1" applyAlignment="1" applyProtection="1">
      <alignment horizontal="center"/>
      <protection hidden="1"/>
    </xf>
    <xf numFmtId="1" fontId="0" fillId="11" borderId="16" xfId="0" applyNumberFormat="1" applyFill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0" fillId="3" borderId="16" xfId="0" applyFill="1" applyBorder="1" applyAlignment="1" applyProtection="1">
      <alignment horizontal="center"/>
      <protection hidden="1"/>
    </xf>
    <xf numFmtId="166" fontId="0" fillId="5" borderId="17" xfId="0" applyNumberFormat="1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1" fontId="0" fillId="11" borderId="19" xfId="0" applyNumberFormat="1" applyFill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vertical="center"/>
      <protection hidden="1"/>
    </xf>
    <xf numFmtId="166" fontId="0" fillId="5" borderId="19" xfId="0" applyNumberFormat="1" applyFill="1" applyBorder="1" applyAlignment="1" applyProtection="1">
      <alignment horizontal="center"/>
      <protection hidden="1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166" fontId="0" fillId="5" borderId="26" xfId="0" applyNumberFormat="1" applyFill="1" applyBorder="1" applyAlignment="1" applyProtection="1">
      <alignment horizontal="center"/>
      <protection hidden="1"/>
    </xf>
    <xf numFmtId="1" fontId="0" fillId="11" borderId="28" xfId="0" applyNumberFormat="1" applyFill="1" applyBorder="1" applyAlignment="1" applyProtection="1">
      <alignment horizontal="center"/>
      <protection hidden="1"/>
    </xf>
    <xf numFmtId="0" fontId="7" fillId="0" borderId="29" xfId="0" applyFont="1" applyFill="1" applyBorder="1" applyAlignment="1" applyProtection="1">
      <alignment vertical="center"/>
      <protection hidden="1"/>
    </xf>
    <xf numFmtId="166" fontId="0" fillId="3" borderId="28" xfId="0" applyNumberFormat="1" applyFill="1" applyBorder="1" applyAlignment="1" applyProtection="1">
      <alignment horizontal="center"/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1" fontId="0" fillId="4" borderId="31" xfId="0" applyNumberFormat="1" applyFill="1" applyBorder="1" applyAlignment="1" applyProtection="1">
      <alignment horizontal="center"/>
      <protection hidden="1"/>
    </xf>
    <xf numFmtId="0" fontId="7" fillId="4" borderId="32" xfId="0" applyFont="1" applyFill="1" applyBorder="1" applyAlignment="1" applyProtection="1">
      <alignment vertical="center"/>
      <protection hidden="1"/>
    </xf>
    <xf numFmtId="166" fontId="0" fillId="4" borderId="32" xfId="0" applyNumberFormat="1" applyFill="1" applyBorder="1" applyAlignment="1" applyProtection="1">
      <alignment horizontal="center"/>
      <protection hidden="1"/>
    </xf>
    <xf numFmtId="0" fontId="0" fillId="4" borderId="32" xfId="0" applyFill="1" applyBorder="1" applyAlignment="1" applyProtection="1">
      <alignment horizontal="center"/>
      <protection hidden="1"/>
    </xf>
    <xf numFmtId="0" fontId="0" fillId="4" borderId="33" xfId="0" applyFill="1" applyBorder="1" applyAlignment="1" applyProtection="1">
      <alignment horizontal="center"/>
      <protection hidden="1"/>
    </xf>
    <xf numFmtId="1" fontId="0" fillId="4" borderId="21" xfId="0" applyNumberForma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vertical="center"/>
      <protection hidden="1"/>
    </xf>
    <xf numFmtId="166" fontId="0" fillId="4" borderId="22" xfId="0" applyNumberFormat="1" applyFill="1" applyBorder="1" applyAlignment="1" applyProtection="1">
      <alignment horizontal="center"/>
      <protection hidden="1"/>
    </xf>
    <xf numFmtId="0" fontId="0" fillId="4" borderId="22" xfId="0" applyFill="1" applyBorder="1" applyAlignment="1" applyProtection="1">
      <alignment horizontal="center"/>
      <protection hidden="1"/>
    </xf>
    <xf numFmtId="0" fontId="0" fillId="4" borderId="27" xfId="0" applyFill="1" applyBorder="1" applyAlignment="1" applyProtection="1">
      <alignment horizontal="center"/>
      <protection hidden="1"/>
    </xf>
    <xf numFmtId="0" fontId="1" fillId="8" borderId="15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9" borderId="15" xfId="0" applyFont="1" applyFill="1" applyBorder="1" applyAlignment="1" applyProtection="1">
      <alignment horizontal="center"/>
      <protection hidden="1"/>
    </xf>
    <xf numFmtId="0" fontId="1" fillId="9" borderId="7" xfId="0" applyFont="1" applyFill="1" applyBorder="1" applyAlignment="1" applyProtection="1">
      <alignment horizontal="center"/>
      <protection hidden="1"/>
    </xf>
    <xf numFmtId="0" fontId="1" fillId="8" borderId="20" xfId="0" applyFont="1" applyFill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  <xf numFmtId="2" fontId="1" fillId="0" borderId="0" xfId="0" applyNumberFormat="1" applyFont="1" applyBorder="1" applyAlignment="1" applyProtection="1">
      <alignment horizontal="center"/>
      <protection hidden="1"/>
    </xf>
    <xf numFmtId="9" fontId="1" fillId="0" borderId="4" xfId="0" applyNumberFormat="1" applyFont="1" applyBorder="1" applyAlignment="1" applyProtection="1">
      <alignment horizontal="center"/>
      <protection hidden="1"/>
    </xf>
    <xf numFmtId="9" fontId="1" fillId="0" borderId="18" xfId="0" applyNumberFormat="1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2" fontId="1" fillId="0" borderId="5" xfId="2" applyNumberFormat="1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9" fontId="1" fillId="0" borderId="20" xfId="0" applyNumberFormat="1" applyFont="1" applyBorder="1" applyAlignment="1" applyProtection="1">
      <alignment horizontal="center"/>
      <protection hidden="1"/>
    </xf>
    <xf numFmtId="9" fontId="1" fillId="0" borderId="3" xfId="0" applyNumberFormat="1" applyFont="1" applyBorder="1" applyAlignment="1" applyProtection="1">
      <alignment horizontal="center"/>
      <protection hidden="1"/>
    </xf>
    <xf numFmtId="2" fontId="1" fillId="8" borderId="20" xfId="2" applyNumberFormat="1" applyFont="1" applyFill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9" fontId="1" fillId="0" borderId="6" xfId="0" applyNumberFormat="1" applyFont="1" applyBorder="1" applyAlignment="1" applyProtection="1">
      <alignment horizontal="center"/>
      <protection hidden="1"/>
    </xf>
    <xf numFmtId="9" fontId="1" fillId="0" borderId="15" xfId="0" applyNumberFormat="1" applyFont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9" fontId="1" fillId="7" borderId="14" xfId="0" applyNumberFormat="1" applyFont="1" applyFill="1" applyBorder="1" applyAlignment="1" applyProtection="1">
      <alignment horizontal="center"/>
      <protection hidden="1"/>
    </xf>
    <xf numFmtId="0" fontId="11" fillId="9" borderId="8" xfId="0" applyFont="1" applyFill="1" applyBorder="1" applyAlignment="1" applyProtection="1">
      <alignment wrapText="1"/>
      <protection hidden="1"/>
    </xf>
    <xf numFmtId="164" fontId="1" fillId="10" borderId="8" xfId="0" applyNumberFormat="1" applyFont="1" applyFill="1" applyBorder="1" applyAlignment="1" applyProtection="1">
      <alignment wrapText="1"/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14" xfId="0" applyFont="1" applyFill="1" applyBorder="1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69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zoomScale="90" zoomScaleNormal="90" workbookViewId="0">
      <selection activeCell="K6" sqref="K6"/>
    </sheetView>
  </sheetViews>
  <sheetFormatPr defaultRowHeight="15"/>
  <cols>
    <col min="1" max="1" width="16" style="16" customWidth="1"/>
    <col min="2" max="2" width="35.42578125" style="28" customWidth="1"/>
    <col min="3" max="3" width="28.140625" style="16" customWidth="1"/>
    <col min="4" max="4" width="20.28515625" style="16" customWidth="1"/>
    <col min="5" max="5" width="10.42578125" style="16" customWidth="1"/>
    <col min="6" max="16384" width="9.140625" style="16"/>
  </cols>
  <sheetData>
    <row r="1" spans="1:4" ht="30" customHeight="1">
      <c r="A1" s="13" t="s">
        <v>0</v>
      </c>
      <c r="B1" s="13" t="s">
        <v>36</v>
      </c>
      <c r="C1" s="14" t="s">
        <v>1</v>
      </c>
      <c r="D1" s="14" t="s">
        <v>37</v>
      </c>
    </row>
    <row r="2" spans="1:4" ht="30" customHeight="1">
      <c r="A2" s="127" t="s">
        <v>37</v>
      </c>
      <c r="B2" s="17" t="s">
        <v>20</v>
      </c>
      <c r="C2" s="17"/>
      <c r="D2" s="34">
        <v>23500000</v>
      </c>
    </row>
    <row r="3" spans="1:4" ht="30" customHeight="1">
      <c r="A3" s="17"/>
      <c r="B3" s="17" t="s">
        <v>21</v>
      </c>
      <c r="C3" s="17"/>
      <c r="D3" s="128">
        <v>510</v>
      </c>
    </row>
    <row r="4" spans="1:4" ht="30" customHeight="1">
      <c r="A4" s="17"/>
      <c r="B4" s="17" t="s">
        <v>117</v>
      </c>
      <c r="C4" s="17"/>
      <c r="D4" s="128">
        <v>10</v>
      </c>
    </row>
    <row r="5" spans="1:4" ht="30" customHeight="1">
      <c r="A5" s="17"/>
      <c r="B5" s="17" t="s">
        <v>38</v>
      </c>
      <c r="C5" s="17"/>
      <c r="D5" s="128">
        <v>3200000</v>
      </c>
    </row>
  </sheetData>
  <sheetProtection password="CBE6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89"/>
  <sheetViews>
    <sheetView topLeftCell="A18" zoomScale="90" zoomScaleNormal="90" workbookViewId="0">
      <selection activeCell="H27" sqref="H27"/>
    </sheetView>
  </sheetViews>
  <sheetFormatPr defaultRowHeight="24.95" customHeight="1"/>
  <cols>
    <col min="1" max="1" width="20.28515625" style="16" customWidth="1"/>
    <col min="2" max="2" width="46.42578125" style="28" customWidth="1"/>
    <col min="3" max="3" width="65.28515625" style="16" customWidth="1"/>
    <col min="4" max="4" width="14.42578125" style="16" customWidth="1"/>
    <col min="5" max="16384" width="9.140625" style="16"/>
  </cols>
  <sheetData>
    <row r="1" spans="1:36" ht="24.95" customHeight="1">
      <c r="A1" s="13" t="s">
        <v>0</v>
      </c>
      <c r="B1" s="13" t="s">
        <v>36</v>
      </c>
      <c r="C1" s="14" t="s">
        <v>1</v>
      </c>
      <c r="D1" s="14" t="s">
        <v>35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24.95" customHeight="1">
      <c r="A2" s="17" t="s">
        <v>26</v>
      </c>
      <c r="B2" s="17" t="s">
        <v>49</v>
      </c>
      <c r="C2" s="18"/>
      <c r="D2" s="19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24.95" customHeight="1">
      <c r="A3" s="18"/>
      <c r="B3" s="17"/>
      <c r="C3" s="20" t="s">
        <v>24</v>
      </c>
      <c r="D3" s="21">
        <f>Target!D2</f>
        <v>23500000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24.95" customHeight="1">
      <c r="A4" s="18"/>
      <c r="B4" s="17"/>
      <c r="C4" s="18" t="s">
        <v>48</v>
      </c>
      <c r="D4" s="21">
        <f>D3/Target!D3</f>
        <v>46078.431372549021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24.95" customHeight="1">
      <c r="A5" s="18"/>
      <c r="B5" s="17" t="s">
        <v>51</v>
      </c>
      <c r="C5" s="18"/>
      <c r="D5" s="19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24.95" customHeight="1">
      <c r="A6" s="18"/>
      <c r="B6" s="17"/>
      <c r="C6" s="18" t="s">
        <v>121</v>
      </c>
      <c r="D6" s="22">
        <f>'Your Inputs'!D2</f>
        <v>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24.95" customHeight="1">
      <c r="A7" s="18"/>
      <c r="B7" s="17"/>
      <c r="C7" s="18" t="s">
        <v>5</v>
      </c>
      <c r="D7" s="22">
        <f>'Your Inputs'!D3</f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24.95" customHeight="1">
      <c r="A8" s="18"/>
      <c r="B8" s="17"/>
      <c r="C8" s="18" t="s">
        <v>6</v>
      </c>
      <c r="D8" s="23">
        <f>'Your Inputs'!D4</f>
        <v>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24.95" customHeight="1">
      <c r="A9" s="18"/>
      <c r="B9" s="17"/>
      <c r="C9" s="18" t="s">
        <v>61</v>
      </c>
      <c r="D9" s="23">
        <f>'Your Inputs'!D5</f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ht="24.95" customHeight="1">
      <c r="A10" s="18"/>
      <c r="B10" s="17"/>
      <c r="C10" s="18" t="s">
        <v>123</v>
      </c>
      <c r="D10" s="21">
        <f>D6+D7-D8-D9</f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ht="24.95" customHeight="1">
      <c r="A11" s="18"/>
      <c r="B11" s="17" t="s">
        <v>52</v>
      </c>
      <c r="C11" s="18"/>
      <c r="D11" s="1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ht="24.95" customHeight="1">
      <c r="A12" s="18"/>
      <c r="B12" s="17"/>
      <c r="C12" s="18" t="s">
        <v>122</v>
      </c>
      <c r="D12" s="22">
        <f>'Your Inputs'!D6</f>
        <v>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ht="24.95" customHeight="1">
      <c r="A13" s="18"/>
      <c r="B13" s="17"/>
      <c r="C13" s="18" t="s">
        <v>5</v>
      </c>
      <c r="D13" s="22">
        <f>'Your Inputs'!D7</f>
        <v>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ht="24.95" customHeight="1">
      <c r="A14" s="18"/>
      <c r="B14" s="17"/>
      <c r="C14" s="18" t="s">
        <v>6</v>
      </c>
      <c r="D14" s="22">
        <f>'Your Inputs'!D8</f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ht="24.95" customHeight="1">
      <c r="A15" s="18"/>
      <c r="B15" s="17"/>
      <c r="C15" s="18" t="s">
        <v>62</v>
      </c>
      <c r="D15" s="22">
        <f>'Your Inputs'!D9</f>
        <v>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ht="24.95" customHeight="1">
      <c r="A16" s="18"/>
      <c r="B16" s="17"/>
      <c r="C16" s="18" t="s">
        <v>124</v>
      </c>
      <c r="D16" s="21">
        <f>D12+D13-D14+D15</f>
        <v>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6" ht="24.95" customHeight="1">
      <c r="A17" s="18"/>
      <c r="B17" s="17"/>
      <c r="C17" s="18" t="s">
        <v>125</v>
      </c>
      <c r="D17" s="21">
        <f>D10/10</f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46" ht="24.95" customHeight="1">
      <c r="A18" s="18"/>
      <c r="B18" s="17"/>
      <c r="C18" s="18" t="s">
        <v>113</v>
      </c>
      <c r="D18" s="21">
        <f>D16-D17</f>
        <v>2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46" ht="24.95" customHeight="1">
      <c r="A19" s="18"/>
      <c r="B19" s="17" t="s">
        <v>64</v>
      </c>
      <c r="C19" s="18"/>
      <c r="D19" s="19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46" ht="24.95" customHeight="1">
      <c r="A20" s="18"/>
      <c r="B20" s="17"/>
      <c r="C20" s="18" t="s">
        <v>60</v>
      </c>
      <c r="D20" s="21">
        <f>D10*75*8</f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46" ht="24.95" customHeight="1">
      <c r="A21" s="18"/>
      <c r="B21" s="17"/>
      <c r="C21" s="18" t="s">
        <v>79</v>
      </c>
      <c r="D21" s="22">
        <f>'Your Inputs'!D10</f>
        <v>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46" ht="24.95" customHeight="1">
      <c r="A22" s="17" t="s">
        <v>39</v>
      </c>
      <c r="B22" s="17" t="s">
        <v>19</v>
      </c>
      <c r="C22" s="17"/>
      <c r="D22" s="19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46" ht="24.95" customHeight="1">
      <c r="A23" s="17"/>
      <c r="B23" s="17"/>
      <c r="C23" s="24" t="s">
        <v>50</v>
      </c>
      <c r="D23" s="21">
        <f>D10</f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46" ht="24.95" customHeight="1">
      <c r="A24" s="17"/>
      <c r="B24" s="17"/>
      <c r="C24" s="18" t="s">
        <v>53</v>
      </c>
      <c r="D24" s="21">
        <f>D8</f>
        <v>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46" ht="24.95" customHeight="1">
      <c r="A25" s="17"/>
      <c r="B25" s="17"/>
      <c r="C25" s="18" t="s">
        <v>47</v>
      </c>
      <c r="D25" s="21">
        <f>0.2*D10</f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46" ht="24.95" customHeight="1">
      <c r="A26" s="17"/>
      <c r="B26" s="17"/>
      <c r="C26" s="18" t="s">
        <v>126</v>
      </c>
      <c r="D26" s="21">
        <f>D8</f>
        <v>1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46" ht="24.95" customHeight="1">
      <c r="A27" s="17" t="s">
        <v>40</v>
      </c>
      <c r="B27" s="17" t="s">
        <v>91</v>
      </c>
      <c r="C27" s="18"/>
      <c r="D27" s="1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46" ht="24.95" customHeight="1">
      <c r="A28" s="18"/>
      <c r="B28" s="17"/>
      <c r="C28" s="18" t="s">
        <v>32</v>
      </c>
      <c r="D28" s="21">
        <f>D25+D26</f>
        <v>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46" ht="24.95" customHeight="1">
      <c r="A29" s="18"/>
      <c r="B29" s="17"/>
      <c r="C29" s="18" t="s">
        <v>7</v>
      </c>
      <c r="D29" s="21">
        <f>D7</f>
        <v>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46" ht="24.95" customHeight="1">
      <c r="A30" s="18"/>
      <c r="B30" s="17"/>
      <c r="C30" s="18" t="s">
        <v>54</v>
      </c>
      <c r="D30" s="21">
        <f>D9</f>
        <v>1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46" ht="24.95" customHeight="1">
      <c r="A31" s="18"/>
      <c r="B31" s="17"/>
      <c r="C31" s="18" t="s">
        <v>63</v>
      </c>
      <c r="D31" s="21">
        <v>1000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46" ht="24.95" customHeight="1">
      <c r="A32" s="18"/>
      <c r="B32" s="17"/>
      <c r="C32" s="25" t="s">
        <v>92</v>
      </c>
      <c r="D32" s="26">
        <f>D31*(D28+D29+D30)</f>
        <v>3000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ht="24.95" customHeight="1">
      <c r="A33" s="15"/>
      <c r="B33" s="2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ht="24.95" customHeight="1">
      <c r="A34" s="15"/>
      <c r="B34" s="2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ht="24.95" customHeight="1">
      <c r="A35" s="15"/>
      <c r="B35" s="2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ht="24.95" customHeight="1">
      <c r="A36" s="15"/>
      <c r="B36" s="2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ht="24.95" customHeight="1">
      <c r="A37" s="15"/>
      <c r="B37" s="2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ht="24.95" customHeight="1">
      <c r="A38" s="15"/>
      <c r="B38" s="2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ht="24.95" customHeight="1">
      <c r="A39" s="15"/>
      <c r="B39" s="2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ht="24.95" customHeight="1">
      <c r="A40" s="15"/>
      <c r="B40" s="2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ht="24.95" customHeight="1">
      <c r="A41" s="15"/>
      <c r="B41" s="2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24.95" customHeight="1">
      <c r="A42" s="15"/>
      <c r="B42" s="27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24.95" customHeight="1">
      <c r="A43" s="15"/>
      <c r="B43" s="2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24.95" customHeight="1">
      <c r="A44" s="15"/>
      <c r="B44" s="2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ht="24.95" customHeight="1">
      <c r="A45" s="15"/>
      <c r="B45" s="2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ht="24.95" customHeight="1">
      <c r="A46" s="15"/>
      <c r="B46" s="2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24.95" customHeight="1">
      <c r="A47" s="15"/>
      <c r="B47" s="27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ht="24.95" customHeight="1">
      <c r="A48" s="15"/>
      <c r="B48" s="2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:46" ht="24.95" customHeight="1">
      <c r="A49" s="15"/>
      <c r="B49" s="27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ht="24.95" customHeight="1">
      <c r="A50" s="15"/>
      <c r="B50" s="2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 ht="24.95" customHeight="1">
      <c r="A51" s="15"/>
      <c r="B51" s="2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ht="24.95" customHeight="1">
      <c r="A52" s="15"/>
      <c r="B52" s="2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ht="24.95" customHeight="1">
      <c r="A53" s="15"/>
      <c r="B53" s="27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ht="24.95" customHeight="1">
      <c r="A54" s="15"/>
      <c r="B54" s="2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ht="24.95" customHeight="1">
      <c r="A55" s="15"/>
      <c r="B55" s="2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ht="24.95" customHeight="1">
      <c r="A56" s="15"/>
      <c r="B56" s="2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ht="24.95" customHeight="1">
      <c r="A57" s="15"/>
      <c r="B57" s="27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 ht="24.95" customHeight="1">
      <c r="A58" s="15"/>
      <c r="B58" s="2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 ht="24.95" customHeight="1">
      <c r="A59" s="15"/>
      <c r="B59" s="2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 ht="24.95" customHeight="1">
      <c r="A60" s="15"/>
      <c r="B60" s="27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 ht="24.95" customHeight="1">
      <c r="A61" s="15"/>
      <c r="B61" s="2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ht="24.95" customHeight="1">
      <c r="A62" s="15"/>
      <c r="B62" s="2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 ht="24.95" customHeight="1">
      <c r="A63" s="15"/>
      <c r="B63" s="2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 ht="24.95" customHeight="1">
      <c r="A64" s="15"/>
      <c r="B64" s="2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ht="24.95" customHeight="1">
      <c r="A65" s="15"/>
      <c r="B65" s="2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ht="24.95" customHeight="1">
      <c r="A66" s="15"/>
      <c r="B66" s="27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 ht="24.95" customHeight="1">
      <c r="A67" s="15"/>
      <c r="B67" s="2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ht="24.95" customHeight="1">
      <c r="A68" s="15"/>
      <c r="B68" s="2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 ht="24.95" customHeight="1">
      <c r="A69" s="15"/>
      <c r="B69" s="27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ht="24.95" customHeight="1">
      <c r="A70" s="15"/>
      <c r="B70" s="2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ht="24.95" customHeight="1">
      <c r="A71" s="15"/>
      <c r="B71" s="2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 ht="24.95" customHeight="1">
      <c r="A72" s="15"/>
      <c r="B72" s="2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 ht="24.95" customHeight="1">
      <c r="A73" s="15"/>
      <c r="B73" s="2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 ht="24.95" customHeight="1">
      <c r="A74" s="15"/>
      <c r="B74" s="2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ht="24.95" customHeight="1">
      <c r="A75" s="15"/>
      <c r="B75" s="2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ht="24.95" customHeight="1">
      <c r="A76" s="15"/>
      <c r="B76" s="27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 ht="24.95" customHeight="1">
      <c r="A77" s="15"/>
      <c r="B77" s="2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ht="24.95" customHeight="1">
      <c r="A78" s="15"/>
      <c r="B78" s="2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ht="24.95" customHeight="1">
      <c r="A79" s="15"/>
      <c r="B79" s="2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ht="24.95" customHeight="1">
      <c r="A80" s="15"/>
      <c r="B80" s="2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ht="24.95" customHeight="1">
      <c r="A81" s="15"/>
      <c r="B81" s="2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ht="24.95" customHeight="1">
      <c r="A82" s="15"/>
      <c r="B82" s="2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ht="24.95" customHeight="1">
      <c r="A83" s="15"/>
      <c r="B83" s="2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ht="24.95" customHeight="1">
      <c r="A84" s="15"/>
      <c r="B84" s="2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ht="24.95" customHeight="1">
      <c r="A85" s="15"/>
      <c r="B85" s="2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ht="24.95" customHeight="1">
      <c r="A86" s="15"/>
      <c r="B86" s="2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ht="24.95" customHeight="1">
      <c r="A87" s="15"/>
      <c r="B87" s="2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 ht="24.95" customHeight="1">
      <c r="A88" s="15"/>
      <c r="B88" s="2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 ht="24.95" customHeight="1">
      <c r="A89" s="15"/>
      <c r="B89" s="2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 ht="24.95" customHeight="1">
      <c r="A90" s="15"/>
      <c r="B90" s="2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 ht="24.95" customHeight="1">
      <c r="A91" s="15"/>
      <c r="B91" s="2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 ht="24.95" customHeight="1">
      <c r="A92" s="15"/>
      <c r="B92" s="2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 ht="24.95" customHeight="1">
      <c r="A93" s="15"/>
      <c r="B93" s="2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 ht="24.95" customHeight="1">
      <c r="A94" s="15"/>
      <c r="B94" s="2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 ht="24.95" customHeight="1">
      <c r="A95" s="15"/>
      <c r="B95" s="2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 ht="24.95" customHeight="1">
      <c r="A96" s="15"/>
      <c r="B96" s="2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 ht="24.95" customHeight="1">
      <c r="A97" s="15"/>
      <c r="B97" s="2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 ht="24.95" customHeight="1">
      <c r="A98" s="15"/>
      <c r="B98" s="2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 ht="24.95" customHeight="1">
      <c r="A99" s="15"/>
      <c r="B99" s="2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24.95" customHeight="1">
      <c r="A100" s="15"/>
      <c r="B100" s="27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24.95" customHeight="1">
      <c r="A101" s="15"/>
      <c r="B101" s="2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 ht="24.95" customHeight="1">
      <c r="A102" s="15"/>
      <c r="B102" s="2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 ht="24.95" customHeight="1">
      <c r="A103" s="15"/>
      <c r="B103" s="2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 ht="24.95" customHeight="1">
      <c r="A104" s="15"/>
      <c r="B104" s="2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24.95" customHeight="1">
      <c r="A105" s="15"/>
      <c r="B105" s="27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24.95" customHeight="1">
      <c r="A106" s="15"/>
      <c r="B106" s="27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 ht="24.95" customHeight="1">
      <c r="A107" s="15"/>
      <c r="B107" s="27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ht="24.95" customHeight="1">
      <c r="A108" s="15"/>
      <c r="B108" s="27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24.95" customHeight="1">
      <c r="A109" s="15"/>
      <c r="B109" s="27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24.95" customHeight="1">
      <c r="A110" s="15"/>
      <c r="B110" s="2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24.95" customHeight="1">
      <c r="A111" s="15"/>
      <c r="B111" s="2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 ht="24.95" customHeight="1">
      <c r="A112" s="15"/>
      <c r="B112" s="2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 ht="24.95" customHeight="1">
      <c r="A113" s="15"/>
      <c r="B113" s="2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 ht="24.95" customHeight="1">
      <c r="A114" s="15"/>
      <c r="B114" s="2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 ht="24.95" customHeight="1">
      <c r="A115" s="15"/>
      <c r="B115" s="27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 ht="24.95" customHeight="1">
      <c r="A116" s="15"/>
      <c r="B116" s="2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 ht="24.95" customHeight="1">
      <c r="A117" s="15"/>
      <c r="B117" s="2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 ht="24.95" customHeight="1">
      <c r="A118" s="15"/>
      <c r="B118" s="2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 ht="24.95" customHeight="1">
      <c r="A119" s="15"/>
      <c r="B119" s="2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 ht="24.95" customHeight="1">
      <c r="A120" s="15"/>
      <c r="B120" s="2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 ht="24.95" customHeight="1">
      <c r="A121" s="15"/>
      <c r="B121" s="2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 ht="24.95" customHeight="1">
      <c r="A122" s="15"/>
      <c r="B122" s="2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 ht="24.95" customHeight="1">
      <c r="A123" s="15"/>
      <c r="B123" s="2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 ht="24.95" customHeight="1">
      <c r="A124" s="15"/>
      <c r="B124" s="2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 ht="24.95" customHeight="1">
      <c r="A125" s="15"/>
      <c r="B125" s="2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 ht="24.95" customHeight="1">
      <c r="A126" s="15"/>
      <c r="B126" s="2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 ht="24.95" customHeight="1">
      <c r="A127" s="15"/>
      <c r="B127" s="2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 ht="24.95" customHeight="1">
      <c r="A128" s="15"/>
      <c r="B128" s="2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 ht="24.95" customHeight="1">
      <c r="A129" s="15"/>
      <c r="B129" s="2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24.95" customHeight="1">
      <c r="A130" s="15"/>
      <c r="B130" s="2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24.95" customHeight="1">
      <c r="A131" s="15"/>
      <c r="B131" s="2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 ht="24.95" customHeight="1">
      <c r="A132" s="15"/>
      <c r="B132" s="2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 ht="24.95" customHeight="1">
      <c r="A133" s="15"/>
      <c r="B133" s="2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 ht="24.95" customHeight="1">
      <c r="A134" s="15"/>
      <c r="B134" s="2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24.95" customHeight="1">
      <c r="A135" s="15"/>
      <c r="B135" s="2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24.95" customHeight="1">
      <c r="A136" s="15"/>
      <c r="B136" s="2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 ht="24.95" customHeight="1">
      <c r="A137" s="15"/>
      <c r="B137" s="2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 ht="24.95" customHeight="1">
      <c r="A138" s="15"/>
      <c r="B138" s="2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 ht="24.95" customHeight="1">
      <c r="A139" s="15"/>
      <c r="B139" s="2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 ht="24.95" customHeight="1">
      <c r="A140" s="15"/>
      <c r="B140" s="2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 ht="24.95" customHeight="1">
      <c r="A141" s="15"/>
      <c r="B141" s="2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 ht="24.95" customHeight="1">
      <c r="A142" s="15"/>
      <c r="B142" s="2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 ht="24.95" customHeight="1">
      <c r="A143" s="15"/>
      <c r="B143" s="2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 ht="24.95" customHeight="1">
      <c r="A144" s="15"/>
      <c r="B144" s="2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 ht="24.95" customHeight="1">
      <c r="A145" s="15"/>
      <c r="B145" s="2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 ht="24.95" customHeight="1">
      <c r="A146" s="15"/>
      <c r="B146" s="2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 ht="24.95" customHeight="1">
      <c r="A147" s="15"/>
      <c r="B147" s="2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 ht="24.95" customHeight="1">
      <c r="A148" s="15"/>
      <c r="B148" s="2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 ht="24.95" customHeight="1">
      <c r="A149" s="15"/>
      <c r="B149" s="27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ht="24.95" customHeight="1">
      <c r="A150" s="15"/>
      <c r="B150" s="2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ht="24.95" customHeight="1">
      <c r="A151" s="15"/>
      <c r="B151" s="2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 ht="24.95" customHeight="1">
      <c r="A152" s="15"/>
      <c r="B152" s="27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 ht="24.95" customHeight="1">
      <c r="A153" s="15"/>
      <c r="B153" s="2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 ht="24.95" customHeight="1">
      <c r="A154" s="15"/>
      <c r="B154" s="2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ht="24.95" customHeight="1">
      <c r="A155" s="15"/>
      <c r="B155" s="27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ht="24.95" customHeight="1">
      <c r="A156" s="15"/>
      <c r="B156" s="2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ht="24.95" customHeight="1">
      <c r="A157" s="15"/>
      <c r="B157" s="2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 ht="24.95" customHeight="1">
      <c r="A158" s="15"/>
      <c r="B158" s="27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 ht="24.95" customHeight="1">
      <c r="A159" s="15"/>
      <c r="B159" s="2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 ht="24.95" customHeight="1">
      <c r="A160" s="15"/>
      <c r="B160" s="2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ht="24.95" customHeight="1">
      <c r="A161" s="15"/>
      <c r="B161" s="27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 ht="24.95" customHeight="1">
      <c r="A162" s="15"/>
      <c r="B162" s="2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 ht="24.95" customHeight="1">
      <c r="A163" s="15"/>
      <c r="B163" s="2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 ht="24.95" customHeight="1">
      <c r="A164" s="15"/>
      <c r="B164" s="27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 ht="24.95" customHeight="1">
      <c r="A165" s="15"/>
      <c r="B165" s="2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 ht="24.95" customHeight="1">
      <c r="A166" s="15"/>
      <c r="B166" s="2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 ht="24.95" customHeight="1">
      <c r="A167" s="15"/>
      <c r="B167" s="2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 ht="24.95" customHeight="1">
      <c r="A168" s="15"/>
      <c r="B168" s="2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 ht="24.95" customHeight="1">
      <c r="A169" s="15"/>
      <c r="B169" s="2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 ht="24.95" customHeight="1">
      <c r="A170" s="15"/>
      <c r="B170" s="2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 ht="24.95" customHeight="1">
      <c r="A171" s="15"/>
      <c r="B171" s="2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 ht="24.95" customHeight="1">
      <c r="A172" s="15"/>
      <c r="B172" s="2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 ht="24.95" customHeight="1">
      <c r="A173" s="15"/>
      <c r="B173" s="2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 ht="24.95" customHeight="1">
      <c r="A174" s="15"/>
      <c r="B174" s="2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 ht="24.95" customHeight="1">
      <c r="A175" s="15"/>
      <c r="B175" s="2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 ht="24.95" customHeight="1">
      <c r="A176" s="15"/>
      <c r="B176" s="2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 ht="24.95" customHeight="1">
      <c r="A177" s="15"/>
      <c r="B177" s="2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 ht="24.95" customHeight="1">
      <c r="A178" s="15"/>
      <c r="B178" s="27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 ht="24.95" customHeight="1">
      <c r="A179" s="15"/>
      <c r="B179" s="2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 ht="24.95" customHeight="1">
      <c r="A180" s="15"/>
      <c r="B180" s="2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 ht="24.95" customHeight="1">
      <c r="A181" s="15"/>
      <c r="B181" s="27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 ht="24.95" customHeight="1">
      <c r="A182" s="15"/>
      <c r="B182" s="2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 ht="24.95" customHeight="1">
      <c r="A183" s="15"/>
      <c r="B183" s="2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 ht="24.95" customHeight="1">
      <c r="A184" s="15"/>
      <c r="B184" s="27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 ht="24.95" customHeight="1">
      <c r="A185" s="15"/>
      <c r="B185" s="27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 ht="24.95" customHeight="1">
      <c r="A186" s="15"/>
      <c r="B186" s="27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 ht="24.95" customHeight="1">
      <c r="A187" s="15"/>
      <c r="B187" s="27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 ht="24.95" customHeight="1">
      <c r="A188" s="15"/>
      <c r="B188" s="27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 ht="24.95" customHeight="1">
      <c r="A189" s="15"/>
      <c r="B189" s="27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 ht="24.95" customHeight="1">
      <c r="A190" s="15"/>
      <c r="B190" s="27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 ht="24.95" customHeight="1">
      <c r="A191" s="15"/>
      <c r="B191" s="27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 ht="24.95" customHeight="1">
      <c r="A192" s="15"/>
      <c r="B192" s="27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 ht="24.95" customHeight="1">
      <c r="A193" s="15"/>
      <c r="B193" s="27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 ht="24.95" customHeight="1">
      <c r="A194" s="15"/>
      <c r="B194" s="27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 ht="24.95" customHeight="1">
      <c r="A195" s="15"/>
      <c r="B195" s="27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 ht="24.95" customHeight="1">
      <c r="A196" s="15"/>
      <c r="B196" s="27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 ht="24.95" customHeight="1">
      <c r="A197" s="15"/>
      <c r="B197" s="27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 ht="24.95" customHeight="1">
      <c r="A198" s="15"/>
      <c r="B198" s="27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 ht="24.95" customHeight="1">
      <c r="A199" s="15"/>
      <c r="B199" s="27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 ht="24.95" customHeight="1">
      <c r="A200" s="15"/>
      <c r="B200" s="27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 ht="24.95" customHeight="1">
      <c r="A201" s="15"/>
      <c r="B201" s="27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 ht="24.95" customHeight="1">
      <c r="A202" s="15"/>
      <c r="B202" s="27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 ht="24.95" customHeight="1">
      <c r="A203" s="15"/>
      <c r="B203" s="27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 ht="24.95" customHeight="1">
      <c r="A204" s="15"/>
      <c r="B204" s="27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 ht="24.95" customHeight="1">
      <c r="A205" s="15"/>
      <c r="B205" s="27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 ht="24.95" customHeight="1">
      <c r="A206" s="15"/>
      <c r="B206" s="27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 ht="24.95" customHeight="1">
      <c r="A207" s="15"/>
      <c r="B207" s="27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 ht="24.95" customHeight="1">
      <c r="A208" s="15"/>
      <c r="B208" s="27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 ht="24.95" customHeight="1">
      <c r="A209" s="15"/>
      <c r="B209" s="27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 ht="24.95" customHeight="1">
      <c r="A210" s="15"/>
      <c r="B210" s="27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 ht="24.95" customHeight="1">
      <c r="A211" s="15"/>
      <c r="B211" s="27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ht="24.95" customHeight="1">
      <c r="A212" s="15"/>
      <c r="B212" s="27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ht="24.95" customHeight="1">
      <c r="A213" s="15"/>
      <c r="B213" s="27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 ht="24.95" customHeight="1">
      <c r="A214" s="15"/>
      <c r="B214" s="27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 ht="24.95" customHeight="1">
      <c r="A215" s="15"/>
      <c r="B215" s="27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 ht="24.95" customHeight="1">
      <c r="A216" s="15"/>
      <c r="B216" s="27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ht="24.95" customHeight="1">
      <c r="A217" s="15"/>
      <c r="B217" s="27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ht="24.95" customHeight="1">
      <c r="A218" s="15"/>
      <c r="B218" s="27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ht="24.95" customHeight="1">
      <c r="A219" s="15"/>
      <c r="B219" s="27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spans="1:46" ht="24.95" customHeight="1">
      <c r="A220" s="15"/>
      <c r="B220" s="27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spans="1:46" ht="24.95" customHeight="1">
      <c r="A221" s="15"/>
      <c r="B221" s="27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spans="1:46" ht="24.95" customHeight="1">
      <c r="A222" s="15"/>
      <c r="B222" s="27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ht="24.95" customHeight="1">
      <c r="A223" s="15"/>
      <c r="B223" s="27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ht="24.95" customHeight="1">
      <c r="A224" s="15"/>
      <c r="B224" s="27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spans="1:46" ht="24.95" customHeight="1">
      <c r="A225" s="15"/>
      <c r="B225" s="27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spans="1:46" ht="24.95" customHeight="1">
      <c r="A226" s="15"/>
      <c r="B226" s="27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spans="1:46" ht="24.95" customHeight="1">
      <c r="A227" s="15"/>
      <c r="B227" s="27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ht="24.95" customHeight="1">
      <c r="A228" s="15"/>
      <c r="B228" s="27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ht="24.95" customHeight="1">
      <c r="A229" s="15"/>
      <c r="B229" s="27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spans="1:46" ht="24.95" customHeight="1">
      <c r="A230" s="15"/>
      <c r="B230" s="27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spans="1:46" ht="24.95" customHeight="1">
      <c r="A231" s="15"/>
      <c r="B231" s="27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spans="1:46" ht="24.95" customHeight="1">
      <c r="A232" s="15"/>
      <c r="B232" s="27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ht="24.95" customHeight="1">
      <c r="A233" s="15"/>
      <c r="B233" s="27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ht="24.95" customHeight="1">
      <c r="A234" s="15"/>
      <c r="B234" s="27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spans="1:46" ht="24.95" customHeight="1">
      <c r="A235" s="15"/>
      <c r="B235" s="27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spans="1:46" ht="24.95" customHeight="1">
      <c r="A236" s="15"/>
      <c r="B236" s="27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spans="1:46" ht="24.95" customHeight="1">
      <c r="A237" s="15"/>
      <c r="B237" s="27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 ht="24.95" customHeight="1">
      <c r="A238" s="15"/>
      <c r="B238" s="27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 ht="24.95" customHeight="1">
      <c r="A239" s="15"/>
      <c r="B239" s="27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spans="1:46" ht="24.95" customHeight="1">
      <c r="A240" s="15"/>
      <c r="B240" s="27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spans="1:46" ht="24.95" customHeight="1">
      <c r="A241" s="15"/>
      <c r="B241" s="27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spans="1:46" ht="24.95" customHeight="1">
      <c r="A242" s="15"/>
      <c r="B242" s="27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spans="1:46" ht="24.95" customHeight="1">
      <c r="A243" s="15"/>
      <c r="B243" s="27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spans="1:46" ht="24.95" customHeight="1">
      <c r="A244" s="15"/>
      <c r="B244" s="27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spans="1:46" ht="24.95" customHeight="1">
      <c r="A245" s="15"/>
      <c r="B245" s="27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</row>
    <row r="246" spans="1:46" ht="24.95" customHeight="1">
      <c r="A246" s="15"/>
      <c r="B246" s="27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</row>
    <row r="247" spans="1:46" ht="24.95" customHeight="1">
      <c r="A247" s="15"/>
      <c r="B247" s="27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</row>
    <row r="248" spans="1:46" ht="24.95" customHeight="1">
      <c r="A248" s="15"/>
      <c r="B248" s="27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spans="1:46" ht="24.95" customHeight="1">
      <c r="A249" s="15"/>
      <c r="B249" s="27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spans="1:46" ht="24.95" customHeight="1">
      <c r="A250" s="15"/>
      <c r="B250" s="27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</row>
    <row r="251" spans="1:46" ht="24.95" customHeight="1">
      <c r="A251" s="15"/>
      <c r="B251" s="27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</row>
    <row r="252" spans="1:46" ht="24.95" customHeight="1">
      <c r="A252" s="15"/>
      <c r="B252" s="27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</row>
    <row r="253" spans="1:46" ht="24.95" customHeight="1">
      <c r="A253" s="15"/>
      <c r="B253" s="27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spans="1:46" ht="24.95" customHeight="1">
      <c r="A254" s="15"/>
      <c r="B254" s="27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spans="1:46" ht="24.95" customHeight="1">
      <c r="A255" s="15"/>
      <c r="B255" s="27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</row>
    <row r="256" spans="1:46" ht="24.95" customHeight="1">
      <c r="A256" s="15"/>
      <c r="B256" s="27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</row>
    <row r="257" spans="1:46" ht="24.95" customHeight="1">
      <c r="A257" s="15"/>
      <c r="B257" s="27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spans="1:46" ht="24.95" customHeight="1">
      <c r="A258" s="15"/>
      <c r="B258" s="27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 ht="24.95" customHeight="1">
      <c r="A259" s="15"/>
      <c r="B259" s="27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 ht="24.95" customHeight="1">
      <c r="A260" s="15"/>
      <c r="B260" s="27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spans="1:46" ht="24.95" customHeight="1">
      <c r="A261" s="15"/>
      <c r="B261" s="27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spans="1:46" ht="24.95" customHeight="1">
      <c r="A262" s="15"/>
      <c r="B262" s="27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spans="1:46" ht="24.95" customHeight="1">
      <c r="A263" s="15"/>
      <c r="B263" s="27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 ht="24.95" customHeight="1">
      <c r="A264" s="15"/>
      <c r="B264" s="27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ht="24.95" customHeight="1">
      <c r="A265" s="15"/>
      <c r="B265" s="27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spans="1:46" ht="24.95" customHeight="1">
      <c r="A266" s="15"/>
      <c r="B266" s="27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spans="1:46" ht="24.95" customHeight="1">
      <c r="A267" s="15"/>
      <c r="B267" s="27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</row>
    <row r="268" spans="1:46" ht="24.95" customHeight="1">
      <c r="A268" s="15"/>
      <c r="B268" s="27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spans="1:46" ht="24.95" customHeight="1">
      <c r="A269" s="15"/>
      <c r="B269" s="27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spans="1:46" ht="24.95" customHeight="1">
      <c r="A270" s="15"/>
      <c r="B270" s="27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</row>
    <row r="271" spans="1:46" ht="24.95" customHeight="1">
      <c r="A271" s="15"/>
      <c r="B271" s="27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</row>
    <row r="272" spans="1:46" ht="24.95" customHeight="1">
      <c r="A272" s="15"/>
      <c r="B272" s="27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</row>
    <row r="273" spans="1:46" ht="24.95" customHeight="1">
      <c r="A273" s="15"/>
      <c r="B273" s="27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</row>
    <row r="274" spans="1:46" ht="24.95" customHeight="1">
      <c r="A274" s="15"/>
      <c r="B274" s="27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</row>
    <row r="275" spans="1:46" ht="24.95" customHeight="1">
      <c r="A275" s="15"/>
      <c r="B275" s="27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</row>
    <row r="276" spans="1:46" ht="24.95" customHeight="1">
      <c r="A276" s="15"/>
      <c r="B276" s="27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</row>
    <row r="277" spans="1:46" ht="24.95" customHeight="1">
      <c r="A277" s="15"/>
      <c r="B277" s="27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spans="1:46" ht="24.95" customHeight="1">
      <c r="A278" s="15"/>
      <c r="B278" s="27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</row>
    <row r="279" spans="1:46" ht="24.95" customHeight="1">
      <c r="A279" s="15"/>
      <c r="B279" s="27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</row>
    <row r="280" spans="1:46" ht="24.95" customHeight="1">
      <c r="A280" s="15"/>
      <c r="B280" s="27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</row>
    <row r="281" spans="1:46" ht="24.95" customHeight="1">
      <c r="A281" s="15"/>
      <c r="B281" s="27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</row>
    <row r="282" spans="1:46" ht="24.95" customHeight="1">
      <c r="A282" s="15"/>
      <c r="B282" s="27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</row>
    <row r="283" spans="1:46" ht="24.95" customHeight="1">
      <c r="A283" s="15"/>
      <c r="B283" s="27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</row>
    <row r="284" spans="1:46" ht="24.95" customHeight="1">
      <c r="A284" s="15"/>
      <c r="B284" s="27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</row>
    <row r="285" spans="1:46" ht="24.95" customHeight="1">
      <c r="A285" s="15"/>
      <c r="B285" s="27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spans="1:46" ht="24.95" customHeight="1">
      <c r="A286" s="15"/>
      <c r="B286" s="27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spans="1:46" ht="24.95" customHeight="1">
      <c r="A287" s="15"/>
      <c r="B287" s="27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</row>
    <row r="288" spans="1:46" ht="24.95" customHeight="1">
      <c r="A288" s="15"/>
      <c r="B288" s="27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</row>
    <row r="289" spans="1:46" ht="24.95" customHeight="1">
      <c r="A289" s="15"/>
      <c r="B289" s="27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</row>
    <row r="290" spans="1:46" ht="24.95" customHeight="1">
      <c r="A290" s="15"/>
      <c r="B290" s="27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spans="1:46" ht="24.95" customHeight="1">
      <c r="A291" s="15"/>
      <c r="B291" s="27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spans="1:46" ht="24.95" customHeight="1">
      <c r="A292" s="15"/>
      <c r="B292" s="27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</row>
    <row r="293" spans="1:46" ht="24.95" customHeight="1">
      <c r="A293" s="15"/>
      <c r="B293" s="27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</row>
    <row r="294" spans="1:46" ht="24.95" customHeight="1">
      <c r="A294" s="15"/>
      <c r="B294" s="27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</row>
    <row r="295" spans="1:46" ht="24.95" customHeight="1">
      <c r="A295" s="15"/>
      <c r="B295" s="27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</row>
    <row r="296" spans="1:46" ht="24.95" customHeight="1">
      <c r="A296" s="15"/>
      <c r="B296" s="27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</row>
    <row r="297" spans="1:46" ht="24.95" customHeight="1">
      <c r="A297" s="15"/>
      <c r="B297" s="27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</row>
    <row r="298" spans="1:46" ht="24.95" customHeight="1">
      <c r="A298" s="15"/>
      <c r="B298" s="27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</row>
    <row r="299" spans="1:46" ht="24.95" customHeight="1">
      <c r="A299" s="15"/>
      <c r="B299" s="27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</row>
    <row r="300" spans="1:46" ht="24.95" customHeight="1">
      <c r="A300" s="15"/>
      <c r="B300" s="27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</row>
    <row r="301" spans="1:46" ht="24.95" customHeight="1">
      <c r="A301" s="15"/>
      <c r="B301" s="27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spans="1:46" ht="24.95" customHeight="1">
      <c r="A302" s="15"/>
      <c r="B302" s="27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spans="1:46" ht="24.95" customHeight="1">
      <c r="A303" s="15"/>
      <c r="B303" s="27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spans="1:46" ht="24.95" customHeight="1">
      <c r="A304" s="15"/>
      <c r="B304" s="2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</row>
    <row r="305" spans="1:46" ht="24.95" customHeight="1">
      <c r="A305" s="15"/>
      <c r="B305" s="2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spans="1:46" ht="24.95" customHeight="1">
      <c r="A306" s="15"/>
      <c r="B306" s="2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spans="1:46" ht="24.95" customHeight="1">
      <c r="A307" s="15"/>
      <c r="B307" s="2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</row>
    <row r="308" spans="1:46" ht="24.95" customHeight="1">
      <c r="A308" s="15"/>
      <c r="B308" s="2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</row>
    <row r="309" spans="1:46" ht="24.95" customHeight="1">
      <c r="A309" s="15"/>
      <c r="B309" s="2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spans="1:46" ht="24.95" customHeight="1">
      <c r="A310" s="15"/>
      <c r="B310" s="2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 ht="24.95" customHeight="1">
      <c r="A311" s="15"/>
      <c r="B311" s="2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spans="1:46" ht="24.95" customHeight="1">
      <c r="A312" s="15"/>
      <c r="B312" s="2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 ht="24.95" customHeight="1">
      <c r="A313" s="15"/>
      <c r="B313" s="2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spans="1:46" ht="24.95" customHeight="1">
      <c r="A314" s="15"/>
      <c r="B314" s="2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</row>
    <row r="315" spans="1:46" ht="24.95" customHeight="1">
      <c r="A315" s="15"/>
      <c r="B315" s="2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</row>
    <row r="316" spans="1:46" ht="24.95" customHeight="1">
      <c r="A316" s="15"/>
      <c r="B316" s="2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ht="24.95" customHeight="1">
      <c r="A317" s="15"/>
      <c r="B317" s="2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spans="1:46" ht="24.95" customHeight="1">
      <c r="A318" s="15"/>
      <c r="B318" s="2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spans="1:46" ht="24.95" customHeight="1">
      <c r="A319" s="15"/>
      <c r="B319" s="2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spans="1:46" ht="24.95" customHeight="1">
      <c r="A320" s="15"/>
      <c r="B320" s="2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</row>
    <row r="321" spans="1:46" ht="24.95" customHeight="1">
      <c r="A321" s="15"/>
      <c r="B321" s="2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spans="1:46" ht="24.95" customHeight="1">
      <c r="A322" s="15"/>
      <c r="B322" s="2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spans="1:46" ht="24.95" customHeight="1">
      <c r="A323" s="15"/>
      <c r="B323" s="2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</row>
    <row r="324" spans="1:46" ht="24.95" customHeight="1">
      <c r="A324" s="15"/>
      <c r="B324" s="2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</row>
    <row r="325" spans="1:46" ht="24.95" customHeight="1">
      <c r="A325" s="15"/>
      <c r="B325" s="2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</row>
    <row r="326" spans="1:46" ht="24.95" customHeight="1">
      <c r="A326" s="15"/>
      <c r="B326" s="2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spans="1:46" ht="24.95" customHeight="1">
      <c r="A327" s="15"/>
      <c r="B327" s="2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spans="1:46" ht="24.95" customHeight="1">
      <c r="A328" s="15"/>
      <c r="B328" s="2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</row>
    <row r="329" spans="1:46" ht="24.95" customHeight="1">
      <c r="A329" s="15"/>
      <c r="B329" s="2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</row>
    <row r="330" spans="1:46" ht="24.95" customHeight="1">
      <c r="A330" s="15"/>
      <c r="B330" s="2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</row>
    <row r="331" spans="1:46" ht="24.95" customHeight="1">
      <c r="A331" s="15"/>
      <c r="B331" s="2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spans="1:46" ht="24.95" customHeight="1">
      <c r="A332" s="15"/>
      <c r="B332" s="2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spans="1:46" ht="24.95" customHeight="1">
      <c r="A333" s="15"/>
      <c r="B333" s="2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</row>
    <row r="334" spans="1:46" ht="24.95" customHeight="1">
      <c r="A334" s="15"/>
      <c r="B334" s="2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</row>
    <row r="335" spans="1:46" ht="24.95" customHeight="1">
      <c r="A335" s="15"/>
      <c r="B335" s="2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</row>
    <row r="336" spans="1:46" ht="24.95" customHeight="1">
      <c r="A336" s="15"/>
      <c r="B336" s="2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spans="1:46" ht="24.95" customHeight="1">
      <c r="A337" s="15"/>
      <c r="B337" s="2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spans="1:46" ht="24.95" customHeight="1">
      <c r="A338" s="15"/>
      <c r="B338" s="2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spans="1:46" ht="24.95" customHeight="1">
      <c r="A339" s="15"/>
      <c r="B339" s="2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spans="1:46" ht="24.95" customHeight="1">
      <c r="A340" s="15"/>
      <c r="B340" s="2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</row>
    <row r="341" spans="1:46" ht="24.95" customHeight="1">
      <c r="A341" s="15"/>
      <c r="B341" s="2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</row>
    <row r="342" spans="1:46" ht="24.95" customHeight="1">
      <c r="A342" s="15"/>
      <c r="B342" s="2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spans="1:46" ht="24.95" customHeight="1">
      <c r="A343" s="15"/>
      <c r="B343" s="2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</row>
    <row r="344" spans="1:46" ht="24.95" customHeight="1">
      <c r="A344" s="15"/>
      <c r="B344" s="2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</row>
    <row r="345" spans="1:46" ht="24.95" customHeight="1">
      <c r="A345" s="15"/>
      <c r="B345" s="2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</row>
    <row r="346" spans="1:46" ht="24.95" customHeight="1">
      <c r="A346" s="15"/>
      <c r="B346" s="2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</row>
    <row r="347" spans="1:46" ht="24.95" customHeight="1">
      <c r="A347" s="15"/>
      <c r="B347" s="2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</row>
    <row r="348" spans="1:46" ht="24.95" customHeight="1">
      <c r="A348" s="15"/>
      <c r="B348" s="2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</row>
    <row r="349" spans="1:46" ht="24.95" customHeight="1">
      <c r="A349" s="15"/>
      <c r="B349" s="2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</row>
    <row r="350" spans="1:46" ht="24.95" customHeight="1">
      <c r="A350" s="15"/>
      <c r="B350" s="2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</row>
    <row r="351" spans="1:46" ht="24.95" customHeight="1">
      <c r="A351" s="15"/>
      <c r="B351" s="2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</row>
    <row r="352" spans="1:46" ht="24.95" customHeight="1">
      <c r="A352" s="15"/>
      <c r="B352" s="2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</row>
    <row r="353" spans="1:46" ht="24.95" customHeight="1">
      <c r="A353" s="15"/>
      <c r="B353" s="2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</row>
    <row r="354" spans="1:46" ht="24.95" customHeight="1">
      <c r="A354" s="15"/>
      <c r="B354" s="2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</row>
    <row r="355" spans="1:46" ht="24.95" customHeight="1">
      <c r="A355" s="15"/>
      <c r="B355" s="2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spans="1:46" ht="24.95" customHeight="1">
      <c r="A356" s="15"/>
      <c r="B356" s="2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</row>
    <row r="357" spans="1:46" ht="24.95" customHeight="1">
      <c r="A357" s="15"/>
      <c r="B357" s="2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</row>
    <row r="358" spans="1:46" ht="24.95" customHeight="1">
      <c r="A358" s="15"/>
      <c r="B358" s="2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</row>
    <row r="359" spans="1:46" ht="24.95" customHeight="1">
      <c r="A359" s="15"/>
      <c r="B359" s="2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spans="1:46" ht="24.95" customHeight="1">
      <c r="A360" s="15"/>
      <c r="B360" s="2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spans="1:46" ht="24.95" customHeight="1">
      <c r="A361" s="15"/>
      <c r="B361" s="2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</row>
    <row r="362" spans="1:46" ht="24.95" customHeight="1">
      <c r="A362" s="15"/>
      <c r="B362" s="2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</row>
    <row r="363" spans="1:46" ht="24.95" customHeight="1">
      <c r="A363" s="15"/>
      <c r="B363" s="2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</row>
    <row r="364" spans="1:46" ht="24.95" customHeight="1">
      <c r="A364" s="15"/>
      <c r="B364" s="2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</row>
    <row r="365" spans="1:46" ht="24.95" customHeight="1">
      <c r="A365" s="15"/>
      <c r="B365" s="2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</row>
    <row r="366" spans="1:46" ht="24.95" customHeight="1">
      <c r="A366" s="15"/>
      <c r="B366" s="2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</row>
    <row r="367" spans="1:46" ht="24.95" customHeight="1">
      <c r="A367" s="15"/>
      <c r="B367" s="2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</row>
    <row r="368" spans="1:46" ht="24.95" customHeight="1">
      <c r="A368" s="15"/>
      <c r="B368" s="2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</row>
    <row r="369" spans="1:46" ht="24.95" customHeight="1">
      <c r="A369" s="15"/>
      <c r="B369" s="2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spans="1:46" ht="24.95" customHeight="1">
      <c r="A370" s="15"/>
      <c r="B370" s="2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spans="1:46" ht="24.95" customHeight="1">
      <c r="A371" s="15"/>
      <c r="B371" s="2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spans="1:46" ht="24.95" customHeight="1">
      <c r="A372" s="15"/>
      <c r="B372" s="2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</row>
    <row r="373" spans="1:46" ht="24.95" customHeight="1">
      <c r="A373" s="15"/>
      <c r="B373" s="2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</row>
    <row r="374" spans="1:46" ht="24.95" customHeight="1">
      <c r="A374" s="15"/>
      <c r="B374" s="2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</row>
    <row r="375" spans="1:46" ht="24.95" customHeight="1">
      <c r="A375" s="15"/>
      <c r="B375" s="2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</row>
    <row r="376" spans="1:46" ht="24.95" customHeight="1">
      <c r="A376" s="15"/>
      <c r="B376" s="2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</row>
    <row r="377" spans="1:46" ht="24.95" customHeight="1">
      <c r="A377" s="15"/>
      <c r="B377" s="2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spans="1:46" ht="24.95" customHeight="1">
      <c r="A378" s="15"/>
      <c r="B378" s="2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spans="1:46" ht="24.95" customHeight="1">
      <c r="A379" s="15"/>
      <c r="B379" s="2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spans="1:46" ht="24.95" customHeight="1">
      <c r="A380" s="15"/>
      <c r="B380" s="2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spans="1:46" ht="24.95" customHeight="1">
      <c r="A381" s="15"/>
      <c r="B381" s="2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spans="1:46" ht="24.95" customHeight="1">
      <c r="A382" s="15"/>
      <c r="B382" s="2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spans="1:46" ht="24.95" customHeight="1">
      <c r="A383" s="15"/>
      <c r="B383" s="2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spans="1:46" ht="24.95" customHeight="1">
      <c r="A384" s="15"/>
      <c r="B384" s="2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spans="1:46" ht="24.95" customHeight="1">
      <c r="A385" s="15"/>
      <c r="B385" s="2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spans="1:46" ht="24.95" customHeight="1">
      <c r="A386" s="15"/>
      <c r="B386" s="2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spans="1:46" ht="24.95" customHeight="1">
      <c r="A387" s="15"/>
      <c r="B387" s="2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 ht="24.95" customHeight="1">
      <c r="A388" s="15"/>
      <c r="B388" s="2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spans="1:46" ht="24.95" customHeight="1">
      <c r="A389" s="15"/>
      <c r="B389" s="2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  <ignoredErrors>
    <ignoredError sqref="D9:D10 D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F190"/>
  <sheetViews>
    <sheetView zoomScale="90" zoomScaleNormal="90" workbookViewId="0">
      <selection activeCell="H30" sqref="H30"/>
    </sheetView>
  </sheetViews>
  <sheetFormatPr defaultRowHeight="24.95" customHeight="1"/>
  <cols>
    <col min="1" max="1" width="22.7109375" style="16" customWidth="1"/>
    <col min="2" max="2" width="46.42578125" style="28" customWidth="1"/>
    <col min="3" max="3" width="49.7109375" style="16" customWidth="1"/>
    <col min="4" max="4" width="17.5703125" style="43" customWidth="1"/>
    <col min="5" max="58" width="9.140625" style="15"/>
    <col min="59" max="16384" width="9.140625" style="16"/>
  </cols>
  <sheetData>
    <row r="1" spans="1:4" ht="24.95" customHeight="1">
      <c r="A1" s="13" t="s">
        <v>0</v>
      </c>
      <c r="B1" s="13" t="s">
        <v>36</v>
      </c>
      <c r="C1" s="14" t="s">
        <v>1</v>
      </c>
      <c r="D1" s="29" t="s">
        <v>35</v>
      </c>
    </row>
    <row r="2" spans="1:4" ht="24.95" customHeight="1">
      <c r="A2" s="17" t="s">
        <v>27</v>
      </c>
      <c r="B2" s="17"/>
      <c r="C2" s="18"/>
      <c r="D2" s="19"/>
    </row>
    <row r="3" spans="1:4" ht="24.95" customHeight="1">
      <c r="A3" s="17"/>
      <c r="B3" s="17" t="s">
        <v>68</v>
      </c>
      <c r="C3" s="18"/>
      <c r="D3" s="19"/>
    </row>
    <row r="4" spans="1:4" ht="24.95" customHeight="1">
      <c r="A4" s="18"/>
      <c r="B4" s="17"/>
      <c r="C4" s="18" t="s">
        <v>43</v>
      </c>
      <c r="D4" s="21">
        <v>6000</v>
      </c>
    </row>
    <row r="5" spans="1:4" ht="24.95" customHeight="1">
      <c r="A5" s="18"/>
      <c r="B5" s="17"/>
      <c r="C5" s="18" t="s">
        <v>44</v>
      </c>
      <c r="D5" s="21">
        <f>Manpower!D10</f>
        <v>0</v>
      </c>
    </row>
    <row r="6" spans="1:4" ht="24.95" customHeight="1">
      <c r="A6" s="18"/>
      <c r="B6" s="17"/>
      <c r="C6" s="18" t="s">
        <v>73</v>
      </c>
      <c r="D6" s="22">
        <f>'Your Inputs'!D11</f>
        <v>1</v>
      </c>
    </row>
    <row r="7" spans="1:4" ht="24.95" customHeight="1">
      <c r="A7" s="18"/>
      <c r="B7" s="17"/>
      <c r="C7" s="18" t="s">
        <v>70</v>
      </c>
      <c r="D7" s="21">
        <f>D4*D5+D6</f>
        <v>1</v>
      </c>
    </row>
    <row r="8" spans="1:4" ht="24.95" customHeight="1">
      <c r="A8" s="18"/>
      <c r="B8" s="17" t="s">
        <v>69</v>
      </c>
      <c r="C8" s="18"/>
      <c r="D8" s="19"/>
    </row>
    <row r="9" spans="1:4" ht="24.95" customHeight="1">
      <c r="A9" s="18"/>
      <c r="B9" s="17"/>
      <c r="C9" s="18" t="s">
        <v>45</v>
      </c>
      <c r="D9" s="21">
        <v>15000</v>
      </c>
    </row>
    <row r="10" spans="1:4" ht="24.95" customHeight="1">
      <c r="A10" s="18"/>
      <c r="B10" s="17"/>
      <c r="C10" s="18" t="s">
        <v>46</v>
      </c>
      <c r="D10" s="21">
        <f>Manpower!D16</f>
        <v>2</v>
      </c>
    </row>
    <row r="11" spans="1:4" ht="24.95" customHeight="1">
      <c r="A11" s="18"/>
      <c r="B11" s="17"/>
      <c r="C11" s="18" t="s">
        <v>72</v>
      </c>
      <c r="D11" s="22">
        <f>'Your Inputs'!D12</f>
        <v>1</v>
      </c>
    </row>
    <row r="12" spans="1:4" ht="24.95" customHeight="1">
      <c r="A12" s="18"/>
      <c r="B12" s="17"/>
      <c r="C12" s="18" t="s">
        <v>71</v>
      </c>
      <c r="D12" s="21">
        <f>D9*D10+D11</f>
        <v>30001</v>
      </c>
    </row>
    <row r="13" spans="1:4" ht="24.95" customHeight="1">
      <c r="A13" s="18"/>
      <c r="B13" s="17" t="s">
        <v>67</v>
      </c>
      <c r="C13" s="18"/>
      <c r="D13" s="19"/>
    </row>
    <row r="14" spans="1:4" ht="24.95" customHeight="1">
      <c r="A14" s="18"/>
      <c r="B14" s="17"/>
      <c r="C14" s="18" t="s">
        <v>80</v>
      </c>
      <c r="D14" s="21">
        <f>Manpower!D15</f>
        <v>1</v>
      </c>
    </row>
    <row r="15" spans="1:4" ht="24.95" customHeight="1">
      <c r="A15" s="18"/>
      <c r="B15" s="17"/>
      <c r="C15" s="18" t="s">
        <v>76</v>
      </c>
      <c r="D15" s="21">
        <v>15000</v>
      </c>
    </row>
    <row r="16" spans="1:4" ht="24.95" customHeight="1">
      <c r="A16" s="18"/>
      <c r="B16" s="17"/>
      <c r="C16" s="18" t="s">
        <v>77</v>
      </c>
      <c r="D16" s="21">
        <f>D14*D15</f>
        <v>15000</v>
      </c>
    </row>
    <row r="17" spans="1:4" ht="24.95" customHeight="1">
      <c r="A17" s="18"/>
      <c r="B17" s="17" t="s">
        <v>74</v>
      </c>
      <c r="C17" s="18"/>
      <c r="D17" s="21">
        <f>D7*3+D12*3+D16*3</f>
        <v>135006</v>
      </c>
    </row>
    <row r="18" spans="1:4" ht="24.95" customHeight="1">
      <c r="A18" s="17"/>
      <c r="B18" s="17" t="s">
        <v>75</v>
      </c>
      <c r="C18" s="18"/>
      <c r="D18" s="19"/>
    </row>
    <row r="19" spans="1:4" ht="24.95" customHeight="1">
      <c r="A19" s="18"/>
      <c r="B19" s="17"/>
      <c r="C19" s="18" t="s">
        <v>116</v>
      </c>
      <c r="D19" s="22">
        <f>'Your Inputs'!D13</f>
        <v>1</v>
      </c>
    </row>
    <row r="20" spans="1:4" ht="24.95" customHeight="1">
      <c r="A20" s="18"/>
      <c r="B20" s="17"/>
      <c r="C20" s="44" t="s">
        <v>78</v>
      </c>
      <c r="D20" s="22">
        <f>'Your Inputs'!D14</f>
        <v>1</v>
      </c>
    </row>
    <row r="21" spans="1:4" ht="24.95" customHeight="1">
      <c r="A21" s="18"/>
      <c r="B21" s="17"/>
      <c r="C21" s="44" t="s">
        <v>66</v>
      </c>
      <c r="D21" s="21">
        <f>D19*D20*D17/100/100</f>
        <v>13.500599999999999</v>
      </c>
    </row>
    <row r="22" spans="1:4" ht="24.95" customHeight="1">
      <c r="A22" s="18"/>
      <c r="B22" s="17" t="s">
        <v>119</v>
      </c>
      <c r="C22" s="44"/>
      <c r="D22" s="21">
        <f>0.1*D7</f>
        <v>0.1</v>
      </c>
    </row>
    <row r="23" spans="1:4" ht="24.95" customHeight="1">
      <c r="A23" s="18"/>
      <c r="B23" s="17" t="s">
        <v>22</v>
      </c>
      <c r="C23" s="18"/>
      <c r="D23" s="19"/>
    </row>
    <row r="24" spans="1:4" ht="24.95" customHeight="1">
      <c r="A24" s="18"/>
      <c r="B24" s="17"/>
      <c r="C24" s="18" t="s">
        <v>8</v>
      </c>
      <c r="D24" s="21">
        <v>60</v>
      </c>
    </row>
    <row r="25" spans="1:4" ht="24.95" customHeight="1">
      <c r="A25" s="18"/>
      <c r="B25" s="17"/>
      <c r="C25" s="18" t="s">
        <v>13</v>
      </c>
      <c r="D25" s="21">
        <f>Manpower!D21</f>
        <v>1</v>
      </c>
    </row>
    <row r="26" spans="1:4" ht="24.95" customHeight="1">
      <c r="A26" s="18"/>
      <c r="B26" s="17"/>
      <c r="C26" s="18" t="s">
        <v>65</v>
      </c>
      <c r="D26" s="21">
        <f>D24*D25</f>
        <v>60</v>
      </c>
    </row>
    <row r="27" spans="1:4" ht="24.95" customHeight="1">
      <c r="A27" s="18"/>
      <c r="B27" s="17" t="s">
        <v>10</v>
      </c>
      <c r="C27" s="18"/>
      <c r="D27" s="19"/>
    </row>
    <row r="28" spans="1:4" ht="24.95" customHeight="1">
      <c r="A28" s="18"/>
      <c r="B28" s="17"/>
      <c r="C28" s="18" t="s">
        <v>16</v>
      </c>
      <c r="D28" s="21">
        <f>Manpower!D8</f>
        <v>1</v>
      </c>
    </row>
    <row r="29" spans="1:4" ht="24.95" customHeight="1">
      <c r="A29" s="18"/>
      <c r="B29" s="17"/>
      <c r="C29" s="18" t="s">
        <v>81</v>
      </c>
      <c r="D29" s="21">
        <f>2*D28*D4</f>
        <v>12000</v>
      </c>
    </row>
    <row r="30" spans="1:4" ht="24.95" customHeight="1">
      <c r="A30" s="18"/>
      <c r="B30" s="17"/>
      <c r="C30" s="18" t="s">
        <v>17</v>
      </c>
      <c r="D30" s="21">
        <f>Manpower!D14</f>
        <v>1</v>
      </c>
    </row>
    <row r="31" spans="1:4" ht="24.95" customHeight="1">
      <c r="A31" s="18"/>
      <c r="B31" s="17"/>
      <c r="C31" s="18" t="s">
        <v>82</v>
      </c>
      <c r="D31" s="21">
        <f>2*15000*D30</f>
        <v>30000</v>
      </c>
    </row>
    <row r="32" spans="1:4" ht="24.95" customHeight="1">
      <c r="A32" s="17"/>
      <c r="B32" s="17"/>
      <c r="C32" s="18" t="s">
        <v>83</v>
      </c>
      <c r="D32" s="21">
        <f>D29+D31</f>
        <v>42000</v>
      </c>
    </row>
    <row r="33" spans="1:4" ht="24.95" customHeight="1">
      <c r="A33" s="17"/>
      <c r="B33" s="17" t="s">
        <v>118</v>
      </c>
      <c r="C33" s="18"/>
      <c r="D33" s="21">
        <f>0.2*D17</f>
        <v>27001.200000000001</v>
      </c>
    </row>
    <row r="34" spans="1:4" s="15" customFormat="1" ht="24.95" customHeight="1" thickBot="1">
      <c r="A34" s="45" t="s">
        <v>87</v>
      </c>
      <c r="B34" s="46"/>
      <c r="C34" s="46"/>
      <c r="D34" s="47">
        <f>D32+D26+D21+D17+D33+D22</f>
        <v>204080.80060000002</v>
      </c>
    </row>
    <row r="35" spans="1:4" s="15" customFormat="1" ht="24.95" customHeight="1">
      <c r="B35" s="27"/>
      <c r="D35" s="42"/>
    </row>
    <row r="36" spans="1:4" s="15" customFormat="1" ht="24.95" customHeight="1">
      <c r="B36" s="27"/>
      <c r="D36" s="42"/>
    </row>
    <row r="37" spans="1:4" s="15" customFormat="1" ht="24.95" customHeight="1">
      <c r="B37" s="27"/>
      <c r="D37" s="42"/>
    </row>
    <row r="38" spans="1:4" s="15" customFormat="1" ht="24.95" customHeight="1">
      <c r="B38" s="27"/>
      <c r="D38" s="42"/>
    </row>
    <row r="39" spans="1:4" s="15" customFormat="1" ht="24.95" customHeight="1">
      <c r="B39" s="27"/>
      <c r="D39" s="42"/>
    </row>
    <row r="40" spans="1:4" s="15" customFormat="1" ht="24.95" customHeight="1">
      <c r="B40" s="27"/>
      <c r="D40" s="42"/>
    </row>
    <row r="41" spans="1:4" s="15" customFormat="1" ht="24.95" customHeight="1">
      <c r="B41" s="27"/>
      <c r="D41" s="42"/>
    </row>
    <row r="42" spans="1:4" s="15" customFormat="1" ht="24.95" customHeight="1">
      <c r="B42" s="27"/>
      <c r="D42" s="42"/>
    </row>
    <row r="43" spans="1:4" s="15" customFormat="1" ht="24.95" customHeight="1">
      <c r="B43" s="27"/>
      <c r="D43" s="42"/>
    </row>
    <row r="44" spans="1:4" s="15" customFormat="1" ht="24.95" customHeight="1">
      <c r="B44" s="27"/>
      <c r="D44" s="42"/>
    </row>
    <row r="45" spans="1:4" s="15" customFormat="1" ht="24.95" customHeight="1">
      <c r="B45" s="27"/>
      <c r="D45" s="42"/>
    </row>
    <row r="46" spans="1:4" s="15" customFormat="1" ht="24.95" customHeight="1">
      <c r="B46" s="27"/>
      <c r="D46" s="42"/>
    </row>
    <row r="47" spans="1:4" s="15" customFormat="1" ht="24.95" customHeight="1">
      <c r="B47" s="27"/>
      <c r="D47" s="42"/>
    </row>
    <row r="48" spans="1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  <row r="123" spans="2:4" s="15" customFormat="1" ht="24.95" customHeight="1">
      <c r="B123" s="27"/>
      <c r="D123" s="42"/>
    </row>
    <row r="124" spans="2:4" s="15" customFormat="1" ht="24.95" customHeight="1">
      <c r="B124" s="27"/>
      <c r="D124" s="42"/>
    </row>
    <row r="125" spans="2:4" s="15" customFormat="1" ht="24.95" customHeight="1">
      <c r="B125" s="27"/>
      <c r="D125" s="42"/>
    </row>
    <row r="126" spans="2:4" s="15" customFormat="1" ht="24.95" customHeight="1">
      <c r="B126" s="27"/>
      <c r="D126" s="42"/>
    </row>
    <row r="127" spans="2:4" s="15" customFormat="1" ht="24.95" customHeight="1">
      <c r="B127" s="27"/>
      <c r="D127" s="42"/>
    </row>
    <row r="128" spans="2:4" s="15" customFormat="1" ht="24.95" customHeight="1">
      <c r="B128" s="27"/>
      <c r="D128" s="42"/>
    </row>
    <row r="129" spans="2:4" s="15" customFormat="1" ht="24.95" customHeight="1">
      <c r="B129" s="27"/>
      <c r="D129" s="42"/>
    </row>
    <row r="130" spans="2:4" s="15" customFormat="1" ht="24.95" customHeight="1">
      <c r="B130" s="27"/>
      <c r="D130" s="42"/>
    </row>
    <row r="131" spans="2:4" s="15" customFormat="1" ht="24.95" customHeight="1">
      <c r="B131" s="27"/>
      <c r="D131" s="42"/>
    </row>
    <row r="132" spans="2:4" s="15" customFormat="1" ht="24.95" customHeight="1">
      <c r="B132" s="27"/>
      <c r="D132" s="42"/>
    </row>
    <row r="133" spans="2:4" s="15" customFormat="1" ht="24.95" customHeight="1">
      <c r="B133" s="27"/>
      <c r="D133" s="42"/>
    </row>
    <row r="134" spans="2:4" s="15" customFormat="1" ht="24.95" customHeight="1">
      <c r="B134" s="27"/>
      <c r="D134" s="42"/>
    </row>
    <row r="135" spans="2:4" s="15" customFormat="1" ht="24.95" customHeight="1">
      <c r="B135" s="27"/>
      <c r="D135" s="42"/>
    </row>
    <row r="136" spans="2:4" s="15" customFormat="1" ht="24.95" customHeight="1">
      <c r="B136" s="27"/>
      <c r="D136" s="42"/>
    </row>
    <row r="137" spans="2:4" s="15" customFormat="1" ht="24.95" customHeight="1">
      <c r="B137" s="27"/>
      <c r="D137" s="42"/>
    </row>
    <row r="138" spans="2:4" s="15" customFormat="1" ht="24.95" customHeight="1">
      <c r="B138" s="27"/>
      <c r="D138" s="42"/>
    </row>
    <row r="139" spans="2:4" s="15" customFormat="1" ht="24.95" customHeight="1">
      <c r="B139" s="27"/>
      <c r="D139" s="42"/>
    </row>
    <row r="140" spans="2:4" s="15" customFormat="1" ht="24.95" customHeight="1">
      <c r="B140" s="27"/>
      <c r="D140" s="42"/>
    </row>
    <row r="141" spans="2:4" s="15" customFormat="1" ht="24.95" customHeight="1">
      <c r="B141" s="27"/>
      <c r="D141" s="42"/>
    </row>
    <row r="142" spans="2:4" s="15" customFormat="1" ht="24.95" customHeight="1">
      <c r="B142" s="27"/>
      <c r="D142" s="42"/>
    </row>
    <row r="143" spans="2:4" s="15" customFormat="1" ht="24.95" customHeight="1">
      <c r="B143" s="27"/>
      <c r="D143" s="42"/>
    </row>
    <row r="144" spans="2:4" s="15" customFormat="1" ht="24.95" customHeight="1">
      <c r="B144" s="27"/>
      <c r="D144" s="42"/>
    </row>
    <row r="145" spans="2:4" s="15" customFormat="1" ht="24.95" customHeight="1">
      <c r="B145" s="27"/>
      <c r="D145" s="42"/>
    </row>
    <row r="146" spans="2:4" s="15" customFormat="1" ht="24.95" customHeight="1">
      <c r="B146" s="27"/>
      <c r="D146" s="42"/>
    </row>
    <row r="147" spans="2:4" s="15" customFormat="1" ht="24.95" customHeight="1">
      <c r="B147" s="27"/>
      <c r="D147" s="42"/>
    </row>
    <row r="148" spans="2:4" s="15" customFormat="1" ht="24.95" customHeight="1">
      <c r="B148" s="27"/>
      <c r="D148" s="42"/>
    </row>
    <row r="149" spans="2:4" s="15" customFormat="1" ht="24.95" customHeight="1">
      <c r="B149" s="27"/>
      <c r="D149" s="42"/>
    </row>
    <row r="150" spans="2:4" s="15" customFormat="1" ht="24.95" customHeight="1">
      <c r="B150" s="27"/>
      <c r="D150" s="42"/>
    </row>
    <row r="151" spans="2:4" s="15" customFormat="1" ht="24.95" customHeight="1">
      <c r="B151" s="27"/>
      <c r="D151" s="42"/>
    </row>
    <row r="152" spans="2:4" s="15" customFormat="1" ht="24.95" customHeight="1">
      <c r="B152" s="27"/>
      <c r="D152" s="42"/>
    </row>
    <row r="153" spans="2:4" s="15" customFormat="1" ht="24.95" customHeight="1">
      <c r="B153" s="27"/>
      <c r="D153" s="42"/>
    </row>
    <row r="154" spans="2:4" s="15" customFormat="1" ht="24.95" customHeight="1">
      <c r="B154" s="27"/>
      <c r="D154" s="42"/>
    </row>
    <row r="155" spans="2:4" s="15" customFormat="1" ht="24.95" customHeight="1">
      <c r="B155" s="27"/>
      <c r="D155" s="42"/>
    </row>
    <row r="156" spans="2:4" s="15" customFormat="1" ht="24.95" customHeight="1">
      <c r="B156" s="27"/>
      <c r="D156" s="42"/>
    </row>
    <row r="157" spans="2:4" s="15" customFormat="1" ht="24.95" customHeight="1">
      <c r="B157" s="27"/>
      <c r="D157" s="42"/>
    </row>
    <row r="158" spans="2:4" s="15" customFormat="1" ht="24.95" customHeight="1">
      <c r="B158" s="27"/>
      <c r="D158" s="42"/>
    </row>
    <row r="159" spans="2:4" s="15" customFormat="1" ht="24.95" customHeight="1">
      <c r="B159" s="27"/>
      <c r="D159" s="42"/>
    </row>
    <row r="160" spans="2:4" s="15" customFormat="1" ht="24.95" customHeight="1">
      <c r="B160" s="27"/>
      <c r="D160" s="42"/>
    </row>
    <row r="161" spans="2:4" s="15" customFormat="1" ht="24.95" customHeight="1">
      <c r="B161" s="27"/>
      <c r="D161" s="42"/>
    </row>
    <row r="162" spans="2:4" s="15" customFormat="1" ht="24.95" customHeight="1">
      <c r="B162" s="27"/>
      <c r="D162" s="42"/>
    </row>
    <row r="163" spans="2:4" s="15" customFormat="1" ht="24.95" customHeight="1">
      <c r="B163" s="27"/>
      <c r="D163" s="42"/>
    </row>
    <row r="164" spans="2:4" s="15" customFormat="1" ht="24.95" customHeight="1">
      <c r="B164" s="27"/>
      <c r="D164" s="42"/>
    </row>
    <row r="165" spans="2:4" s="15" customFormat="1" ht="24.95" customHeight="1">
      <c r="B165" s="27"/>
      <c r="D165" s="42"/>
    </row>
    <row r="166" spans="2:4" s="15" customFormat="1" ht="24.95" customHeight="1">
      <c r="B166" s="27"/>
      <c r="D166" s="42"/>
    </row>
    <row r="167" spans="2:4" s="15" customFormat="1" ht="24.95" customHeight="1">
      <c r="B167" s="27"/>
      <c r="D167" s="42"/>
    </row>
    <row r="168" spans="2:4" s="15" customFormat="1" ht="24.95" customHeight="1">
      <c r="B168" s="27"/>
      <c r="D168" s="42"/>
    </row>
    <row r="169" spans="2:4" s="15" customFormat="1" ht="24.95" customHeight="1">
      <c r="B169" s="27"/>
      <c r="D169" s="42"/>
    </row>
    <row r="170" spans="2:4" s="15" customFormat="1" ht="24.95" customHeight="1">
      <c r="B170" s="27"/>
      <c r="D170" s="42"/>
    </row>
    <row r="171" spans="2:4" s="15" customFormat="1" ht="24.95" customHeight="1">
      <c r="B171" s="27"/>
      <c r="D171" s="42"/>
    </row>
    <row r="172" spans="2:4" s="15" customFormat="1" ht="24.95" customHeight="1">
      <c r="B172" s="27"/>
      <c r="D172" s="42"/>
    </row>
    <row r="173" spans="2:4" s="15" customFormat="1" ht="24.95" customHeight="1">
      <c r="B173" s="27"/>
      <c r="D173" s="42"/>
    </row>
    <row r="174" spans="2:4" s="15" customFormat="1" ht="24.95" customHeight="1">
      <c r="B174" s="27"/>
      <c r="D174" s="42"/>
    </row>
    <row r="175" spans="2:4" s="15" customFormat="1" ht="24.95" customHeight="1">
      <c r="B175" s="27"/>
      <c r="D175" s="42"/>
    </row>
    <row r="176" spans="2:4" s="15" customFormat="1" ht="24.95" customHeight="1">
      <c r="B176" s="27"/>
      <c r="D176" s="42"/>
    </row>
    <row r="177" spans="2:4" s="15" customFormat="1" ht="24.95" customHeight="1">
      <c r="B177" s="27"/>
      <c r="D177" s="42"/>
    </row>
    <row r="178" spans="2:4" s="15" customFormat="1" ht="24.95" customHeight="1">
      <c r="B178" s="27"/>
      <c r="D178" s="42"/>
    </row>
    <row r="179" spans="2:4" s="15" customFormat="1" ht="24.95" customHeight="1">
      <c r="B179" s="27"/>
      <c r="D179" s="42"/>
    </row>
    <row r="180" spans="2:4" s="15" customFormat="1" ht="24.95" customHeight="1">
      <c r="B180" s="27"/>
      <c r="D180" s="42"/>
    </row>
    <row r="181" spans="2:4" s="15" customFormat="1" ht="24.95" customHeight="1">
      <c r="B181" s="27"/>
      <c r="D181" s="42"/>
    </row>
    <row r="182" spans="2:4" s="15" customFormat="1" ht="24.95" customHeight="1">
      <c r="B182" s="27"/>
      <c r="D182" s="42"/>
    </row>
    <row r="183" spans="2:4" s="15" customFormat="1" ht="24.95" customHeight="1">
      <c r="B183" s="27"/>
      <c r="D183" s="42"/>
    </row>
    <row r="184" spans="2:4" s="15" customFormat="1" ht="24.95" customHeight="1">
      <c r="B184" s="27"/>
      <c r="D184" s="42"/>
    </row>
    <row r="185" spans="2:4" s="15" customFormat="1" ht="24.95" customHeight="1">
      <c r="B185" s="27"/>
      <c r="D185" s="42"/>
    </row>
    <row r="186" spans="2:4" s="15" customFormat="1" ht="24.95" customHeight="1">
      <c r="B186" s="27"/>
      <c r="D186" s="42"/>
    </row>
    <row r="187" spans="2:4" s="15" customFormat="1" ht="24.95" customHeight="1">
      <c r="B187" s="27"/>
      <c r="D187" s="42"/>
    </row>
    <row r="188" spans="2:4" s="15" customFormat="1" ht="24.95" customHeight="1">
      <c r="B188" s="27"/>
      <c r="D188" s="42"/>
    </row>
    <row r="189" spans="2:4" s="15" customFormat="1" ht="24.95" customHeight="1">
      <c r="B189" s="27"/>
      <c r="D189" s="42"/>
    </row>
    <row r="190" spans="2:4" s="15" customFormat="1" ht="24.95" customHeight="1">
      <c r="B190" s="27"/>
      <c r="D190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22"/>
  <sheetViews>
    <sheetView topLeftCell="A8" zoomScale="90" zoomScaleNormal="90" workbookViewId="0">
      <selection activeCell="G16" sqref="G16"/>
    </sheetView>
  </sheetViews>
  <sheetFormatPr defaultRowHeight="24.95" customHeight="1"/>
  <cols>
    <col min="1" max="1" width="19.7109375" style="16" customWidth="1"/>
    <col min="2" max="2" width="51.42578125" style="28" customWidth="1"/>
    <col min="3" max="3" width="47.42578125" style="16" customWidth="1"/>
    <col min="4" max="4" width="17.7109375" style="43" customWidth="1"/>
    <col min="5" max="51" width="9.140625" style="15"/>
    <col min="52" max="16384" width="9.140625" style="16"/>
  </cols>
  <sheetData>
    <row r="1" spans="1:58" ht="24.95" customHeight="1">
      <c r="A1" s="13" t="s">
        <v>59</v>
      </c>
      <c r="B1" s="13" t="s">
        <v>36</v>
      </c>
      <c r="C1" s="13" t="s">
        <v>1</v>
      </c>
      <c r="D1" s="29" t="s">
        <v>35</v>
      </c>
    </row>
    <row r="2" spans="1:58" ht="24.95" customHeight="1">
      <c r="A2" s="17" t="s">
        <v>41</v>
      </c>
      <c r="B2" s="17" t="s">
        <v>11</v>
      </c>
      <c r="C2" s="24"/>
      <c r="D2" s="19"/>
    </row>
    <row r="3" spans="1:58" ht="24.95" customHeight="1">
      <c r="A3" s="17"/>
      <c r="B3" s="17"/>
      <c r="C3" s="24" t="s">
        <v>33</v>
      </c>
      <c r="D3" s="21">
        <v>100000</v>
      </c>
    </row>
    <row r="4" spans="1:58" ht="24.95" customHeight="1">
      <c r="A4" s="17"/>
      <c r="B4" s="17"/>
      <c r="C4" s="18" t="s">
        <v>108</v>
      </c>
      <c r="D4" s="22">
        <f>'Your Inputs'!D15</f>
        <v>1</v>
      </c>
    </row>
    <row r="5" spans="1:58" ht="24.95" customHeight="1">
      <c r="A5" s="17"/>
      <c r="B5" s="17"/>
      <c r="C5" s="24" t="s">
        <v>34</v>
      </c>
      <c r="D5" s="21">
        <f>100000*D4</f>
        <v>100000</v>
      </c>
    </row>
    <row r="6" spans="1:58" ht="24.95" customHeight="1">
      <c r="A6" s="17"/>
      <c r="B6" s="17"/>
      <c r="C6" s="18" t="s">
        <v>88</v>
      </c>
      <c r="D6" s="21">
        <f>D3+D4*D5</f>
        <v>200000</v>
      </c>
    </row>
    <row r="7" spans="1:58" ht="24.95" customHeight="1">
      <c r="A7" s="17" t="s">
        <v>42</v>
      </c>
      <c r="B7" s="17" t="s">
        <v>9</v>
      </c>
      <c r="C7" s="17"/>
      <c r="D7" s="19"/>
      <c r="AZ7" s="15"/>
      <c r="BA7" s="15"/>
      <c r="BB7" s="15"/>
      <c r="BC7" s="15"/>
      <c r="BD7" s="15"/>
      <c r="BE7" s="15"/>
      <c r="BF7" s="15"/>
    </row>
    <row r="8" spans="1:58" ht="24.95" customHeight="1">
      <c r="A8" s="17"/>
      <c r="B8" s="17"/>
      <c r="C8" s="24" t="s">
        <v>14</v>
      </c>
      <c r="D8" s="21">
        <f>0.2*Payroll!D7*3</f>
        <v>0.60000000000000009</v>
      </c>
      <c r="AZ8" s="15"/>
      <c r="BA8" s="15"/>
      <c r="BB8" s="15"/>
      <c r="BC8" s="15"/>
      <c r="BD8" s="15"/>
      <c r="BE8" s="15"/>
      <c r="BF8" s="15"/>
    </row>
    <row r="9" spans="1:58" ht="24.95" customHeight="1">
      <c r="A9" s="17"/>
      <c r="B9" s="17"/>
      <c r="C9" s="24" t="s">
        <v>15</v>
      </c>
      <c r="D9" s="21">
        <f>0.2*Payroll!D12*3</f>
        <v>18000.600000000002</v>
      </c>
      <c r="AZ9" s="15"/>
      <c r="BA9" s="15"/>
      <c r="BB9" s="15"/>
      <c r="BC9" s="15"/>
      <c r="BD9" s="15"/>
      <c r="BE9" s="15"/>
      <c r="BF9" s="15"/>
    </row>
    <row r="10" spans="1:58" ht="24.95" customHeight="1">
      <c r="A10" s="17"/>
      <c r="B10" s="17"/>
      <c r="C10" s="18" t="s">
        <v>89</v>
      </c>
      <c r="D10" s="21">
        <f>D8+D9</f>
        <v>18001.2</v>
      </c>
      <c r="AZ10" s="15"/>
      <c r="BA10" s="15"/>
      <c r="BB10" s="15"/>
      <c r="BC10" s="15"/>
      <c r="BD10" s="15"/>
      <c r="BE10" s="15"/>
      <c r="BF10" s="15"/>
    </row>
    <row r="11" spans="1:58" ht="24.95" customHeight="1">
      <c r="A11" s="17" t="s">
        <v>58</v>
      </c>
      <c r="B11" s="17" t="s">
        <v>55</v>
      </c>
      <c r="C11" s="24"/>
      <c r="D11" s="30"/>
      <c r="AZ11" s="15"/>
      <c r="BA11" s="15"/>
      <c r="BB11" s="15"/>
      <c r="BC11" s="15"/>
      <c r="BD11" s="15"/>
      <c r="BE11" s="15"/>
      <c r="BF11" s="15"/>
    </row>
    <row r="12" spans="1:58" ht="24.95" customHeight="1">
      <c r="A12" s="17"/>
      <c r="B12" s="17"/>
      <c r="C12" s="18" t="s">
        <v>84</v>
      </c>
      <c r="D12" s="22">
        <f>'Your Inputs'!D16</f>
        <v>1</v>
      </c>
      <c r="AZ12" s="15"/>
      <c r="BA12" s="15"/>
      <c r="BB12" s="15"/>
      <c r="BC12" s="15"/>
      <c r="BD12" s="15"/>
      <c r="BE12" s="15"/>
      <c r="BF12" s="15"/>
    </row>
    <row r="13" spans="1:58" ht="24.95" customHeight="1">
      <c r="A13" s="17"/>
      <c r="B13" s="17"/>
      <c r="C13" s="24" t="s">
        <v>12</v>
      </c>
      <c r="D13" s="21">
        <v>1000</v>
      </c>
      <c r="AZ13" s="15"/>
      <c r="BA13" s="15"/>
      <c r="BB13" s="15"/>
      <c r="BC13" s="15"/>
      <c r="BD13" s="15"/>
      <c r="BE13" s="15"/>
      <c r="BF13" s="15"/>
    </row>
    <row r="14" spans="1:58" ht="24.95" customHeight="1">
      <c r="A14" s="17"/>
      <c r="B14" s="17"/>
      <c r="C14" s="24" t="s">
        <v>57</v>
      </c>
      <c r="D14" s="22">
        <f>'Your Inputs'!D17</f>
        <v>1</v>
      </c>
      <c r="AZ14" s="15"/>
      <c r="BA14" s="15"/>
      <c r="BB14" s="15"/>
      <c r="BC14" s="15"/>
      <c r="BD14" s="15"/>
      <c r="BE14" s="15"/>
      <c r="BF14" s="15"/>
    </row>
    <row r="15" spans="1:58" ht="24.95" customHeight="1">
      <c r="A15" s="17"/>
      <c r="B15" s="17"/>
      <c r="C15" s="24" t="s">
        <v>56</v>
      </c>
      <c r="D15" s="21">
        <v>25000</v>
      </c>
      <c r="AZ15" s="15"/>
      <c r="BA15" s="15"/>
      <c r="BB15" s="15"/>
      <c r="BC15" s="15"/>
      <c r="BD15" s="15"/>
      <c r="BE15" s="15"/>
      <c r="BF15" s="15"/>
    </row>
    <row r="16" spans="1:58" ht="24.95" customHeight="1">
      <c r="A16" s="17"/>
      <c r="B16" s="17"/>
      <c r="C16" s="18" t="s">
        <v>85</v>
      </c>
      <c r="D16" s="21">
        <f>D15+D13*D14*D12</f>
        <v>26000</v>
      </c>
      <c r="AZ16" s="15"/>
      <c r="BA16" s="15"/>
      <c r="BB16" s="15"/>
      <c r="BC16" s="15"/>
      <c r="BD16" s="15"/>
      <c r="BE16" s="15"/>
      <c r="BF16" s="15"/>
    </row>
    <row r="17" spans="1:58" ht="24.95" customHeight="1">
      <c r="A17" s="17"/>
      <c r="B17" s="17" t="s">
        <v>18</v>
      </c>
      <c r="C17" s="24"/>
      <c r="D17" s="30"/>
      <c r="E17" s="31"/>
      <c r="F17" s="31"/>
      <c r="AZ17" s="15"/>
      <c r="BA17" s="15"/>
      <c r="BB17" s="15"/>
      <c r="BC17" s="15"/>
      <c r="BD17" s="15"/>
      <c r="BE17" s="15"/>
      <c r="BF17" s="15"/>
    </row>
    <row r="18" spans="1:58" ht="24.95" customHeight="1">
      <c r="A18" s="17"/>
      <c r="B18" s="17"/>
      <c r="C18" s="24" t="s">
        <v>31</v>
      </c>
      <c r="D18" s="32">
        <f>'Your Inputs'!D18</f>
        <v>1</v>
      </c>
      <c r="E18" s="31"/>
      <c r="F18" s="31"/>
      <c r="AZ18" s="15"/>
      <c r="BA18" s="15"/>
      <c r="BB18" s="15"/>
      <c r="BC18" s="15"/>
      <c r="BD18" s="15"/>
      <c r="BE18" s="15"/>
      <c r="BF18" s="15"/>
    </row>
    <row r="19" spans="1:58" ht="24.95" customHeight="1">
      <c r="A19" s="17"/>
      <c r="B19" s="17"/>
      <c r="C19" s="24" t="s">
        <v>30</v>
      </c>
      <c r="D19" s="32">
        <f>'Your Inputs'!D19</f>
        <v>1</v>
      </c>
      <c r="E19" s="31"/>
      <c r="F19" s="31"/>
      <c r="AZ19" s="15"/>
      <c r="BA19" s="15"/>
      <c r="BB19" s="15"/>
      <c r="BC19" s="15"/>
      <c r="BD19" s="15"/>
      <c r="BE19" s="15"/>
      <c r="BF19" s="15"/>
    </row>
    <row r="20" spans="1:58" ht="24.95" customHeight="1">
      <c r="A20" s="17"/>
      <c r="B20" s="17"/>
      <c r="C20" s="24" t="s">
        <v>29</v>
      </c>
      <c r="D20" s="32">
        <f>'Your Inputs'!D20</f>
        <v>1</v>
      </c>
      <c r="E20" s="31"/>
      <c r="F20" s="31"/>
      <c r="AZ20" s="15"/>
      <c r="BA20" s="15"/>
      <c r="BB20" s="15"/>
      <c r="BC20" s="15"/>
      <c r="BD20" s="15"/>
      <c r="BE20" s="15"/>
      <c r="BF20" s="15"/>
    </row>
    <row r="21" spans="1:58" ht="24.95" customHeight="1">
      <c r="A21" s="17"/>
      <c r="B21" s="17"/>
      <c r="C21" s="24" t="s">
        <v>56</v>
      </c>
      <c r="D21" s="33">
        <v>25000</v>
      </c>
      <c r="E21" s="31"/>
      <c r="F21" s="31"/>
      <c r="AZ21" s="15"/>
      <c r="BA21" s="15"/>
      <c r="BB21" s="15"/>
      <c r="BC21" s="15"/>
      <c r="BD21" s="15"/>
      <c r="BE21" s="15"/>
      <c r="BF21" s="15"/>
    </row>
    <row r="22" spans="1:58" s="15" customFormat="1" ht="24.95" customHeight="1">
      <c r="A22" s="18"/>
      <c r="B22" s="17"/>
      <c r="C22" s="18" t="s">
        <v>86</v>
      </c>
      <c r="D22" s="34">
        <f>(D18+D19+D20)*D21</f>
        <v>75000</v>
      </c>
      <c r="E22" s="31"/>
      <c r="F22" s="31"/>
    </row>
    <row r="23" spans="1:58" s="15" customFormat="1" ht="24.95" customHeight="1">
      <c r="A23" s="18"/>
      <c r="B23" s="17" t="s">
        <v>95</v>
      </c>
      <c r="C23" s="18"/>
      <c r="D23" s="34">
        <f>0.001*Achievement!G2</f>
        <v>0.51</v>
      </c>
      <c r="E23" s="31"/>
      <c r="F23" s="31"/>
    </row>
    <row r="24" spans="1:58" s="15" customFormat="1" ht="24.95" customHeight="1" thickBot="1">
      <c r="A24" s="35"/>
      <c r="B24" s="36" t="s">
        <v>120</v>
      </c>
      <c r="C24" s="35"/>
      <c r="D24" s="37">
        <f>0.1*D6</f>
        <v>20000</v>
      </c>
      <c r="E24" s="31"/>
      <c r="F24" s="31"/>
    </row>
    <row r="25" spans="1:58" s="15" customFormat="1" ht="24.95" customHeight="1" thickBot="1">
      <c r="A25" s="38" t="s">
        <v>90</v>
      </c>
      <c r="B25" s="39"/>
      <c r="C25" s="39"/>
      <c r="D25" s="40">
        <f>D22+D16+D10+D6</f>
        <v>319001.2</v>
      </c>
      <c r="E25" s="31"/>
      <c r="F25" s="31"/>
    </row>
    <row r="26" spans="1:58" s="15" customFormat="1" ht="24.95" customHeight="1">
      <c r="B26" s="27"/>
      <c r="D26" s="41"/>
      <c r="E26" s="31"/>
      <c r="F26" s="31"/>
    </row>
    <row r="27" spans="1:58" s="15" customFormat="1" ht="24.95" customHeight="1">
      <c r="B27" s="27"/>
      <c r="D27" s="41"/>
      <c r="E27" s="31"/>
      <c r="F27" s="31"/>
    </row>
    <row r="28" spans="1:58" s="15" customFormat="1" ht="24.95" customHeight="1">
      <c r="B28" s="27"/>
      <c r="D28" s="41"/>
      <c r="E28" s="31"/>
      <c r="F28" s="31"/>
    </row>
    <row r="29" spans="1:58" s="15" customFormat="1" ht="24.95" customHeight="1">
      <c r="B29" s="27"/>
      <c r="D29" s="41"/>
      <c r="E29" s="31"/>
      <c r="F29" s="31"/>
    </row>
    <row r="30" spans="1:58" s="15" customFormat="1" ht="24.95" customHeight="1">
      <c r="B30" s="27"/>
      <c r="D30" s="41"/>
      <c r="E30" s="31"/>
      <c r="F30" s="31"/>
    </row>
    <row r="31" spans="1:58" s="15" customFormat="1" ht="24.95" customHeight="1">
      <c r="B31" s="27"/>
      <c r="D31" s="41"/>
      <c r="E31" s="31"/>
      <c r="F31" s="31"/>
    </row>
    <row r="32" spans="1:58" s="15" customFormat="1" ht="24.95" customHeight="1">
      <c r="B32" s="27"/>
      <c r="D32" s="42"/>
    </row>
    <row r="33" spans="2:4" s="15" customFormat="1" ht="24.95" customHeight="1">
      <c r="B33" s="27"/>
      <c r="D33" s="42"/>
    </row>
    <row r="34" spans="2:4" s="15" customFormat="1" ht="24.95" customHeight="1">
      <c r="B34" s="27"/>
      <c r="D34" s="42"/>
    </row>
    <row r="35" spans="2:4" s="15" customFormat="1" ht="24.95" customHeight="1">
      <c r="B35" s="27"/>
      <c r="D35" s="42"/>
    </row>
    <row r="36" spans="2:4" s="15" customFormat="1" ht="24.95" customHeight="1">
      <c r="B36" s="27"/>
      <c r="D36" s="42"/>
    </row>
    <row r="37" spans="2:4" s="15" customFormat="1" ht="24.95" customHeight="1">
      <c r="B37" s="27"/>
      <c r="D37" s="42"/>
    </row>
    <row r="38" spans="2:4" s="15" customFormat="1" ht="24.95" customHeight="1">
      <c r="B38" s="27"/>
      <c r="D38" s="42"/>
    </row>
    <row r="39" spans="2:4" s="15" customFormat="1" ht="24.95" customHeight="1">
      <c r="B39" s="27"/>
      <c r="D39" s="42"/>
    </row>
    <row r="40" spans="2:4" s="15" customFormat="1" ht="24.95" customHeight="1">
      <c r="B40" s="27"/>
      <c r="D40" s="42"/>
    </row>
    <row r="41" spans="2:4" s="15" customFormat="1" ht="24.95" customHeight="1">
      <c r="B41" s="27"/>
      <c r="D41" s="42"/>
    </row>
    <row r="42" spans="2:4" s="15" customFormat="1" ht="24.95" customHeight="1">
      <c r="B42" s="27"/>
      <c r="D42" s="42"/>
    </row>
    <row r="43" spans="2:4" s="15" customFormat="1" ht="24.95" customHeight="1">
      <c r="B43" s="27"/>
      <c r="D43" s="42"/>
    </row>
    <row r="44" spans="2:4" s="15" customFormat="1" ht="24.95" customHeight="1">
      <c r="B44" s="27"/>
      <c r="D44" s="42"/>
    </row>
    <row r="45" spans="2:4" s="15" customFormat="1" ht="24.95" customHeight="1">
      <c r="B45" s="27"/>
      <c r="D45" s="42"/>
    </row>
    <row r="46" spans="2:4" s="15" customFormat="1" ht="24.95" customHeight="1">
      <c r="B46" s="27"/>
      <c r="D46" s="42"/>
    </row>
    <row r="47" spans="2:4" s="15" customFormat="1" ht="24.95" customHeight="1">
      <c r="B47" s="27"/>
      <c r="D47" s="42"/>
    </row>
    <row r="48" spans="2:4" s="15" customFormat="1" ht="24.95" customHeight="1">
      <c r="B48" s="27"/>
      <c r="D48" s="42"/>
    </row>
    <row r="49" spans="2:4" s="15" customFormat="1" ht="24.95" customHeight="1">
      <c r="B49" s="27"/>
      <c r="D49" s="42"/>
    </row>
    <row r="50" spans="2:4" s="15" customFormat="1" ht="24.95" customHeight="1">
      <c r="B50" s="27"/>
      <c r="D50" s="42"/>
    </row>
    <row r="51" spans="2:4" s="15" customFormat="1" ht="24.95" customHeight="1">
      <c r="B51" s="27"/>
      <c r="D51" s="42"/>
    </row>
    <row r="52" spans="2:4" s="15" customFormat="1" ht="24.95" customHeight="1">
      <c r="B52" s="27"/>
      <c r="D52" s="42"/>
    </row>
    <row r="53" spans="2:4" s="15" customFormat="1" ht="24.95" customHeight="1">
      <c r="B53" s="27"/>
      <c r="D53" s="42"/>
    </row>
    <row r="54" spans="2:4" s="15" customFormat="1" ht="24.95" customHeight="1">
      <c r="B54" s="27"/>
      <c r="D54" s="42"/>
    </row>
    <row r="55" spans="2:4" s="15" customFormat="1" ht="24.95" customHeight="1">
      <c r="B55" s="27"/>
      <c r="D55" s="42"/>
    </row>
    <row r="56" spans="2:4" s="15" customFormat="1" ht="24.95" customHeight="1">
      <c r="B56" s="27"/>
      <c r="D56" s="42"/>
    </row>
    <row r="57" spans="2:4" s="15" customFormat="1" ht="24.95" customHeight="1">
      <c r="B57" s="27"/>
      <c r="D57" s="42"/>
    </row>
    <row r="58" spans="2:4" s="15" customFormat="1" ht="24.95" customHeight="1">
      <c r="B58" s="27"/>
      <c r="D58" s="42"/>
    </row>
    <row r="59" spans="2:4" s="15" customFormat="1" ht="24.95" customHeight="1">
      <c r="B59" s="27"/>
      <c r="D59" s="42"/>
    </row>
    <row r="60" spans="2:4" s="15" customFormat="1" ht="24.95" customHeight="1">
      <c r="B60" s="27"/>
      <c r="D60" s="42"/>
    </row>
    <row r="61" spans="2:4" s="15" customFormat="1" ht="24.95" customHeight="1">
      <c r="B61" s="27"/>
      <c r="D61" s="42"/>
    </row>
    <row r="62" spans="2:4" s="15" customFormat="1" ht="24.95" customHeight="1">
      <c r="B62" s="27"/>
      <c r="D62" s="42"/>
    </row>
    <row r="63" spans="2:4" s="15" customFormat="1" ht="24.95" customHeight="1">
      <c r="B63" s="27"/>
      <c r="D63" s="42"/>
    </row>
    <row r="64" spans="2:4" s="15" customFormat="1" ht="24.95" customHeight="1">
      <c r="B64" s="27"/>
      <c r="D64" s="42"/>
    </row>
    <row r="65" spans="2:4" s="15" customFormat="1" ht="24.95" customHeight="1">
      <c r="B65" s="27"/>
      <c r="D65" s="42"/>
    </row>
    <row r="66" spans="2:4" s="15" customFormat="1" ht="24.95" customHeight="1">
      <c r="B66" s="27"/>
      <c r="D66" s="42"/>
    </row>
    <row r="67" spans="2:4" s="15" customFormat="1" ht="24.95" customHeight="1">
      <c r="B67" s="27"/>
      <c r="D67" s="42"/>
    </row>
    <row r="68" spans="2:4" s="15" customFormat="1" ht="24.95" customHeight="1">
      <c r="B68" s="27"/>
      <c r="D68" s="42"/>
    </row>
    <row r="69" spans="2:4" s="15" customFormat="1" ht="24.95" customHeight="1">
      <c r="B69" s="27"/>
      <c r="D69" s="42"/>
    </row>
    <row r="70" spans="2:4" s="15" customFormat="1" ht="24.95" customHeight="1">
      <c r="B70" s="27"/>
      <c r="D70" s="42"/>
    </row>
    <row r="71" spans="2:4" s="15" customFormat="1" ht="24.95" customHeight="1">
      <c r="B71" s="27"/>
      <c r="D71" s="42"/>
    </row>
    <row r="72" spans="2:4" s="15" customFormat="1" ht="24.95" customHeight="1">
      <c r="B72" s="27"/>
      <c r="D72" s="42"/>
    </row>
    <row r="73" spans="2:4" s="15" customFormat="1" ht="24.95" customHeight="1">
      <c r="B73" s="27"/>
      <c r="D73" s="42"/>
    </row>
    <row r="74" spans="2:4" s="15" customFormat="1" ht="24.95" customHeight="1">
      <c r="B74" s="27"/>
      <c r="D74" s="42"/>
    </row>
    <row r="75" spans="2:4" s="15" customFormat="1" ht="24.95" customHeight="1">
      <c r="B75" s="27"/>
      <c r="D75" s="42"/>
    </row>
    <row r="76" spans="2:4" s="15" customFormat="1" ht="24.95" customHeight="1">
      <c r="B76" s="27"/>
      <c r="D76" s="42"/>
    </row>
    <row r="77" spans="2:4" s="15" customFormat="1" ht="24.95" customHeight="1">
      <c r="B77" s="27"/>
      <c r="D77" s="42"/>
    </row>
    <row r="78" spans="2:4" s="15" customFormat="1" ht="24.95" customHeight="1">
      <c r="B78" s="27"/>
      <c r="D78" s="42"/>
    </row>
    <row r="79" spans="2:4" s="15" customFormat="1" ht="24.95" customHeight="1">
      <c r="B79" s="27"/>
      <c r="D79" s="42"/>
    </row>
    <row r="80" spans="2:4" s="15" customFormat="1" ht="24.95" customHeight="1">
      <c r="B80" s="27"/>
      <c r="D80" s="42"/>
    </row>
    <row r="81" spans="2:4" s="15" customFormat="1" ht="24.95" customHeight="1">
      <c r="B81" s="27"/>
      <c r="D81" s="42"/>
    </row>
    <row r="82" spans="2:4" s="15" customFormat="1" ht="24.95" customHeight="1">
      <c r="B82" s="27"/>
      <c r="D82" s="42"/>
    </row>
    <row r="83" spans="2:4" s="15" customFormat="1" ht="24.95" customHeight="1">
      <c r="B83" s="27"/>
      <c r="D83" s="42"/>
    </row>
    <row r="84" spans="2:4" s="15" customFormat="1" ht="24.95" customHeight="1">
      <c r="B84" s="27"/>
      <c r="D84" s="42"/>
    </row>
    <row r="85" spans="2:4" s="15" customFormat="1" ht="24.95" customHeight="1">
      <c r="B85" s="27"/>
      <c r="D85" s="42"/>
    </row>
    <row r="86" spans="2:4" s="15" customFormat="1" ht="24.95" customHeight="1">
      <c r="B86" s="27"/>
      <c r="D86" s="42"/>
    </row>
    <row r="87" spans="2:4" s="15" customFormat="1" ht="24.95" customHeight="1">
      <c r="B87" s="27"/>
      <c r="D87" s="42"/>
    </row>
    <row r="88" spans="2:4" s="15" customFormat="1" ht="24.95" customHeight="1">
      <c r="B88" s="27"/>
      <c r="D88" s="42"/>
    </row>
    <row r="89" spans="2:4" s="15" customFormat="1" ht="24.95" customHeight="1">
      <c r="B89" s="27"/>
      <c r="D89" s="42"/>
    </row>
    <row r="90" spans="2:4" s="15" customFormat="1" ht="24.95" customHeight="1">
      <c r="B90" s="27"/>
      <c r="D90" s="42"/>
    </row>
    <row r="91" spans="2:4" s="15" customFormat="1" ht="24.95" customHeight="1">
      <c r="B91" s="27"/>
      <c r="D91" s="42"/>
    </row>
    <row r="92" spans="2:4" s="15" customFormat="1" ht="24.95" customHeight="1">
      <c r="B92" s="27"/>
      <c r="D92" s="42"/>
    </row>
    <row r="93" spans="2:4" s="15" customFormat="1" ht="24.95" customHeight="1">
      <c r="B93" s="27"/>
      <c r="D93" s="42"/>
    </row>
    <row r="94" spans="2:4" s="15" customFormat="1" ht="24.95" customHeight="1">
      <c r="B94" s="27"/>
      <c r="D94" s="42"/>
    </row>
    <row r="95" spans="2:4" s="15" customFormat="1" ht="24.95" customHeight="1">
      <c r="B95" s="27"/>
      <c r="D95" s="42"/>
    </row>
    <row r="96" spans="2:4" s="15" customFormat="1" ht="24.95" customHeight="1">
      <c r="B96" s="27"/>
      <c r="D96" s="42"/>
    </row>
    <row r="97" spans="2:4" s="15" customFormat="1" ht="24.95" customHeight="1">
      <c r="B97" s="27"/>
      <c r="D97" s="42"/>
    </row>
    <row r="98" spans="2:4" s="15" customFormat="1" ht="24.95" customHeight="1">
      <c r="B98" s="27"/>
      <c r="D98" s="42"/>
    </row>
    <row r="99" spans="2:4" s="15" customFormat="1" ht="24.95" customHeight="1">
      <c r="B99" s="27"/>
      <c r="D99" s="42"/>
    </row>
    <row r="100" spans="2:4" s="15" customFormat="1" ht="24.95" customHeight="1">
      <c r="B100" s="27"/>
      <c r="D100" s="42"/>
    </row>
    <row r="101" spans="2:4" s="15" customFormat="1" ht="24.95" customHeight="1">
      <c r="B101" s="27"/>
      <c r="D101" s="42"/>
    </row>
    <row r="102" spans="2:4" s="15" customFormat="1" ht="24.95" customHeight="1">
      <c r="B102" s="27"/>
      <c r="D102" s="42"/>
    </row>
    <row r="103" spans="2:4" s="15" customFormat="1" ht="24.95" customHeight="1">
      <c r="B103" s="27"/>
      <c r="D103" s="42"/>
    </row>
    <row r="104" spans="2:4" s="15" customFormat="1" ht="24.95" customHeight="1">
      <c r="B104" s="27"/>
      <c r="D104" s="42"/>
    </row>
    <row r="105" spans="2:4" s="15" customFormat="1" ht="24.95" customHeight="1">
      <c r="B105" s="27"/>
      <c r="D105" s="42"/>
    </row>
    <row r="106" spans="2:4" s="15" customFormat="1" ht="24.95" customHeight="1">
      <c r="B106" s="27"/>
      <c r="D106" s="42"/>
    </row>
    <row r="107" spans="2:4" s="15" customFormat="1" ht="24.95" customHeight="1">
      <c r="B107" s="27"/>
      <c r="D107" s="42"/>
    </row>
    <row r="108" spans="2:4" s="15" customFormat="1" ht="24.95" customHeight="1">
      <c r="B108" s="27"/>
      <c r="D108" s="42"/>
    </row>
    <row r="109" spans="2:4" s="15" customFormat="1" ht="24.95" customHeight="1">
      <c r="B109" s="27"/>
      <c r="D109" s="42"/>
    </row>
    <row r="110" spans="2:4" s="15" customFormat="1" ht="24.95" customHeight="1">
      <c r="B110" s="27"/>
      <c r="D110" s="42"/>
    </row>
    <row r="111" spans="2:4" s="15" customFormat="1" ht="24.95" customHeight="1">
      <c r="B111" s="27"/>
      <c r="D111" s="42"/>
    </row>
    <row r="112" spans="2:4" s="15" customFormat="1" ht="24.95" customHeight="1">
      <c r="B112" s="27"/>
      <c r="D112" s="42"/>
    </row>
    <row r="113" spans="2:4" s="15" customFormat="1" ht="24.95" customHeight="1">
      <c r="B113" s="27"/>
      <c r="D113" s="42"/>
    </row>
    <row r="114" spans="2:4" s="15" customFormat="1" ht="24.95" customHeight="1">
      <c r="B114" s="27"/>
      <c r="D114" s="42"/>
    </row>
    <row r="115" spans="2:4" s="15" customFormat="1" ht="24.95" customHeight="1">
      <c r="B115" s="27"/>
      <c r="D115" s="42"/>
    </row>
    <row r="116" spans="2:4" s="15" customFormat="1" ht="24.95" customHeight="1">
      <c r="B116" s="27"/>
      <c r="D116" s="42"/>
    </row>
    <row r="117" spans="2:4" s="15" customFormat="1" ht="24.95" customHeight="1">
      <c r="B117" s="27"/>
      <c r="D117" s="42"/>
    </row>
    <row r="118" spans="2:4" s="15" customFormat="1" ht="24.95" customHeight="1">
      <c r="B118" s="27"/>
      <c r="D118" s="42"/>
    </row>
    <row r="119" spans="2:4" s="15" customFormat="1" ht="24.95" customHeight="1">
      <c r="B119" s="27"/>
      <c r="D119" s="42"/>
    </row>
    <row r="120" spans="2:4" s="15" customFormat="1" ht="24.95" customHeight="1">
      <c r="B120" s="27"/>
      <c r="D120" s="42"/>
    </row>
    <row r="121" spans="2:4" s="15" customFormat="1" ht="24.95" customHeight="1">
      <c r="B121" s="27"/>
      <c r="D121" s="42"/>
    </row>
    <row r="122" spans="2:4" s="15" customFormat="1" ht="24.95" customHeight="1">
      <c r="B122" s="27"/>
      <c r="D122" s="42"/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tabSelected="1" zoomScaleNormal="100" workbookViewId="0">
      <selection activeCell="F9" sqref="F9"/>
    </sheetView>
  </sheetViews>
  <sheetFormatPr defaultRowHeight="20.100000000000001" customHeight="1"/>
  <cols>
    <col min="1" max="1" width="17.7109375" customWidth="1"/>
    <col min="2" max="2" width="51.85546875" customWidth="1"/>
    <col min="3" max="3" width="48.28515625" customWidth="1"/>
    <col min="4" max="4" width="18.85546875" customWidth="1"/>
  </cols>
  <sheetData>
    <row r="1" spans="1:4" ht="20.100000000000001" customHeight="1">
      <c r="A1" s="1" t="s">
        <v>59</v>
      </c>
      <c r="B1" s="1" t="s">
        <v>36</v>
      </c>
      <c r="C1" s="1" t="s">
        <v>1</v>
      </c>
      <c r="D1" s="4" t="s">
        <v>35</v>
      </c>
    </row>
    <row r="2" spans="1:4" ht="20.100000000000001" customHeight="1">
      <c r="A2" s="11" t="s">
        <v>26</v>
      </c>
      <c r="B2" s="7" t="s">
        <v>51</v>
      </c>
      <c r="C2" s="8" t="s">
        <v>121</v>
      </c>
      <c r="D2" s="3">
        <v>1</v>
      </c>
    </row>
    <row r="3" spans="1:4" ht="20.100000000000001" customHeight="1">
      <c r="A3" s="12"/>
      <c r="B3" s="7"/>
      <c r="C3" s="8" t="s">
        <v>5</v>
      </c>
      <c r="D3" s="5">
        <v>1</v>
      </c>
    </row>
    <row r="4" spans="1:4" ht="20.100000000000001" customHeight="1">
      <c r="A4" s="12"/>
      <c r="B4" s="7"/>
      <c r="C4" s="8" t="s">
        <v>6</v>
      </c>
      <c r="D4" s="5">
        <v>1</v>
      </c>
    </row>
    <row r="5" spans="1:4" ht="20.100000000000001" customHeight="1">
      <c r="A5" s="12"/>
      <c r="B5" s="7"/>
      <c r="C5" s="8" t="s">
        <v>61</v>
      </c>
      <c r="D5" s="5">
        <v>1</v>
      </c>
    </row>
    <row r="6" spans="1:4" ht="20.100000000000001" customHeight="1">
      <c r="A6" s="12"/>
      <c r="B6" s="7" t="s">
        <v>52</v>
      </c>
      <c r="C6" s="8" t="s">
        <v>122</v>
      </c>
      <c r="D6" s="2">
        <v>1</v>
      </c>
    </row>
    <row r="7" spans="1:4" ht="20.100000000000001" customHeight="1">
      <c r="A7" s="12"/>
      <c r="B7" s="7"/>
      <c r="C7" s="8" t="s">
        <v>5</v>
      </c>
      <c r="D7" s="2">
        <v>1</v>
      </c>
    </row>
    <row r="8" spans="1:4" ht="20.100000000000001" customHeight="1">
      <c r="A8" s="12"/>
      <c r="B8" s="7"/>
      <c r="C8" s="8" t="s">
        <v>6</v>
      </c>
      <c r="D8" s="2">
        <v>1</v>
      </c>
    </row>
    <row r="9" spans="1:4" ht="20.100000000000001" customHeight="1">
      <c r="A9" s="12"/>
      <c r="B9" s="7"/>
      <c r="C9" s="8" t="s">
        <v>62</v>
      </c>
      <c r="D9" s="2">
        <v>1</v>
      </c>
    </row>
    <row r="10" spans="1:4" ht="20.100000000000001" customHeight="1">
      <c r="A10" s="12"/>
      <c r="B10" s="7" t="s">
        <v>64</v>
      </c>
      <c r="C10" s="8" t="s">
        <v>79</v>
      </c>
      <c r="D10" s="2">
        <v>1</v>
      </c>
    </row>
    <row r="11" spans="1:4" ht="20.100000000000001" customHeight="1">
      <c r="A11" s="7" t="s">
        <v>27</v>
      </c>
      <c r="B11" s="7" t="s">
        <v>68</v>
      </c>
      <c r="C11" s="8" t="s">
        <v>73</v>
      </c>
      <c r="D11" s="2">
        <v>1</v>
      </c>
    </row>
    <row r="12" spans="1:4" ht="20.100000000000001" customHeight="1">
      <c r="A12" s="8"/>
      <c r="B12" s="7" t="s">
        <v>69</v>
      </c>
      <c r="C12" s="8" t="s">
        <v>72</v>
      </c>
      <c r="D12" s="2">
        <v>1</v>
      </c>
    </row>
    <row r="13" spans="1:4" ht="20.100000000000001" customHeight="1">
      <c r="A13" s="12"/>
      <c r="B13" s="7" t="s">
        <v>75</v>
      </c>
      <c r="C13" s="8" t="s">
        <v>116</v>
      </c>
      <c r="D13" s="2">
        <v>1</v>
      </c>
    </row>
    <row r="14" spans="1:4" ht="20.100000000000001" customHeight="1">
      <c r="A14" s="12"/>
      <c r="B14" s="7"/>
      <c r="C14" s="9" t="s">
        <v>78</v>
      </c>
      <c r="D14" s="2">
        <v>1</v>
      </c>
    </row>
    <row r="15" spans="1:4" ht="20.100000000000001" customHeight="1">
      <c r="A15" s="7"/>
      <c r="B15" s="7"/>
      <c r="C15" s="8" t="s">
        <v>108</v>
      </c>
      <c r="D15" s="2">
        <v>1</v>
      </c>
    </row>
    <row r="16" spans="1:4" ht="20.100000000000001" customHeight="1">
      <c r="A16" s="7" t="s">
        <v>58</v>
      </c>
      <c r="B16" s="7" t="s">
        <v>55</v>
      </c>
      <c r="C16" s="8" t="s">
        <v>84</v>
      </c>
      <c r="D16" s="2">
        <v>1</v>
      </c>
    </row>
    <row r="17" spans="1:4" ht="20.100000000000001" customHeight="1">
      <c r="A17" s="7"/>
      <c r="B17" s="7"/>
      <c r="C17" s="10" t="s">
        <v>57</v>
      </c>
      <c r="D17" s="2">
        <v>1</v>
      </c>
    </row>
    <row r="18" spans="1:4" ht="20.100000000000001" customHeight="1">
      <c r="A18" s="7"/>
      <c r="B18" s="7" t="s">
        <v>18</v>
      </c>
      <c r="C18" s="10" t="s">
        <v>31</v>
      </c>
      <c r="D18" s="6">
        <v>1</v>
      </c>
    </row>
    <row r="19" spans="1:4" ht="20.100000000000001" customHeight="1">
      <c r="A19" s="7"/>
      <c r="B19" s="7"/>
      <c r="C19" s="10" t="s">
        <v>30</v>
      </c>
      <c r="D19" s="6">
        <v>1</v>
      </c>
    </row>
    <row r="20" spans="1:4" ht="20.100000000000001" customHeight="1">
      <c r="A20" s="7"/>
      <c r="B20" s="7"/>
      <c r="C20" s="10" t="s">
        <v>29</v>
      </c>
      <c r="D20" s="6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zoomScale="90" zoomScaleNormal="90" workbookViewId="0">
      <selection activeCell="C19" sqref="C19"/>
    </sheetView>
  </sheetViews>
  <sheetFormatPr defaultRowHeight="15"/>
  <cols>
    <col min="1" max="1" width="29.140625" style="16" customWidth="1"/>
    <col min="2" max="2" width="39.140625" style="28" customWidth="1"/>
    <col min="3" max="3" width="31.140625" style="48" customWidth="1"/>
    <col min="4" max="4" width="0" style="48" hidden="1" customWidth="1"/>
    <col min="5" max="5" width="23.85546875" style="48" hidden="1" customWidth="1"/>
    <col min="6" max="6" width="21" style="43" customWidth="1"/>
    <col min="7" max="7" width="16.140625" style="52" customWidth="1"/>
    <col min="8" max="8" width="26.85546875" style="16" customWidth="1"/>
    <col min="9" max="16384" width="9.140625" style="16"/>
  </cols>
  <sheetData>
    <row r="1" spans="1:7" ht="24.95" customHeight="1">
      <c r="A1" s="13" t="s">
        <v>0</v>
      </c>
      <c r="B1" s="13" t="s">
        <v>36</v>
      </c>
      <c r="C1" s="14" t="s">
        <v>1</v>
      </c>
      <c r="D1" s="48" t="s">
        <v>25</v>
      </c>
      <c r="F1" s="29" t="s">
        <v>37</v>
      </c>
      <c r="G1" s="29" t="s">
        <v>93</v>
      </c>
    </row>
    <row r="2" spans="1:7" ht="24.95" customHeight="1">
      <c r="A2" s="17" t="s">
        <v>96</v>
      </c>
      <c r="B2" s="17" t="s">
        <v>94</v>
      </c>
      <c r="C2" s="49"/>
      <c r="D2" s="50" t="s">
        <v>23</v>
      </c>
      <c r="E2" s="50" t="s">
        <v>28</v>
      </c>
      <c r="F2" s="34">
        <f>Target!D2</f>
        <v>23500000</v>
      </c>
      <c r="G2" s="51">
        <f>G3*(Manpower!D20+Manpower!D21)</f>
        <v>510</v>
      </c>
    </row>
    <row r="3" spans="1:7" ht="24.95" customHeight="1">
      <c r="A3" s="18"/>
      <c r="B3" s="17" t="s">
        <v>21</v>
      </c>
      <c r="C3" s="49"/>
      <c r="D3" s="50" t="s">
        <v>23</v>
      </c>
      <c r="E3" s="50" t="s">
        <v>28</v>
      </c>
      <c r="F3" s="34">
        <f>Target!D3</f>
        <v>510</v>
      </c>
      <c r="G3" s="51">
        <v>510</v>
      </c>
    </row>
    <row r="4" spans="1:7" ht="24.95" customHeight="1">
      <c r="A4" s="18"/>
      <c r="B4" s="17" t="s">
        <v>117</v>
      </c>
      <c r="C4" s="49"/>
      <c r="D4" s="50" t="s">
        <v>23</v>
      </c>
      <c r="E4" s="50" t="s">
        <v>28</v>
      </c>
      <c r="F4" s="34">
        <f>Target!D4</f>
        <v>10</v>
      </c>
      <c r="G4" s="51">
        <f>G2/Payroll!D34</f>
        <v>2.4990101886144794E-3</v>
      </c>
    </row>
    <row r="5" spans="1:7" ht="24.95" customHeight="1">
      <c r="A5" s="18"/>
      <c r="B5" s="17" t="s">
        <v>38</v>
      </c>
      <c r="C5" s="49"/>
      <c r="D5" s="50" t="s">
        <v>23</v>
      </c>
      <c r="E5" s="50" t="s">
        <v>28</v>
      </c>
      <c r="F5" s="34">
        <f>Target!D5</f>
        <v>3200000</v>
      </c>
      <c r="G5" s="51">
        <f>'Training-Benefits-Events'!D25+Payroll!D34+Manpower!D32</f>
        <v>526082.00060000003</v>
      </c>
    </row>
  </sheetData>
  <sheetProtection password="CBE6" sheet="1" objects="1" scenario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G19"/>
  <sheetViews>
    <sheetView workbookViewId="0">
      <selection activeCell="N10" sqref="N10"/>
    </sheetView>
  </sheetViews>
  <sheetFormatPr defaultRowHeight="15"/>
  <cols>
    <col min="1" max="2" width="9.140625" style="72"/>
    <col min="3" max="3" width="10.5703125" style="71" hidden="1" customWidth="1"/>
    <col min="4" max="4" width="36.7109375" style="72" hidden="1" customWidth="1"/>
    <col min="5" max="5" width="10.5703125" style="71" hidden="1" customWidth="1"/>
    <col min="6" max="6" width="12" style="71" hidden="1" customWidth="1"/>
    <col min="7" max="7" width="10.7109375" style="71" hidden="1" customWidth="1"/>
    <col min="8" max="8" width="9.140625" style="72" customWidth="1"/>
    <col min="9" max="16384" width="9.140625" style="72"/>
  </cols>
  <sheetData>
    <row r="3" spans="3:7" ht="15.75" thickBot="1"/>
    <row r="4" spans="3:7" ht="15.75" thickBot="1">
      <c r="C4" s="73" t="s">
        <v>109</v>
      </c>
      <c r="D4" s="74"/>
      <c r="E4" s="75" t="s">
        <v>97</v>
      </c>
      <c r="F4" s="76" t="s">
        <v>98</v>
      </c>
      <c r="G4" s="77" t="s">
        <v>99</v>
      </c>
    </row>
    <row r="5" spans="3:7" ht="16.5">
      <c r="C5" s="78">
        <f>((Payroll!D20-60)/60)*100</f>
        <v>-98.333333333333329</v>
      </c>
      <c r="D5" s="79" t="s">
        <v>2</v>
      </c>
      <c r="E5" s="80">
        <v>0.3</v>
      </c>
      <c r="F5" s="81">
        <v>0</v>
      </c>
      <c r="G5" s="82">
        <v>0.7</v>
      </c>
    </row>
    <row r="6" spans="3:7" ht="16.5">
      <c r="C6" s="83">
        <f>((12-'Training-Benefits-Events'!D14-'Training-Benefits-Events'!D18-'Training-Benefits-Events'!D19-'Training-Benefits-Events'!D20)/12)*100</f>
        <v>66.666666666666657</v>
      </c>
      <c r="D6" s="84" t="s">
        <v>106</v>
      </c>
      <c r="E6" s="85">
        <v>0</v>
      </c>
      <c r="F6" s="86">
        <v>0.4</v>
      </c>
      <c r="G6" s="87">
        <v>0.6</v>
      </c>
    </row>
    <row r="7" spans="3:7" ht="16.5">
      <c r="C7" s="83">
        <f>IF('Training-Benefits-Events'!D4=1,25,((7/(7+'Training-Benefits-Events'!D4)))*100)</f>
        <v>25</v>
      </c>
      <c r="D7" s="84" t="s">
        <v>100</v>
      </c>
      <c r="E7" s="88">
        <v>0.7</v>
      </c>
      <c r="F7" s="86">
        <v>0.3</v>
      </c>
      <c r="G7" s="89">
        <v>0</v>
      </c>
    </row>
    <row r="8" spans="3:7" ht="17.25" thickBot="1">
      <c r="C8" s="90">
        <f>(C10*0.25)+(C9*0.75)</f>
        <v>-30</v>
      </c>
      <c r="D8" s="91" t="s">
        <v>114</v>
      </c>
      <c r="E8" s="92">
        <v>1</v>
      </c>
      <c r="F8" s="93">
        <v>-0.25</v>
      </c>
      <c r="G8" s="94">
        <v>-0.4</v>
      </c>
    </row>
    <row r="9" spans="3:7" ht="16.5">
      <c r="C9" s="95">
        <f>60-((Manpower!D21/(Manpower!D20+Manpower!D21)))*100</f>
        <v>-40</v>
      </c>
      <c r="D9" s="96" t="s">
        <v>107</v>
      </c>
      <c r="E9" s="97"/>
      <c r="F9" s="98"/>
      <c r="G9" s="99"/>
    </row>
    <row r="10" spans="3:7" ht="17.25" thickBot="1">
      <c r="C10" s="100">
        <f>(Manpower!D17/(Manpower!D17+Manpower!D18))*100</f>
        <v>0</v>
      </c>
      <c r="D10" s="101" t="s">
        <v>115</v>
      </c>
      <c r="E10" s="102"/>
      <c r="F10" s="103"/>
      <c r="G10" s="104"/>
    </row>
    <row r="11" spans="3:7" ht="15.75" thickBot="1">
      <c r="C11" s="105" t="s">
        <v>110</v>
      </c>
      <c r="D11" s="106" t="s">
        <v>111</v>
      </c>
      <c r="E11" s="107" t="s">
        <v>101</v>
      </c>
      <c r="F11" s="108" t="s">
        <v>102</v>
      </c>
      <c r="G11" s="107" t="s">
        <v>103</v>
      </c>
    </row>
    <row r="12" spans="3:7">
      <c r="C12" s="109"/>
      <c r="D12" s="110" t="s">
        <v>3</v>
      </c>
      <c r="E12" s="111">
        <f>(C5*E5+C6*E6+C7*E7+C8*E8)/100</f>
        <v>-0.42</v>
      </c>
      <c r="F12" s="112">
        <v>0.3</v>
      </c>
      <c r="G12" s="113">
        <f>E12*F12</f>
        <v>-0.126</v>
      </c>
    </row>
    <row r="13" spans="3:7">
      <c r="C13" s="109"/>
      <c r="D13" s="114"/>
      <c r="E13" s="115"/>
      <c r="F13" s="116"/>
      <c r="G13" s="117"/>
    </row>
    <row r="14" spans="3:7">
      <c r="C14" s="109"/>
      <c r="D14" s="114" t="s">
        <v>98</v>
      </c>
      <c r="E14" s="111">
        <f>(F5*C5+F6*C6+F7*C7+F8*C8)/100</f>
        <v>0.41666666666666663</v>
      </c>
      <c r="F14" s="118">
        <v>0.2</v>
      </c>
      <c r="G14" s="117">
        <f t="shared" ref="G14:G16" si="0">E14*F14</f>
        <v>8.3333333333333329E-2</v>
      </c>
    </row>
    <row r="15" spans="3:7">
      <c r="C15" s="109"/>
      <c r="D15" s="114"/>
      <c r="E15" s="115"/>
      <c r="F15" s="116"/>
      <c r="G15" s="117"/>
    </row>
    <row r="16" spans="3:7">
      <c r="C16" s="109"/>
      <c r="D16" s="114" t="s">
        <v>4</v>
      </c>
      <c r="E16" s="111">
        <f>(G5*C5+G6*C6+G7*C7+G8*C8)/100</f>
        <v>-0.16833333333333336</v>
      </c>
      <c r="F16" s="118">
        <v>0.3</v>
      </c>
      <c r="G16" s="117">
        <f t="shared" si="0"/>
        <v>-5.050000000000001E-2</v>
      </c>
    </row>
    <row r="17" spans="3:7">
      <c r="C17" s="109"/>
      <c r="D17" s="114"/>
      <c r="E17" s="115"/>
      <c r="F17" s="116"/>
      <c r="G17" s="114"/>
    </row>
    <row r="18" spans="3:7" ht="15.75" thickBot="1">
      <c r="C18" s="119">
        <f>((Achievement!F5-Achievement!G5)/Achievement!F5)*100</f>
        <v>83.559937481250003</v>
      </c>
      <c r="D18" s="120" t="s">
        <v>104</v>
      </c>
      <c r="E18" s="111">
        <f>IF(C18&gt;-0.02, 100, C18*0.25)/100</f>
        <v>1</v>
      </c>
      <c r="F18" s="121">
        <v>0.2</v>
      </c>
      <c r="G18" s="122">
        <f>E18*F18</f>
        <v>0.2</v>
      </c>
    </row>
    <row r="19" spans="3:7" ht="15.75" thickBot="1">
      <c r="C19" s="105"/>
      <c r="D19" s="123" t="s">
        <v>105</v>
      </c>
      <c r="E19" s="124"/>
      <c r="F19" s="125"/>
      <c r="G19" s="126">
        <f>G12+G14+G16+G18</f>
        <v>0.10683333333333334</v>
      </c>
    </row>
  </sheetData>
  <sheetProtection password="CBE6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H16"/>
  <sheetViews>
    <sheetView workbookViewId="0">
      <selection activeCell="L8" sqref="L8"/>
    </sheetView>
  </sheetViews>
  <sheetFormatPr defaultRowHeight="15"/>
  <cols>
    <col min="1" max="1" width="9.140625" style="53"/>
    <col min="2" max="2" width="23.85546875" style="53" customWidth="1"/>
    <col min="3" max="8" width="20.7109375" style="53" hidden="1" customWidth="1"/>
    <col min="9" max="10" width="20.7109375" style="53" customWidth="1"/>
    <col min="11" max="16384" width="9.140625" style="53"/>
  </cols>
  <sheetData>
    <row r="1" spans="4:7" ht="30" customHeight="1" thickBot="1"/>
    <row r="2" spans="4:7" ht="30" customHeight="1" thickBot="1">
      <c r="D2" s="54" t="s">
        <v>111</v>
      </c>
      <c r="E2" s="55" t="s">
        <v>112</v>
      </c>
      <c r="F2" s="55" t="s">
        <v>102</v>
      </c>
      <c r="G2" s="55" t="s">
        <v>103</v>
      </c>
    </row>
    <row r="3" spans="4:7" ht="30" customHeight="1">
      <c r="D3" s="56"/>
      <c r="E3" s="57"/>
      <c r="F3" s="57"/>
      <c r="G3" s="58"/>
    </row>
    <row r="4" spans="4:7" ht="30" customHeight="1">
      <c r="D4" s="59" t="s">
        <v>3</v>
      </c>
      <c r="E4" s="60">
        <f>INDICES!E12</f>
        <v>-0.42</v>
      </c>
      <c r="F4" s="61">
        <v>0.3</v>
      </c>
      <c r="G4" s="62">
        <f>E4*F4</f>
        <v>-0.126</v>
      </c>
    </row>
    <row r="5" spans="4:7" ht="30" customHeight="1">
      <c r="D5" s="59"/>
      <c r="E5" s="63"/>
      <c r="F5" s="64"/>
      <c r="G5" s="62"/>
    </row>
    <row r="6" spans="4:7" ht="30" customHeight="1">
      <c r="D6" s="59" t="s">
        <v>98</v>
      </c>
      <c r="E6" s="60">
        <f>INDICES!E14</f>
        <v>0.41666666666666663</v>
      </c>
      <c r="F6" s="61">
        <v>0.2</v>
      </c>
      <c r="G6" s="62">
        <f t="shared" ref="G6:G8" si="0">E6*F6</f>
        <v>8.3333333333333329E-2</v>
      </c>
    </row>
    <row r="7" spans="4:7" ht="30" customHeight="1">
      <c r="D7" s="59"/>
      <c r="E7" s="63"/>
      <c r="F7" s="64"/>
      <c r="G7" s="62"/>
    </row>
    <row r="8" spans="4:7" ht="30" customHeight="1">
      <c r="D8" s="59" t="s">
        <v>4</v>
      </c>
      <c r="E8" s="60">
        <f>INDICES!E16</f>
        <v>-0.16833333333333336</v>
      </c>
      <c r="F8" s="61">
        <v>0.3</v>
      </c>
      <c r="G8" s="62">
        <f t="shared" si="0"/>
        <v>-5.050000000000001E-2</v>
      </c>
    </row>
    <row r="9" spans="4:7" ht="30" customHeight="1">
      <c r="D9" s="59"/>
      <c r="E9" s="63"/>
      <c r="F9" s="64"/>
      <c r="G9" s="65"/>
    </row>
    <row r="10" spans="4:7" ht="30" customHeight="1">
      <c r="D10" s="59" t="s">
        <v>104</v>
      </c>
      <c r="E10" s="60">
        <f>INDICES!E18</f>
        <v>1</v>
      </c>
      <c r="F10" s="61">
        <v>0.2</v>
      </c>
      <c r="G10" s="62">
        <f>E10*F10</f>
        <v>0.2</v>
      </c>
    </row>
    <row r="11" spans="4:7" ht="30" customHeight="1" thickBot="1">
      <c r="D11" s="66"/>
      <c r="E11" s="67"/>
      <c r="F11" s="68"/>
      <c r="G11" s="69"/>
    </row>
    <row r="12" spans="4:7" ht="30" customHeight="1" thickBot="1">
      <c r="D12" s="129" t="s">
        <v>105</v>
      </c>
      <c r="E12" s="130"/>
      <c r="F12" s="131"/>
      <c r="G12" s="70">
        <f>G4+G6+G8+G10</f>
        <v>0.10683333333333334</v>
      </c>
    </row>
    <row r="13" spans="4:7" ht="30" customHeight="1"/>
    <row r="14" spans="4:7" ht="30" customHeight="1"/>
    <row r="15" spans="4:7" ht="30" customHeight="1"/>
    <row r="16" spans="4:7" ht="30" customHeight="1"/>
  </sheetData>
  <sheetProtection password="C5BB" sheet="1" objects="1" scenarios="1"/>
  <mergeCells count="1"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</vt:lpstr>
      <vt:lpstr>Manpower</vt:lpstr>
      <vt:lpstr>Payroll</vt:lpstr>
      <vt:lpstr>Training-Benefits-Events</vt:lpstr>
      <vt:lpstr>Your Inputs</vt:lpstr>
      <vt:lpstr>Achievement</vt:lpstr>
      <vt:lpstr>INDICES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Das (TMA\HR)</dc:creator>
  <cp:lastModifiedBy>Vishal K</cp:lastModifiedBy>
  <dcterms:created xsi:type="dcterms:W3CDTF">2017-04-02T07:07:42Z</dcterms:created>
  <dcterms:modified xsi:type="dcterms:W3CDTF">2017-05-02T17:43:34Z</dcterms:modified>
</cp:coreProperties>
</file>