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hartEx1.xml" ContentType="application/vnd.ms-office.chartex+xml"/>
  <Override PartName="/xl/charts/chartEx2.xml" ContentType="application/vnd.ms-office.chartex+xml"/>
  <Override PartName="/xl/charts/chartEx3.xml" ContentType="application/vnd.ms-office.chartex+xml"/>
  <Override PartName="/xl/charts/chartEx4.xml" ContentType="application/vnd.ms-office.chartex+xml"/>
  <Override PartName="/xl/charts/chartEx5.xml" ContentType="application/vnd.ms-office.chartex+xml"/>
  <Override PartName="/xl/charts/colors6.xml" ContentType="application/vnd.ms-office.chartcolorstyle+xml"/>
  <Override PartName="/xl/charts/style6.xml" ContentType="application/vnd.ms-office.chartstyle+xml"/>
  <Override PartName="/xl/charts/colors7.xml" ContentType="application/vnd.ms-office.chartcolorstyle+xml"/>
  <Override PartName="/xl/charts/style7.xml" ContentType="application/vnd.ms-office.chartstyle+xml"/>
  <Override PartName="/xl/charts/colors8.xml" ContentType="application/vnd.ms-office.chartcolorstyle+xml"/>
  <Override PartName="/xl/charts/style8.xml" ContentType="application/vnd.ms-office.chartstyle+xml"/>
  <Override PartName="/xl/charts/colors9.xml" ContentType="application/vnd.ms-office.chartcolorstyle+xml"/>
  <Override PartName="/xl/charts/style9.xml" ContentType="application/vnd.ms-office.chartstyle+xml"/>
  <Override PartName="/xl/charts/colors10.xml" ContentType="application/vnd.ms-office.chartcolorstyle+xml"/>
  <Override PartName="/xl/charts/style10.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ortatil\Desktop\"/>
    </mc:Choice>
  </mc:AlternateContent>
  <bookViews>
    <workbookView xWindow="0" yWindow="0" windowWidth="15345" windowHeight="3975"/>
  </bookViews>
  <sheets>
    <sheet name="Artistas" sheetId="1" r:id="rId1"/>
    <sheet name="Tabulación" sheetId="8" r:id="rId2"/>
    <sheet name="tablas" sheetId="9" r:id="rId3"/>
  </sheets>
  <definedNames>
    <definedName name="_xlnm._FilterDatabase" localSheetId="0" hidden="1">Artistas!$A$1:$U$111</definedName>
    <definedName name="_xlchart.v1.0" hidden="1">Tabulación!$A$10:$X$10</definedName>
    <definedName name="_xlchart.v1.1" hidden="1">Tabulación!$A$11:$X$11</definedName>
    <definedName name="_xlchart.v1.2" hidden="1">Tabulación!$A$51:$B$51</definedName>
    <definedName name="_xlchart.v1.3" hidden="1">Tabulación!$A$52:$B$52</definedName>
    <definedName name="_xlchart.v1.4" hidden="1">Tabulación!$A$1:$B$1</definedName>
    <definedName name="_xlchart.v1.5" hidden="1">Tabulación!$A$2:$B$2</definedName>
    <definedName name="_xlchart.v1.6" hidden="1">Tabulación!$A$4:$D$4</definedName>
    <definedName name="_xlchart.v1.7" hidden="1">Tabulación!$A$5:$D$5</definedName>
    <definedName name="_xlchart.v1.8" hidden="1">Tabulación!$A$7:$G$7</definedName>
    <definedName name="_xlchart.v1.9" hidden="1">Tabulación!$A$8:$G$8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11" i="1" l="1"/>
  <c r="P111" i="1"/>
  <c r="A5" i="8" l="1"/>
  <c r="F11" i="1" l="1"/>
  <c r="F37" i="1"/>
  <c r="F45" i="1"/>
  <c r="F18" i="1"/>
  <c r="F103" i="1"/>
  <c r="F35" i="1"/>
  <c r="F79" i="1"/>
  <c r="F92" i="1"/>
  <c r="F6" i="1"/>
  <c r="F31" i="1"/>
  <c r="F27" i="1"/>
  <c r="F41" i="1"/>
  <c r="F81" i="1"/>
  <c r="F3" i="1"/>
  <c r="F98" i="1"/>
  <c r="F95" i="1" l="1"/>
  <c r="F69" i="1"/>
  <c r="F100" i="1"/>
  <c r="F30" i="1"/>
  <c r="F109" i="1"/>
  <c r="F101" i="1"/>
  <c r="F66" i="1"/>
  <c r="F110" i="1"/>
  <c r="F63" i="1"/>
  <c r="F62" i="1"/>
  <c r="F106" i="1"/>
  <c r="F94" i="1"/>
  <c r="F20" i="1"/>
  <c r="F88" i="1"/>
  <c r="F55" i="1"/>
  <c r="F44" i="1"/>
  <c r="F32" i="1"/>
  <c r="F14" i="1"/>
  <c r="F2" i="1"/>
  <c r="F99" i="1"/>
  <c r="F71" i="1"/>
  <c r="F10" i="1"/>
  <c r="F73" i="1"/>
  <c r="F19" i="1"/>
  <c r="F24" i="1"/>
  <c r="F75" i="1"/>
  <c r="F38" i="1"/>
  <c r="F15" i="1"/>
  <c r="F33" i="1"/>
  <c r="F13" i="1"/>
  <c r="F5" i="1"/>
  <c r="F93" i="1"/>
  <c r="F105" i="1"/>
  <c r="F91" i="1"/>
  <c r="F12" i="1"/>
  <c r="F42" i="1"/>
  <c r="F34" i="1"/>
  <c r="F8" i="1"/>
  <c r="F29" i="1"/>
  <c r="F87" i="1"/>
  <c r="F17" i="1"/>
  <c r="F85" i="1"/>
  <c r="F77" i="1"/>
  <c r="H8" i="8"/>
  <c r="C2" i="8"/>
  <c r="F23" i="1"/>
  <c r="F52" i="1"/>
  <c r="F16" i="1"/>
  <c r="F48" i="1"/>
  <c r="F47" i="1"/>
  <c r="F53" i="1"/>
  <c r="F36" i="1"/>
  <c r="F68" i="1"/>
  <c r="F72" i="1"/>
  <c r="F82" i="1"/>
  <c r="F25" i="1"/>
  <c r="F59" i="1"/>
  <c r="F46" i="1"/>
  <c r="F49" i="1"/>
  <c r="F43" i="1"/>
  <c r="F108" i="1"/>
  <c r="F80" i="1"/>
  <c r="F67" i="1"/>
  <c r="F64" i="1"/>
  <c r="F39" i="1"/>
  <c r="F40" i="1"/>
  <c r="F74" i="1"/>
  <c r="F54" i="1"/>
  <c r="F26" i="1"/>
  <c r="F60" i="1"/>
  <c r="F107" i="1"/>
  <c r="F7" i="1"/>
  <c r="F102" i="1"/>
  <c r="F22" i="1"/>
  <c r="E5" i="8"/>
</calcChain>
</file>

<file path=xl/sharedStrings.xml><?xml version="1.0" encoding="utf-8"?>
<sst xmlns="http://schemas.openxmlformats.org/spreadsheetml/2006/main" count="1053" uniqueCount="594">
  <si>
    <t xml:space="preserve">Jorge Enrique Acero Liaschecsky </t>
  </si>
  <si>
    <t>Edad</t>
  </si>
  <si>
    <t>Año de nacimiento</t>
  </si>
  <si>
    <t>Ciudad</t>
  </si>
  <si>
    <t>Medellín</t>
  </si>
  <si>
    <t>María Antonia Ágredo</t>
  </si>
  <si>
    <t>Camilo Aguirre</t>
  </si>
  <si>
    <t>Carlos Andrade</t>
  </si>
  <si>
    <t>Formación Internacional</t>
  </si>
  <si>
    <t xml:space="preserve">Institución </t>
  </si>
  <si>
    <t>Maestría</t>
  </si>
  <si>
    <t>Maestría en Filosofía Universidad del Valle</t>
  </si>
  <si>
    <t>Ada Ruth Margarita Ariza Aguilar</t>
  </si>
  <si>
    <t xml:space="preserve">Pregrado </t>
  </si>
  <si>
    <t>Doctorado</t>
  </si>
  <si>
    <t>Lisseth Balcazar</t>
  </si>
  <si>
    <t>Samuel Antonio Bohorquez</t>
  </si>
  <si>
    <t>Doble Titulación</t>
  </si>
  <si>
    <t>Licenciada en Artes Visuales</t>
  </si>
  <si>
    <t>Maestro en Artes Plásticas</t>
  </si>
  <si>
    <t>Maestra en Artes Plásticas</t>
  </si>
  <si>
    <t>Javeriana Bogotá</t>
  </si>
  <si>
    <t>Marcela Bolivar Ramirez</t>
  </si>
  <si>
    <t>Diseñadora Gráfica</t>
  </si>
  <si>
    <t>Natalia Cajiao</t>
  </si>
  <si>
    <t>Universidad Complutense Madrid</t>
  </si>
  <si>
    <t>Licenciado en Artes Visuales</t>
  </si>
  <si>
    <t>Carlos Camacho</t>
  </si>
  <si>
    <t xml:space="preserve">Alberto Campuzano </t>
  </si>
  <si>
    <t>Arley Candamil</t>
  </si>
  <si>
    <t>Angélica Castro</t>
  </si>
  <si>
    <t>Andrea Cujar</t>
  </si>
  <si>
    <t>Javeriana Cali</t>
  </si>
  <si>
    <t>Maestra en Artes Visuales</t>
  </si>
  <si>
    <t>Francia</t>
  </si>
  <si>
    <t>Maestría en Arte Académie des Beaux Arts Bruxelles</t>
  </si>
  <si>
    <t>Etienne Demange</t>
  </si>
  <si>
    <t>Maestría DNSEP de Arte Francia                                                           ENSAD Limoges Francia</t>
  </si>
  <si>
    <t>Wilson Díaz</t>
  </si>
  <si>
    <t>María del Carmen Espinosa</t>
  </si>
  <si>
    <t>Carmenza Estrada</t>
  </si>
  <si>
    <t xml:space="preserve">Jim Fannkugen </t>
  </si>
  <si>
    <t>Herlyng Ferla</t>
  </si>
  <si>
    <t xml:space="preserve">Adrián Gaitán </t>
  </si>
  <si>
    <t>Cesar García</t>
  </si>
  <si>
    <t>John Garzón</t>
  </si>
  <si>
    <t>Julio Giraldo</t>
  </si>
  <si>
    <t>Carlos Gómez</t>
  </si>
  <si>
    <t>Carmen Gómez Vega</t>
  </si>
  <si>
    <t>Universidad Nacional de Colombia</t>
  </si>
  <si>
    <t>Jhon Edward González</t>
  </si>
  <si>
    <t>Mario Gordillo</t>
  </si>
  <si>
    <t>Ecuador</t>
  </si>
  <si>
    <t>Maestro en Bellas Artes</t>
  </si>
  <si>
    <t>Leonardo Herrera Madrid</t>
  </si>
  <si>
    <t>Edgar Jiménez</t>
  </si>
  <si>
    <t>David Augusto León</t>
  </si>
  <si>
    <t xml:space="preserve">Santa Rosa de Cabal </t>
  </si>
  <si>
    <t>Juan David Medina</t>
  </si>
  <si>
    <t>Juan Melo</t>
  </si>
  <si>
    <t>Luis Alejandro Mosquera</t>
  </si>
  <si>
    <t>Wilson Nieva</t>
  </si>
  <si>
    <t>Ernesto Ordoñez</t>
  </si>
  <si>
    <t>Harvy Oviedo</t>
  </si>
  <si>
    <t>Fabio Melecio Palacios</t>
  </si>
  <si>
    <t>John Freddy Quinayas Muñoz</t>
  </si>
  <si>
    <t>Carlos Fernando Quintero Valencia</t>
  </si>
  <si>
    <t>Especialización en Historia del Arte UNAM</t>
  </si>
  <si>
    <t>Luis Ricaurte</t>
  </si>
  <si>
    <t>Kurosh Sadeghian</t>
  </si>
  <si>
    <t>Candidato a Magister enDerechos Humanos y Cultura de Paz</t>
  </si>
  <si>
    <t>Henry Salazar</t>
  </si>
  <si>
    <t>Juan Pablo Solarte</t>
  </si>
  <si>
    <t>Daneil Tejada</t>
  </si>
  <si>
    <t>Luis Tobon</t>
  </si>
  <si>
    <t>NA</t>
  </si>
  <si>
    <t>Ivan Tovar</t>
  </si>
  <si>
    <t>Felipe Vargas</t>
  </si>
  <si>
    <t>Giovanny Vargas</t>
  </si>
  <si>
    <t>Mestría de Artes Plásticas y Visuales Universidad Nacional de Colombia</t>
  </si>
  <si>
    <t>Andrés Velasco</t>
  </si>
  <si>
    <t>Jimmy Villegas</t>
  </si>
  <si>
    <t>Ingeniería de Sistemas Universidad del Valle</t>
  </si>
  <si>
    <t>Hermann Yusty Rayo</t>
  </si>
  <si>
    <t>Sergio Zapata</t>
  </si>
  <si>
    <t>Carlos Arturo Zúñiga Botero</t>
  </si>
  <si>
    <t>1975-2016</t>
  </si>
  <si>
    <t>Alejandra Gutiérrez</t>
  </si>
  <si>
    <t>Connie Gutiérrez</t>
  </si>
  <si>
    <t>Lina María Hicapié Vélez</t>
  </si>
  <si>
    <t>Ellen Martan</t>
  </si>
  <si>
    <t>Ana María Millán</t>
  </si>
  <si>
    <t>Martha Posso</t>
  </si>
  <si>
    <t>Vannesa Quintero Castañeda</t>
  </si>
  <si>
    <t>Mónica Restrepo</t>
  </si>
  <si>
    <t>Adriana María Ríos Díaz</t>
  </si>
  <si>
    <t>Ana María Rosero</t>
  </si>
  <si>
    <t>Claudia Patricia Sarria</t>
  </si>
  <si>
    <t xml:space="preserve">Andrea Valencia </t>
  </si>
  <si>
    <t>Daniela Vargas</t>
  </si>
  <si>
    <t>Liliana Vergara</t>
  </si>
  <si>
    <t>Leonardo Fabián López</t>
  </si>
  <si>
    <t>Alexander Boyman Mora</t>
  </si>
  <si>
    <t>Karen Guerrero Mesa (Agarygó)</t>
  </si>
  <si>
    <t>Paola Andrea Tafur Quijano</t>
  </si>
  <si>
    <t>Cinthya López</t>
  </si>
  <si>
    <t>Juan Guillermo Tamayo</t>
  </si>
  <si>
    <t>Maestro en Artes Visuales</t>
  </si>
  <si>
    <t>Beatriz Grau</t>
  </si>
  <si>
    <t>Universidad Católica Andrés Bello</t>
  </si>
  <si>
    <t>Comunicadora Social</t>
  </si>
  <si>
    <t>Master en Fine Arts (MFA) Glasgow School of Arts</t>
  </si>
  <si>
    <t>Mónika Herrán</t>
  </si>
  <si>
    <t>Pontificia Universidad Bolivariana de Medellín</t>
  </si>
  <si>
    <t>Verónica Lehner</t>
  </si>
  <si>
    <t>Maestra en Estrategias de Espacio</t>
  </si>
  <si>
    <t>Jimmy Lenis Castro</t>
  </si>
  <si>
    <t>Jorge Lozano</t>
  </si>
  <si>
    <t>José Horacio Martínez</t>
  </si>
  <si>
    <t>Yohanna Martínez Roa</t>
  </si>
  <si>
    <t>Juan Mejía</t>
  </si>
  <si>
    <t>Maestría en Historia y Teoría del Arte Universidad  Nacional de Colombia</t>
  </si>
  <si>
    <t>Alex Rodriguez</t>
  </si>
  <si>
    <t>Rosemberg Sandoval</t>
  </si>
  <si>
    <t>Luz Helena Villegas</t>
  </si>
  <si>
    <t>Ximena Zúñiga</t>
  </si>
  <si>
    <t>Hombres</t>
  </si>
  <si>
    <t>Mujeres</t>
  </si>
  <si>
    <t>Pre-grado</t>
  </si>
  <si>
    <t>Sin pregrado</t>
  </si>
  <si>
    <t>Total</t>
  </si>
  <si>
    <t>30-40</t>
  </si>
  <si>
    <t>40-50</t>
  </si>
  <si>
    <t>50-60</t>
  </si>
  <si>
    <t>N.A</t>
  </si>
  <si>
    <t>&lt; 30 años</t>
  </si>
  <si>
    <t>60-70</t>
  </si>
  <si>
    <t>&gt;70</t>
  </si>
  <si>
    <t>Sin datos</t>
  </si>
  <si>
    <t>Pedro Alcántara</t>
  </si>
  <si>
    <t>País</t>
  </si>
  <si>
    <t>Colombia</t>
  </si>
  <si>
    <t>Cali</t>
  </si>
  <si>
    <t>Villavicencio</t>
  </si>
  <si>
    <t>Pasto</t>
  </si>
  <si>
    <t>Barbacoas</t>
  </si>
  <si>
    <t>Yumbo</t>
  </si>
  <si>
    <t xml:space="preserve">Pasto </t>
  </si>
  <si>
    <t>Irán</t>
  </si>
  <si>
    <t>Teheran</t>
  </si>
  <si>
    <t>Bogotá</t>
  </si>
  <si>
    <t>Brasil</t>
  </si>
  <si>
    <t>Curitiba</t>
  </si>
  <si>
    <t>Cartago</t>
  </si>
  <si>
    <t>Tulúa</t>
  </si>
  <si>
    <t>Tuluá</t>
  </si>
  <si>
    <t>La Victoría</t>
  </si>
  <si>
    <t>Cartagena</t>
  </si>
  <si>
    <t>Buenos Aires</t>
  </si>
  <si>
    <t>Argentina</t>
  </si>
  <si>
    <t>Aix en Provence</t>
  </si>
  <si>
    <t>Saverne</t>
  </si>
  <si>
    <t>Magangué</t>
  </si>
  <si>
    <t>Estados Unidos</t>
  </si>
  <si>
    <t>Venezuela</t>
  </si>
  <si>
    <t>Caracas</t>
  </si>
  <si>
    <t>Bugalagrande</t>
  </si>
  <si>
    <t>Buga</t>
  </si>
  <si>
    <t>Charlottesville</t>
  </si>
  <si>
    <t>Lexington</t>
  </si>
  <si>
    <t>Neiva</t>
  </si>
  <si>
    <t xml:space="preserve">Puerto Asís </t>
  </si>
  <si>
    <t>Pitalito</t>
  </si>
  <si>
    <t xml:space="preserve">Diseñador Gráfico </t>
  </si>
  <si>
    <t>Caricatura  Escuela Nacional de Caricatura y Comunicacón Visual Bogotá</t>
  </si>
  <si>
    <t xml:space="preserve">Maestro en Artes Plásticas </t>
  </si>
  <si>
    <t>Maestría en Historia del Arte UNAM</t>
  </si>
  <si>
    <t>Master of Division of Fine Arts Illinois University</t>
  </si>
  <si>
    <t xml:space="preserve">Maestría en Historia del Arte UNAN México </t>
  </si>
  <si>
    <t>Estudiante Master Raumstrategien (Master Estrategias del espacio)Kunsthochschule Berlín-Weibensee</t>
  </si>
  <si>
    <t>Maestría en Artes Plásticas y Arte Contemporáneo (Investigación teoría y práctica de arte contemporáneo y Nuevos Medios Universidad París)</t>
  </si>
  <si>
    <t>Arquitectura Universidad San Buenaventura Cali Colombia</t>
  </si>
  <si>
    <t>Candidata a Magister en Estudios Fotográficos</t>
  </si>
  <si>
    <t>Maestría en Tecnología y Estética de las Artes Electrónicas Universidad Nacional Tres de Febrero Buenos Aires Argentina</t>
  </si>
  <si>
    <t>Especialización en Medios y Tecnología para la Producción Pictórica I.U.N.A. Argentina</t>
  </si>
  <si>
    <t>Educación artística Universidad de Valladolid Centro de Altos Estudios OEI</t>
  </si>
  <si>
    <t>Candidata a Magister en Artes integradas con el ambiente Universidad del Cauca</t>
  </si>
  <si>
    <t>Maestría en Diseño y Creación Interactiva Universidad de Caldas Manizales</t>
  </si>
  <si>
    <t>Guayaquill</t>
  </si>
  <si>
    <t>Grabado y Restauración  Escuela Superior de Bellas Artes San Jorge Barcelona</t>
  </si>
  <si>
    <t>Técnicas del Grabado y Litografía Academia Rafael Urbino</t>
  </si>
  <si>
    <t>Grabado y Fotografía Escuela de Artes Aplicadas del Libro, Barcelona</t>
  </si>
  <si>
    <t>PHD Candidato Visual Arts York University Toronto Canada</t>
  </si>
  <si>
    <t>Universidad del Cauca</t>
  </si>
  <si>
    <t xml:space="preserve">Maestra en Artes Plásticas Énfasis en Gráficas </t>
  </si>
  <si>
    <t>Academia de Bellas Artes de Venecia Italia</t>
  </si>
  <si>
    <t xml:space="preserve">Escultora </t>
  </si>
  <si>
    <t>Facultad de Aix en Provence Francia Certificat</t>
  </si>
  <si>
    <t>Instituto Popular de Cultura y Universidad del Valle</t>
  </si>
  <si>
    <t>Ontario Collage of Art and Design (OCAD) Tornto Canada</t>
  </si>
  <si>
    <t xml:space="preserve">B.A.A In Photo Electric Arts </t>
  </si>
  <si>
    <t>Master of Fine Arts Films Department York University Toronto Canada</t>
  </si>
  <si>
    <t>Universidad Nacional Autónoma de México</t>
  </si>
  <si>
    <t xml:space="preserve">Maestra en Artes Visuales </t>
  </si>
  <si>
    <t>Universidad del Valle</t>
  </si>
  <si>
    <t>Universidad de Antioquía Medellín</t>
  </si>
  <si>
    <t>Escuela de Bellas Artes Guayaquil</t>
  </si>
  <si>
    <t>Kunsthonchschule-Weibensee Berlín</t>
  </si>
  <si>
    <t>Publicidad Dibujo Artes Plásticas</t>
  </si>
  <si>
    <t>Maestría en Derechos Humanos y Cultura de Paz Pontificia Universidad Javeriana Cali</t>
  </si>
  <si>
    <t>Candidato a Magister en Artes Visuales Universidad Nacional de Colombia</t>
  </si>
  <si>
    <t>Nacionalizado en Mexico</t>
  </si>
  <si>
    <t>Diseño Publicitario Academia de Dibujo Profesional Cali</t>
  </si>
  <si>
    <t>Rhode Island School of Design RISD Fine Arts Providence RI USA</t>
  </si>
  <si>
    <t>Academia de Bellas Artes Sotto Tetto Florencia Italia</t>
  </si>
  <si>
    <t xml:space="preserve">Licenciada en Bellas Artes </t>
  </si>
  <si>
    <t>Licenciado en Filosofía Universidad del Valle</t>
  </si>
  <si>
    <t>Exhibiciones Individuales</t>
  </si>
  <si>
    <t>Exhibiciones Colectivas</t>
  </si>
  <si>
    <t>Género</t>
  </si>
  <si>
    <t>F</t>
  </si>
  <si>
    <t>M</t>
  </si>
  <si>
    <t>Nombre</t>
  </si>
  <si>
    <t>Lorenza Cullet</t>
  </si>
  <si>
    <t>Exhibe individualmente desde 1990</t>
  </si>
  <si>
    <t>Distinciones</t>
  </si>
  <si>
    <t>Residencias</t>
  </si>
  <si>
    <t>Curaduría</t>
  </si>
  <si>
    <t>Maestría en Historia y Teoría del Arte Universidad Nacional de Colombia</t>
  </si>
  <si>
    <t>Maestría en Artes Visuales Universidad Nacional Autónoma de México, Candidato a Magister en Historia del Arte Universidad Nacional Autónoma de México</t>
  </si>
  <si>
    <t>Maestría en Educación Universidad de los Andes Bogotá</t>
  </si>
  <si>
    <t>Maestría en Diseño de Producción para Cine Escuela de Televisión y Cine Munich Alemania</t>
  </si>
  <si>
    <t>Maestría  en Diseño y Creación Interactiva Universidad de Caldas</t>
  </si>
  <si>
    <t>Maestría en Teoría y Práctica de las Artes Plásticas Contemporáneas Universidad  Coplutense de Madrid</t>
  </si>
  <si>
    <t>Administadora de Empresas</t>
  </si>
  <si>
    <t xml:space="preserve">Licenciada en Arte </t>
  </si>
  <si>
    <t>ND</t>
  </si>
  <si>
    <t>Bellas Artes Cali</t>
  </si>
  <si>
    <t>Bellas Artes cali</t>
  </si>
  <si>
    <t>DNSEP de Arte Francia-ENSAD Limoges Francia</t>
  </si>
  <si>
    <t>Universidad Central Bogotá-Universidad Nacional de Colombia-Bellas Artes Cali</t>
  </si>
  <si>
    <t>Instituto Popular de Cultura Cali</t>
  </si>
  <si>
    <t>Universidad de Barcelona-Universidad de los Andes Bogotá</t>
  </si>
  <si>
    <t>L’espace entre nous Interkulturelles Frauenzentrum S.U.S.I. Berlín 2012</t>
  </si>
  <si>
    <t>Cité Internationale des Artes, París, 2002/03; Mains DOeuvres, Paris, 2002/03; Gasworks, Londres, 2004; Yerba Buena Center for the Arts, San Francisco, 2009; Salón Nacional de Artistas, 1998</t>
  </si>
  <si>
    <t>1940-1990
Museo de arte moderno La Tertulia Cali Colombia 2000, Auto-móvil I Salón de Fotografía ATMA  Museo de Arte Moderno La Tertulia Cali Colombia 1999</t>
  </si>
  <si>
    <t xml:space="preserve">
Segundo Puesto III Salón Nacional Arte, Diversidad Galería Casa Cuadrada Bogotá 2004, Mención de Honor X Salón Regional de Artistas Cali 2003, Primer Puesto IV Salón de Octubre Cámara de Comercio de Cali 1998</t>
  </si>
  <si>
    <t xml:space="preserve">
Entre lo Sacro y lo Profano Tesis Mención Laureada Instituto Departamental de Bellas Artes Cali 1993, Beca de Investigación Fundación Paul Getty–Institut National d´historie de lárt París Programme d´art et architecture de la Mondialization París 2005,  
Imaginando la Magnitud Lo irrepresentable lo sublime y fantasma en la obra de Doris Salcedo Mención Honorífica Universidad Nacional Autónoma de México</t>
  </si>
  <si>
    <t xml:space="preserve">
Primer premio 10 Salón de Artistas Jóvenes Galería Santa Fe Instituto Distrital de Cultura y Turismo Bogotá 2001</t>
  </si>
  <si>
    <t xml:space="preserve">Beca Artistas Jóvenes Talentos 2009 ICETEX -Ministerio de Cultura para trabajar en el VII Máster sobre la Obra Gráfica 2009, 2010 en el Centro Internacional de la Estampa Contemporánea CIEC Betanzos a Coruña en España; Beca de Creación Santa Marta 2012 Colectivo Espacios Alternativos Museo Bolivariano de Arte Contemporáneo de Santa Marta lugar a dudas
</t>
  </si>
  <si>
    <t>Yew Tree Center junto con el artista peruano Juan Javier Salazar Liverpool UK 2007; Coast International Artist Workshop Liverpool Agosto, Septiembre 2007</t>
  </si>
  <si>
    <t xml:space="preserve">
Mención de honor XI Salón Nacional de Artistas Jóvenes Galería Santa Fe IDCT 2003, Premio Solidarte 97 Fundación Solidarte Embajada de Francia Galería El Museo Bogotá 1997, Primer Premio Salón de Agosto Fundación Gilberto Alzate Avendaño 1996, Primer Premio VII Salón Regional de Artistas Ministerio de Cultura Museo Rayo Roldanillo 1995</t>
  </si>
  <si>
    <t xml:space="preserve">
Premio Multiplicación Instituto Distrital de Cultura y turismo Bogotá 2006,  Premio XI Salón Regional de Artistas Zona Pacifico con Helena Producciones 2005, Mención X Salón Regional de Artistas de Occidente Museo La Tertulia 2003, Mención de Honor Panóptico Centro Cultural de Cali 2001, Premio Salón de Arte Joven 450 Km Galería Santa Fe Planetario Distrital Bogotá 1999, Mención XII Salón Arturo y Rebeca Rabinovich Museo de Arte Moderno Medellín 1999 </t>
  </si>
  <si>
    <t xml:space="preserve">
Mención XXVI Salón Regional de Artistas Cali 1976, Mención de Honor Bienal del Grabado Maracaibo 1977, Mención de Honor IV Bienal Americano de Artes Gráficas Cali 1981, Primer Premio Salón de Octubre Cámara de Comercio Cali 1984, Mención Honorífica Exlibris Jouzas Zikaras1992, Premio Especial Fundación Libido Exlibris 1993 Manola con matador </t>
  </si>
  <si>
    <t>Tacones (in the Making) Becaria de BLOC Cali 2013 Becas para artistas jóvenes 2013, Beca de circulación internacional Ministerio de Cultura 2012</t>
  </si>
  <si>
    <t xml:space="preserve">
BECA DE CREACIÓN Convocatoria Estímulos Secretaría de Cultura de Cali 2017, SEGUNDO PREMIO Salón de Arte jovende Cali CALCO 2014, MENCIÓN MERITORIA Trabajo de Grado Instituto Departamental de Bellas Artes
</t>
  </si>
  <si>
    <t xml:space="preserve">
BLOC Becas Locales de Creación Proyecto, Variaciones mínimas Cali 2013; Beca Ministerio de Culura Residencia Taller Proyecto, Ordenes de colocación Cooperartes Bogotá</t>
  </si>
  <si>
    <t>BLOC 2012, Becas Locales de Creación Cali 2012</t>
  </si>
  <si>
    <t xml:space="preserve">
Britto International Artist workshop Dhaka- Bangladesh 2013; Centro de residencias CRAC Valparaíso, Chile,
Berlin, Zurich, Basel y Hannover durante el Euro-Latin, Performance Proyect 2010</t>
  </si>
  <si>
    <t xml:space="preserve">
Programa de artistas en Residencia de Cité Culture Cité Internationale Universitaire de Paris 2009</t>
  </si>
  <si>
    <t>Treasure Hill Artist Village Taipei Taiwan 2012; La Cúpula Sudamerica Electrónica Media Lab Córdoba 2011; Casa de Caldeiras Sao Paulo 2010, Fieldwork research for MovingStill, Still Life Documentary, Installation Cali 2009</t>
  </si>
  <si>
    <t xml:space="preserve">
Mac Vazio, Mac Niteroi Rio de Janeiro, 2007; Batiscafo La Habana Cuba 2007</t>
  </si>
  <si>
    <t xml:space="preserve">Triangle France Marsella Francia 2010, MDE07 Medellín 2007 </t>
  </si>
  <si>
    <t xml:space="preserve">
RESI PilotProyect Gropiusstadt Proyecto,Into the rabbit hole Berlín Alemania 2007 </t>
  </si>
  <si>
    <t>Paola Andrea Gaviria Silguero (Power Paola) sucursal.clo</t>
  </si>
  <si>
    <t>Ecuatoriana, Colombiana</t>
  </si>
  <si>
    <t>Historietista y Artista Plástica</t>
  </si>
  <si>
    <t>Residencia Fundación Cité International des Arts París</t>
  </si>
  <si>
    <t>Adriana del Pilar García Gaitán sucursal.clo</t>
  </si>
  <si>
    <t>Maestría en Arte Escuela Nacional de Bellas Artesde Lyon y Estudios Culturalees Universidad de Los Andes</t>
  </si>
  <si>
    <t>Maaestro en Artes Plásticas y Visuales</t>
  </si>
  <si>
    <t>Edwin Sánchez sucursal.clo</t>
  </si>
  <si>
    <t>Jorge Tadeo Lozano</t>
  </si>
  <si>
    <t>Maestría en Artes Plásticas y Visuales Universidad Nacional de Colombia</t>
  </si>
  <si>
    <t>Diseñador Industrial y Artista Plástico</t>
  </si>
  <si>
    <t>Maestría en Artes Visuales Universidad de Sao Paulo</t>
  </si>
  <si>
    <t>Cindy Triana sucursal.clo</t>
  </si>
  <si>
    <t>Maestra en Bellas Artes</t>
  </si>
  <si>
    <t>Maestría en Bellas Artes con énfasis en Arte y Educación Universidad de Sao Paulo</t>
  </si>
  <si>
    <t>Monteria</t>
  </si>
  <si>
    <t>Residente de la Fundación Pistoletto en Biella, Italia y Centro para la NO Violencia a través de las Artes de Darpana Academy of Performing Arts, Ahmedabad India</t>
  </si>
  <si>
    <t>Profesor</t>
  </si>
  <si>
    <t>Luis Hernández Jaramillo sucursal.clo</t>
  </si>
  <si>
    <t>Miguel Jara sucursal.clo</t>
  </si>
  <si>
    <t>Matemático</t>
  </si>
  <si>
    <t>Maestría en Artes Visuales y Animación Universidad Nacional</t>
  </si>
  <si>
    <t>Doctorado en Historia del Arte UNAM</t>
  </si>
  <si>
    <t xml:space="preserve"> </t>
  </si>
  <si>
    <t>Residencia a creadores de Iberoamérica y Haití FONCA, México 2014; Premio al tercer lugar en el Celeste Prize, Alemania 2009</t>
  </si>
  <si>
    <t>Residencia en Casa Tres Patios, Medellín 2016</t>
  </si>
  <si>
    <t>Lorena Espitia sucursal.clo</t>
  </si>
  <si>
    <t>Academia Superior de Artes de Bogotá</t>
  </si>
  <si>
    <t>Artista Plástica</t>
  </si>
  <si>
    <t>Cristina Llano sucursal.clo</t>
  </si>
  <si>
    <t>Estudios en Filosofía y Artes</t>
  </si>
  <si>
    <t>IX Bienal de Arte Contemporáneo de Florencia</t>
  </si>
  <si>
    <t>Sara Gabriela Pinilla sucursal.clo</t>
  </si>
  <si>
    <t>Maestría en Artes Visuales Universidad de Columbia, NY</t>
  </si>
  <si>
    <t>Beca Jóvenes talentos del Banco de la República</t>
  </si>
  <si>
    <t>AZ-WEST Instituto de Investigación de la vivienda en Joshua National Tree Park</t>
  </si>
  <si>
    <t>Angélica Teuta sucursal.clo</t>
  </si>
  <si>
    <t>Galardonado en el Salón Nacional Estudiantil y el Salón Nacional de Artistas Jóvenes de la Universidad de Antioquia; En 1973 obtuvo premios de dibujo en la II Bienal Americana de Artes Gráficas y el XXIV Salón Nacional de Artistas</t>
  </si>
  <si>
    <t>Danilo Dueñas sucursal.clo</t>
  </si>
  <si>
    <t>Estudios de Derecho</t>
  </si>
  <si>
    <t>College of New Rochelle</t>
  </si>
  <si>
    <t>Bellas Artes</t>
  </si>
  <si>
    <t>Maestría en Bellas Artes Pratt Institute, Brooklyn, New York</t>
  </si>
  <si>
    <t>Primer premio III Salón Regional de Artes Visuales de Cali 1980, Beca Francisco de Paula Santander 1992, Obra seleccionada en Arte para Bogotá 1995, Mención especial en la VI Bienal de Arte MAMBO</t>
  </si>
  <si>
    <t>Alicia Barney sucursal.clo</t>
  </si>
  <si>
    <t>Agustín Parra Grondona sucursal.clo</t>
  </si>
  <si>
    <t>Carlos Guzmán sucursal.clo</t>
  </si>
  <si>
    <t>Ever Astudillo fall.    sucursal.clo</t>
  </si>
  <si>
    <t>Juliana Guevara Victoria fall.</t>
  </si>
  <si>
    <t>1948-2015</t>
  </si>
  <si>
    <t>Los Andes</t>
  </si>
  <si>
    <t xml:space="preserve">Los Andes </t>
  </si>
  <si>
    <t xml:space="preserve"> Los Andes </t>
  </si>
  <si>
    <t>Universidad de Barcelona</t>
  </si>
  <si>
    <t>Universidad Central Bogotá</t>
  </si>
  <si>
    <t xml:space="preserve">Ontario Collage of Art and Design (OCAD) </t>
  </si>
  <si>
    <t>Exhibiciones Individuales Cantidad</t>
  </si>
  <si>
    <t>Exhibiciones Colectivas Cantidad</t>
  </si>
  <si>
    <t>Primer Premio X Salón Regional Museo La Tertulia Cali 2003, Primer Premio IV Salón de Octubre Banco de la Republica Cali 2002, Mención Meritoria para obtener Instituto Dptal de Bellas Artes Cali 2000, El desnacer y el desmorir Fotografías en punto de cruz sobre lienzo blanco 2002</t>
  </si>
  <si>
    <t>IV Premio Luis Caballero Idartes Bogotá 2011, Premio Memoria 2006 Museo de Antioquia Medellín 2006</t>
  </si>
  <si>
    <t xml:space="preserve">Exhibiciones Individuales </t>
  </si>
  <si>
    <t xml:space="preserve">Exhibiciones Colectivas </t>
  </si>
  <si>
    <t>Espacios</t>
  </si>
  <si>
    <t>Blanco porcelana Dibujos 2014, Blanco porcelana Intervención 2012, AlmacenesFedco 2011, Intervención en el espacio público 2011, Reclutables Genéricos Anónimos 2011, Convenio Andrés Bello Bogotá 2011, La Paz Instituto de Integración Internacional CAB 2008, Una legión de ángeles Clandestinos 2005, Espejismos 2004, Luz y Sombra 2003</t>
  </si>
  <si>
    <t>Alianza Francesa Cali, Galería Valenzuela Y Klenner Cartagena, Galería Habitat 80, Transmetro, Centro Cultural Comfandi Cali, Embajada de Colombia, Bienal Internacional de Arte SIART La Paz, Centro Cultural Santa Teresita Bogotá, Galería Pluma Bogotá,Cámara de Comercio de Bogotá</t>
  </si>
  <si>
    <t>Diálogos con la colección 2015, Una legión de Ángeles clandestinos 2007, A Millenium for Youth Mc Master 2006, Artes y letras 2006, Mosto y Rojas Arte Buenos Aires 2006, Encuentros Ínsula Territorio para el arte Colectiva Bogotá 2006, Southern Sounds Colectiva 2005, Homenaje al maestro Augusto Rendón 2005, EC Arte Galería 2005, Arte Colombiano Preco Gallery-Utrecht–Holanda 2005; El espíritu Erótico Arte 2005</t>
  </si>
  <si>
    <t>Museo de Arte moderno de Bogotá, Museo de arte contemporáneo Bogotá, Museum Toronto, Galería Pluma Bogotá, Galería Praxis Toronto, Galería Café Libro Bogotá, Cámara de Comercio Colombo Alemana Bogotá, Galería Happening Bogotá</t>
  </si>
  <si>
    <t>Afasia 2014, 2014, Obertura Cochambre, Op 1 2013, Papel 2011, Por el río ando sala de exposiciones 2011, Horas de entusiasmo y luz  Empeños para una cosa 2010, Shhh La vitrina 2009, El White cube ideal en la ciudad ideal La Vitrina 2008</t>
  </si>
  <si>
    <t xml:space="preserve">I Bienal Internacional de arte Contemporáneo Museo de arte de Cartagena, II Bienal de Bucaramanga,Galería El museo Bogotá, 43 Salón Nacional de Artistas Medellín, Hotel Royal Park Bogotá , ARTba Buenos Aires, HMK HotelMariaKapel Hoorn-Amsterdam Holanda, Galería El Museo Bogotá, Hotel Royal Park Bogotá,Sala Contemporánea Universidad del Cauca,Centro Colombo Americano de Bogotá, Salón BBVA, Biblioteca Luis Ángel Arango Bogotá, 42 Salón Nacional de Artistas, Galería La central Bogotá   </t>
  </si>
  <si>
    <r>
      <rPr>
        <sz val="11"/>
        <rFont val="Courier New"/>
        <family val="3"/>
      </rPr>
      <t>Cartagena 2014, Lenguajes en papel 2014,</t>
    </r>
    <r>
      <rPr>
        <sz val="11"/>
        <color rgb="FFFF0000"/>
        <rFont val="Courier New"/>
        <family val="3"/>
      </rPr>
      <t xml:space="preserve"> </t>
    </r>
    <r>
      <rPr>
        <sz val="11"/>
        <rFont val="Courier New"/>
        <family val="3"/>
      </rPr>
      <t>D</t>
    </r>
    <r>
      <rPr>
        <sz val="11"/>
        <color theme="1"/>
        <rFont val="Courier New"/>
        <family val="3"/>
      </rPr>
      <t>esde aquí-Bucaramanga 2013, 2013, Subasta Conexión Colombia 2013, Camino al barrio 2013, Mugre en el ojo 2013, Cuestión de corazón 2013, Subasta Conexión Colombia 2012, Nado sincronizado en mar abierto La usurpadora Barranquilla 2012, Para verte mejor 2012, Cali es Cali 2012, Nuevos Nombres 2011, Curaduría Yo soy el otro Ministerio de cultura Cartagena 2011, En algún lugar de esta otra ciudad 2011</t>
    </r>
  </si>
  <si>
    <t xml:space="preserve">
Heredado e imperceptible Archivo Proyecto Blanco Porcelana 2011, 2015 de la maestra Margarita Ariza Aguilar Universidad Javeriana Cali 1 al 19 de Agosto de 2016;
Diseño curatorial para la exposición del Archivo Histórico Carvajal Fundación Carvajal y Carvajal Santa Mónica 2015, 2016; Diseño curatorial y texto de apertura para la exhibición de “Como Pedro por su casa” Vitrina Agosto, Septiembre de 2012; Fundación lugar a dudas Asesora especialista en historia del arte colombiano para el proyecto del Centro de Documentación: “Recuperar procesar y consolidar el patrimonio documental del Museo La Tertulia a partir del año 1957, Fase I: Memoria Institucional del Museo La Tertulia, Museo La Tertulia Julio 15 de 2014 a la fecha, 
PUBLICACIONES ERRATA # MUSEOS Y NUEVOS ESCENARIOS DEL ARTE No 6. Artículo “Ni es lo mismo ni es igual” Un museo con historia, es un museo con experiencia Fundación Gilberto Alzate Avendaño Bogotá 2013</t>
  </si>
  <si>
    <t>PALIMPSESTO 2016, 2013, JUSTICIA POP, Popayán 2011, COOLTAN COLTAN Parade 2010, DESTIERRO 2008, VALPARAISDOG Recorrido plazas de Valparaíso 2007, CONDORICOSAS Recorrido por edificios estatales Valparaiso 2007, LOS PERROS JUEGAN AL POKER 2006, BUSES Principales rutas de transporte publico urbano Cali,Manizales,Bogota 2001; MOBILIARIO Proyecto Curatorial Grupo CASAMATA X  I.D.C.T.B Plazas y parques públicos Bogotá 2001, DE ESTACIONARIA A AMBULANTE  Cali 2000</t>
  </si>
  <si>
    <t xml:space="preserve">Villa Feliza Cali, V Festival de performance Armenia, Parque Caldas,Plaze Zurich, Gobernación del Valle Cali, plazas de Valparaíso, Gobernación del Valle Cali, Salón de Arte Joven,Tiendas Carrefour Cali    </t>
  </si>
  <si>
    <t>2014-2015 “REUNIENDO LUCIERNAGAS” 2014, Imagen Regional 8 2014, Cali 2014, 2014; Reconstrucciones Exposición temporal Organizad por Circular Presents 2011, Intervención espacial efímera en espacio público LEVANTAMIENTO Popayán Colombia 2011, Presentación Proyecto de Residencia “Periódico de Ayer” El levante Rosario Argentina 2010, Intervención espacial efímera en espacio público LEVANTAMIENTO Selección de trabajo para la convocatoria CALCO Colombia 2008; PRESENTACION Y REPRESENTACION Colegio sagrada familia 2008, SPACE INVADERS-Invasores del Espacio Curaduría Elías Heim Cali Colombia 2006, Exposición en el marco del programa de intercambio Colombo Francés  “Aliance Resonance” curaduría de Eduardo Serrano y Jaime Cerón Paris Francia 2006, I CONVOCATORIA ENCUENTRO NACIONAL DE FALCULTADES DE ARTE Sincelejo Colombia 2005, “ARTE Y DOCUMENTO” curaduría Elías Heim Centro Cultural Antigua FES Cali, Colombia 2005; Casa Tomada Convocatoria Amor Cali, Colombia 2005; Pastocity San Juan de Pasto 2004, Barrio Colseguros Colombia 2004; Casa Tomada Exhibición + Concierto Punk Cali Colombia PUBLICACIONES DESVELAR-DESENTERRAR- DESOCULTAR (las prácticas artísticas como desenterramientos) ”Puedo decir” Redeseartepaz Impreso en Rosario Argentina septiembre 2011, Catalogo 41 Salón Nacional de Artistas ¡URGENTE! Impreso en Colombia 2010, Entrevista publicada en la Gaceta diario el País de Cali “Preocupación por la Historia” Cali agosto 6 del 2006</t>
  </si>
  <si>
    <t xml:space="preserve">Salones Regionales de Artistas Pacífico,Banco de la Republica Cali, Calco Cali, Bellas Artes Cali, Centro Cultural de Cali, Parque Caldas, Plaza Caicedo Cali, 41 Salón Nacional de Artistas, Museo de Arte Moderno La Tertulia Cali, Alianza Francesa de Paris, Casa Tomada Cali, Casa Tomada Pasto   </t>
  </si>
  <si>
    <t xml:space="preserve">Oscilaciones(prácticas, pensamientos y procesos)2015, Escalatrónica Festival Internacional de Arte Electrónico Universidad de Lanús Buenos Aires 2015, Noche de los Museos Espacio 2014
</t>
  </si>
  <si>
    <t xml:space="preserve">MUNTREF Buenos Aires, Fundación Telefónica Buenos Aires </t>
  </si>
  <si>
    <t>Arte joven 2014, Circo Electrónico Supernova La Plata 2014, Fase 5 metaforas de la supervivencia  2013, Futurissima Tres de Febrero 2013</t>
  </si>
  <si>
    <t>Centro Cultural Recoleta Buenos Aires, Universidad Nacional  Buenos Aires</t>
  </si>
  <si>
    <t xml:space="preserve">Frío en Colombia 2016, Frío en Colombia Archivo de Bogotá Nominados Premio Luis Caballero Bogotá 2015, El aristocrático barrio Granada (con Lina Rodríguez) 2015, Hielo negro(bis)| oficina de proyectos Cali 2015, La balada de Carlos Lehder Esther Planas Londres 2013, Moby Dick y El Buque Gloria Lugar a dudas Cali 2013, Cali Choreography Dancing Show (con Mónica Restrepo) VK Proyectos Bogotá 2008, Tour 2004 </t>
  </si>
  <si>
    <t>Festival de Cine de Cartagena, lugar a dudas Cali, Alianza Colombo Francesa Bogotá</t>
  </si>
  <si>
    <t xml:space="preserve">Galería Jenny Vilá Cali, Galería El museo Bogotá, Galería Beta Bogotá, Galería R&amp;M Cali, Museo de Arte Moderno La Tertulia Cali, Lugar a dudas Cali, Casa Proartes Cali,  </t>
  </si>
  <si>
    <t>Bienal de Cuenca 2014, Bienal de Cartagena 2014, Testigo de Oídas 2014, El Dorado A Gentil Carioca Rio de Janeiro 2013, El Dorado Teorética San José de Costa Rica 2013, (Nosotros) éramos el Grupo de Cali lo que no me gustaba era el Caliwood la Agencia Bogotá 2012, Tierra de nadie  2011, AUTO-KINO! presented by Phil Collins Temporare Kunsthalle Berlín 2010, Side Stories: Historias Colaterales Ciudad de Guatemala 2009, I still believe in miracles-part I 2005</t>
  </si>
  <si>
    <t xml:space="preserve">Museo de Arte Moderno La Tertulia Cali, Centro Cultural Montehermoso España,Musee d’Art moderne de la Ville de Paris   </t>
  </si>
  <si>
    <t xml:space="preserve">34°Mini Print Cadaqués Fundación Tharrats d’Art Gràfic Wingfield Barns Galería “L’Etangd’Art” 2014; Manifestación Gráfica del Suroccidente Contemporáneo 2013, 33° Mini Print Cadaqués Taller Galería Fort Fundació Tharrats d’Art Gràfic Wingfield barns Galería L’Etangd’Art España, Reino Unido y Francia 2013;Diálogos e interpretaciones 2013; Javeriana CaliGráfica  2013, First International Exhibition of Contemporary Mini-Print 2012
</t>
  </si>
  <si>
    <t>Galería Magenta Buga, CaliGráfica Centro Cultural de Cali 2013, Taller Galería Fort España, Reino Unido y Francia; University of North Carolina, Pembroke USA, Universidad de Caldas Manizales; Javeriana Bogotá, Lauderhill Arts Center Florida USA</t>
  </si>
  <si>
    <t>Levantamiento Primer encuentro de artes de acción Popayán 2013; Periódico de ayer 2011;  URGENTEMENTE 2013, Presentación y Representación Cali 2008; Space Invaders–Invasores del espacio  2008; Encuentro Nacional de Facultades de Arte Sincelejo 2006; Aliance Resonance 2006; Arte y Documento 2005; Convocatoria del Amor 2005; Centro Cultural Palatino, Pasto 2005</t>
  </si>
  <si>
    <t>Institución El Levante Rosario Argentina,CALCO Secretaría de Cultura de Cali, 41 Salón Nacional de Artistas, Museo de Arte Moderno La Tertulia Cali, Alianza Francesa, Centro Cultural de Cali, Casa Tomada Cali, Casa Tomada Pasto</t>
  </si>
  <si>
    <t xml:space="preserve">Residencia programa de estímulos Ministerio de Cultura y FONCA México 2015, Movimiento periódico 2015, Caja Musical de la República de Colombia 2006, La figura del pueblo 2006-2007; La Estética de la Recursividad del País de lo Real y Maravilloso (Grupo De Investigación De Ciencias Sociales Sobre América latina París 2006 
</t>
  </si>
  <si>
    <t xml:space="preserve">La Sucursal BLOC, Lugar a Dudas Cali,  Alianza Francesa de Cali, Alianza Francesa de Grenoble y GRESAL </t>
  </si>
  <si>
    <t>2013, Cali 2009</t>
  </si>
  <si>
    <t>Autogestión independencia y sostenibilidad trabajo de Grado Cali 2014, La Plástika Rayada X Ink  2013, I Festival de Arte por los Derechos Humanos Universidad del Valle 2013, La Plástika Rayada IX.I 2013, La Plástika Rayada IX, El Parche Artist Residence 2013, Carpa del arte Feria del Libro del Pacifico Universidad del Valle 2012, La Burra al Trigo II Barrio el Peñón 2012, XV Festival Internacional de Cali NOISEDUCCIÓN Cali 2011, La Plástika Rayada VIII 2011, La Plástika Rayada VII Mujeres Artistas Casamata Cali 2011, Carpa del Arte Sala Mutis Universidad del Valle Cali 2010, La Plástika Rayada VI Casamata 2010, La Plástika Rayada V Galería Dr. Mabuse Bogotá 2009,  Antigua Harinera del Valle (Dadanoys) Cali 2008, La Plástika Rayada Cali 2008, Galería Universidad Nacional Bogotá 2006</t>
  </si>
  <si>
    <t>Tatto Studio Rio de Janeiro, 8° Festival de Performance de Cali, 7° Festival de Performance de Cali, 40 Salón Nacional de Artistas Bogotá</t>
  </si>
  <si>
    <t xml:space="preserve">
Aquí y allá Galería Fernando Zubillaga 2012, Circunvolución veintiséis minutos 2007, Kiss Me Fotográfica Bogotá 2007, MDE07 en el marco del proyecto de Bernardo Ortiz Medellín 2007, Casa Tomada Bienal de Bogotá  2006, Espacio público 2006, 33 imágenes Chacao 2004, Nuevas adquisiciones  2004, Comida Caliente, Feria de Arte Cachamaco México DF 2004, Original y copia 2004, Primer mes de la fotografía Caracas 2003, Latin Art Digital Diaspora Studio Soto Boston 2003, Ud.está aquí, Enchufes 2003, Todo sobre George 2003, Acotaciones 2002, De colección 2002, Jenseits des erfullghorizonts OHO 2002, VI Bienal de Artes Visuales Christian Dior 1999, Jóvenes con Pepsi 1999, II Salón Cantv Jóvenes con Fia Feria Iberoamericana de Arte Caracas 1999, Jóvenes pintores de latinoamérica y el caribe Galerie du Passage de Retz París 1999 </t>
  </si>
  <si>
    <t xml:space="preserve">Centro de Arte Los Galpones, Lugar a dudas Cali, Teatro Jorge Eliécer Gaitán,Museo de Antioquia, Museo de Arte Moderno Bogotá, Bienal del agua Caracas, Fundación Cultural Caracas, Museo de Arte Moderno La Tertulia Cali, Espacio Temporal Cali, Centro Cultural de Cali, Galería Metropolitana Santiago de Chile, Espacio 29 Madrid, Espacio La Rebeca Bogotá, Casa Rómulo Gallegos Caracas, Galerie Riedlingsdorf, Centro Cultural Corp Group Caracas, Museo Carlos Cruz Diez Caracas, </t>
  </si>
  <si>
    <t>EL origen 2013, Wait time + La Venganza 2013, Ciervos de Bronce 2012, Las estrellas mi destino 2011</t>
  </si>
  <si>
    <t xml:space="preserve">Galeria Entre Paredes Cali, Galería 12:00 Bogotá, Galería Santa Fe Bogotá, Casa Proartes Cali </t>
  </si>
  <si>
    <t>Revisiones 2013, Niños Peligrosos Galería 2013, I Love U Don Manchita M.I.A.M.I. Bogotá 2012, After you die 2012, Desde el Malestar 2012, Siervo sin Tierra 2012, ¿Que cosa es la verdad?  2012, Cali es Cali 2012, Imagen Regional 7 2011, La Rama Dorada 2010, Procesos Sala Contemporánea Popayán 2009, Se vende con el colectivo El Camión Museo La Tertulia Cali 2009, La Beluga Instituto de Bellas Artes Cali 2009, IV Asueto Internacional de Arte Contemporáneo 2009, con El Camión Museo La Tertulia Cali 2008, IV Plástika Rayada Cali 2008, II Encuentro Nacional de Facultades de Arte Sincelejo 2008</t>
  </si>
  <si>
    <t xml:space="preserve">Galería 12:00 Bogotá, El museo Bogotá, Espacio 101 Bogotá,14 Salón Regional de Artistas Zona Pacifico, Lugar a Dudas Cali, Museo de Arte Moderno La Tertulia Cali, Centro Colombo Americano Bogotá, Banco de la Republica Cali,Bellas Artes Cali, 41 Salón Nacional de Artistas    </t>
  </si>
  <si>
    <t>Museo Casa Daros Rio de Janeiro, Casa Proartes Cali</t>
  </si>
  <si>
    <r>
      <t xml:space="preserve">2015 “ANONIMO", “CHICHARRAS” Con John Garzón 2013, “COMMISIONED INSTALLATION” </t>
    </r>
    <r>
      <rPr>
        <sz val="11"/>
        <rFont val="Courier New"/>
        <family val="3"/>
      </rPr>
      <t>2010</t>
    </r>
    <r>
      <rPr>
        <sz val="11"/>
        <color theme="1"/>
        <rFont val="Courier New"/>
        <family val="3"/>
      </rPr>
      <t>, “CENTRIFUGA” Lo que fue dejado atrás 2009, “MILK AND HONEY” Con Katja Bjorn Experimental Intermedia Gante Bélgica 2009, “TRIVIAL”  2006, “DIVERGENCIA” Con Todd Ayoung 2005, “BEHEADED/ BETWEEN” Con Todd Ayoung Zim project space Róterdam Holanda, “BEHEADED/ BETWEEN” Con Todd Ayoung Experimental Intermedia Gante Bélgica</t>
    </r>
  </si>
  <si>
    <t xml:space="preserve">La Sucursal Cali, Sin Espacio Cali, Museo Arqueológico La Merced Cali,  Lugar a dudas Cali, Galería Jenny Vilá Cali, Centro Cultural de Cali,  </t>
  </si>
  <si>
    <t xml:space="preserve">2016 THE PARADISE BETWEEN US Vol. II. MAXXX–Project Space 2015; “RACONNTO” Colombia 2013; The Cyclorama; The Boston Center for the Art Boston, MA (Manneken Press) 2012; Manneken Press  Baltimore Museum of Art Baltimore MD 2012; SCREEN COMPOSITIONS 8 Con Rafael Attias EXPERIMENTAL INTERMEDIA Nueva York, 2011; Manneken Press Houston TX 2011; “ARTISTS FROM MANNEKEN PRESS”; CALIDOSCOPIA: Un Gabinete de Curiosidades Laboratorio Taller Sitio MDE11 enseñar y aprender / lugares de conocimiento en el arte, Medellín Colombia; CALIDOSCOPIA: Un Gabinete de Curiosidades, Continentes, NAVI, Ensaios de Geopoética Caxias do Sul Brasil
</t>
  </si>
  <si>
    <t xml:space="preserve">Sin Espacio Suiza, Sin Espacio Cali, 14th ANNUAL BOSTON PRINT FAIR, Baltimore Contemporary Print Fair,Texas Contemporary Art Fair, Preston Jackson Gallery Contemporary Art Center Of Peoria, 8 Bienal de Mercosul   </t>
  </si>
  <si>
    <t>2004-2014; Desde el Malestar Cali 2012, 24 Horas Comic Marthon 2008, Sociedad de Mejoras Públicas de Cali 2007, Helena Producciones Cali 2005-2006, Cali ciudad visible Cali 2005, XVIII Salón del Fuego Bogotá 2004, Universidad de los Andes Bogotá 2004; Bogotá 2004, Cali 2003, V Salón de Octubre 2000</t>
  </si>
  <si>
    <t xml:space="preserve">Galería Casa Cuadrada Bogotá, 14 Salón Regional de Artistas, Lugar a dudas Cali, Museo de Arte Religioso La Merced Cali, Centro Cultural Comfandi, 40 Salón Nacional de Artistas, Galería Uniandinos, 39 Salón Nacional de Artistas, 10 Salón Regional de Artistas Región Pacífico, Cámara de Comercio de Cali, Salón de Mejoras Públicas de Cali   </t>
  </si>
  <si>
    <t>ArtCali diciembre 2017, Spotlights Nest 2016, Acciones al Margen Festival de Performance Bucaramanga 2015, Escena Fractal Proyecto de Performance Latinoamericano Bogotá 2014, Imagen Regional 8 Zona Centro 2014, Región entre línea y por fuera de la margen 2012, Hasta aquí Proyecto Repriser Obra de Philippe Poupet Colaboración de Carlos Camacho 2012, Formato Chic 2 2011, PRET-A-PORTE 2.0 2011, Cali Stickers Festival Colombian Stickers Festival Cali 2011, Bogotá Stickers Festival Colombian Stickers festival Bogotá 2011, Emergente “Arte” Galería itinerante Cali 2011 Panorámica 2011 Frontera Sur Cali 2011, “Desde Aquí” Instituto Municipal de Cultura y Turismo Bucaramanga 2011, VIII Laboratorio Social Arte y Sociedad 2011, Arte ≠ Vida - Acciones por Artistas de las Américas 1960-2000, Exhibición web Colombia 2011 k–Independientemente Curaduría En Restauración Casa de Bolívar 2011, 2do Festival de las Artes Visuales Bugarte Buga 2010, Friends 2010, En Restauración Proyecto curatorial Salón Regional de Artistas-Zona Suroccidente Teatro Sarmiento Tuluá–Valle 2009</t>
  </si>
  <si>
    <t xml:space="preserve">Biblioteca Departamental Cali, Art Center Bogotá, Banco de la República Tunja, Salón Regional del Sur de la Republica Pasto, Museo de Arte del Huila, Alianza Colombo Francesa Cali, Lugar a Dudas Cali, Galería Mas Bogotá, Fundación Frontera Sur Cali, 1 Bienal de Bucaramanga, Centro Cultural Comfenalco Cali, Banco de la Republica Cartagena, Galería La Cometa Bogotá </t>
  </si>
  <si>
    <t>Home suit home 2009, Desde el Jardín Instituto Tecnológico del Cauca Popayán 2003</t>
  </si>
  <si>
    <t xml:space="preserve">Fundación Frontera Sur Cali </t>
  </si>
  <si>
    <t xml:space="preserve">¡Nunca más! ¡Nunca más! 2005
</t>
  </si>
  <si>
    <t xml:space="preserve">Museo Arqueológico La Merced Cali </t>
  </si>
  <si>
    <t xml:space="preserve">Obra Gráfica 2012, Los días que nos quedan 2010, Portraits de Crise Trajectoire Ginebra 2009, Expressions Espace Grin Ginebra 2008, Revelaciones Diego Victoria 2006, Ciudad Quimera Proyectos utópicos en Cali Proyecto curatorial 7 Salón de Octubre 2005, Danzantes 2004, Deambulaciones 2003, Danzantes Bogotá 2002, Obra Reciente 1999, Obra sobre papel  1997, Serie Sociales 1996 </t>
  </si>
  <si>
    <t xml:space="preserve">Galería gráfica Bogotá, Centro Cultural Comfandi Cali, Fine Art Gallery Miami, Museo de Arte Moderno La Tertulia Cali, Club de Ejecutivos Cali, Sala múltiple Universidad Javeriana Cali, Galería La Pared, Centro Colombo Americano Pereira, Museo Rayo Roldanillo, Alianza Colombo Francesa Cali   </t>
  </si>
  <si>
    <t xml:space="preserve">De Ida y De Vuelta 2012, El Cielo y La Tierra 2013
</t>
  </si>
  <si>
    <t xml:space="preserve">Museo Arqueológico La Merced Cali, Galería Entre Paredes Cali  </t>
  </si>
  <si>
    <t>Lenguajes en Papel 2014, MUJERES Homenaje a Seraphine Louis 2012, Come Toguether Revista Indigo y Bravarte Bogotá 2013, Niños peligrosos 2013, Panorámica 2012 El fin del mundo 2012, Diálogos e interpretaciones (exposición itinerante) 2012, La otra mirada Frontera Sur Cali 2010</t>
  </si>
  <si>
    <t xml:space="preserve">Galería el Museo Bogotá, Galería de Arte Magenta Buga, Galería el Museo Bogotá, Fundación Frontera Sur Cali,  Pontificia Univeridad Javeriana, Universidad de Carolina del Norte Colombia Estados Unidos y Argentina  </t>
  </si>
  <si>
    <t>Augusto  2011</t>
  </si>
  <si>
    <t>Casa Proartes Cali</t>
  </si>
  <si>
    <t>“Gramofonía en 3/4 Sala Beethoven 2015, Tras la suerte que se escapa… 2014, He visto la casa de los cazados He ido a la caza de los casados Caelum Hostel Cali 2014, A la espera de nada o la seducción a San Juan de Margarita Bellas Artes Cali 2014, A la espera de la nada o la seducción a San Juan de Margarita sala Bellas Artes Cali 2014</t>
  </si>
  <si>
    <t xml:space="preserve">Bellas Artes Cali, Casa Proartes Cali, </t>
  </si>
  <si>
    <t xml:space="preserve">El carácter cognitivo del arte 2001, V Salón de Octubre 2000, Premios nacionales de arte 2000, Cadaveres Exquisitos VIII Festival Internacional de Artes de Cali 1999, Premio de Artes con José Horacio Martínez Diana Saldarriaga y Pablo Van Wong Cali 1998, 8 Salón Regional de Artistas Museo de Arte Moderno La Tertulia 1997, Señales 1995, 7 Salón Regional de Artistas 1995, IV Bienal de Arte Santa Fe de Bogotá 1994, Señalamientos Medellin 1994, Cambios de estado 1993, I Salon Jovenes Valores del arte 1992 
</t>
  </si>
  <si>
    <t xml:space="preserve">Centro Colombo Americano de Medellín, Cámara de Comercio de Cali, Museo de Arte Moderno La Tertulia Cali, Universidad del Valle, Galería El Museo Cali, Museo Rayo Roldanillo,  Museo de Arte Moderno Bogotá, Cámara de Comercio de Cali, Centro Cultural Colombo Americano Bucaramanga, Galería Figuras Cali, Banco de la República Cali </t>
  </si>
  <si>
    <t>Portrait and the collectibles Landscape with rain Rembrand workshop light and shadow 2015, Tempo forte Casa das Caldeiras Sao Paulo Brasil 2011, Muestra de trabajos de grado 2004 2004, Codex (Drawing) Baktun: Mayan Cycle Café Bolívar Santa Monica California United States 2012, Reconstrucción (Sculpture) Los Minutos ( Minutes) 2011, Reconstrucción (Installation) Tempo Forte Casa das Caldeiras Sâo Paulo Brazil 2011, A través de mi ventana (Through my window) (Textile Painting) Bogotá in Helsinki 2010, 15 Colombian artists Kääntöpaikka Intiankatu 1 Helsinki Finland 2010</t>
  </si>
  <si>
    <t xml:space="preserve">Museo de Arte Moderno La Tertulia, Universidad Nacional Bogotá, Lugar a Dudas Cali    </t>
  </si>
  <si>
    <t xml:space="preserve">“Veleidades” 1988, Primeros Premios Salón Nacionales 2000, IV Salón de Octubre, X Salón Regional Museo La Tertulia Cali 2003, 39 Salón Regional de Artistas 2004
</t>
  </si>
  <si>
    <t xml:space="preserve">Cámara de Comercio Cali, Museo de Arte Moderno La Tertulia Cali,Banco de la Republica Cali 2002, Museo de Arte Moderno Bogotá   </t>
  </si>
  <si>
    <t>Écrire une nature morte dibujo en la exposición Quand les Nymphes parlent des Nymphes que disent-elles ? (question posée par P.A.G.) Argenton sur Creuse 2012, Heimweh-Chez-moi video-performance 2. Internationales Poesiefestival “Schrei der Frau” Interkulturelles Frauenzentrum S.U.S.I. Berlín 2012, Ich möchte deinen Name nicht vergessen performance Kunsthochschule Berlin – Weißensee Berlín 2011, Heimweh-Chez-moi performance Performative Rauminterpretationen con Maren Strack Sauen Alemania 2011, Corps à Paris video-instalación Jornadas del Patrimonio Cité Internationale 2009, Si después de la guerra pancarta y acción con camisetas en el Proyecto Pan-carta de Catalina Lozano 2007</t>
  </si>
  <si>
    <t>Artboretum–Lieu d’art contemporain Francia, Universitaire de Paris, Lugar a dudas Cali</t>
  </si>
  <si>
    <t xml:space="preserve">XV Salones Regionales Zona Pacífico Circular Presents El Lote 2015, International exhibition Crossing bordes Manhattan USA 2015, The M.O.S.T. Syracuse New York USA 2014, Reconstrucciones Circular Presents  2014, Obras Apócrifas Circular Contemporánea 2014, Exposición Fóvea Cali 2013, La Burra al Trigo Cali 2005, 2008 y 2012, El Encuentro de Prácticas Artísticas Contemporáneas MDE07 Medellín 2007- IX Bienal de Arte de Bogotá intervención no oficial Bogotá 2006, Intervención en la exposición de grabados del Maestro Juan Antonio Roda 2005 </t>
  </si>
  <si>
    <t xml:space="preserve">Centro Cultural de Cali, Museo de Arte Religioso La Merced Cali, Plástica Rayada Cali, 41 Salón Nacional de Artistas Cali, Museo de Arte Moderno la Tertulia Cali </t>
  </si>
  <si>
    <t xml:space="preserve">FOCOS Exposición fotográfica 2009, Sin título Ciclo de performance con el maestro Rosemberg Sandoval Bellas Artes Cali 2010, Sin título Festival de performance casa Ciudad Solar, 2010; Hilvanando vestidos para sombras, Performance exposición colectiva No soy una chica que me pierda de muchas cosas 2011; Muestra Universitaria de Arte Bellas Artes 2012; Muestra universitaria de grabado docente 2013 </t>
  </si>
  <si>
    <t xml:space="preserve">Bellas Artes Cali, Casamata Cali, Museo de Arte Moderno la Tertulia </t>
  </si>
  <si>
    <t xml:space="preserve">Museo de Arte Religioso La Merced Cali, Casamata Cali, Plástika Rayada Cali, Museo de Antioquia Medellín, Galería Entrearte Bogotá, Lugar a dudas Cali </t>
  </si>
  <si>
    <t xml:space="preserve">Obras Apócrifas 2013, Fovea Cra 12ª-2ª 15 Cali 2013, La burra al trigo 2012, Independiente Casamata Cali 2011, Primera Muestra Casamata Cali 2010, Imagen y Sonido 2008, Fondo Blanco- 3/4 Arte Contemporáneo Cali 2007, Encuentro de Prácticas Artísticas Contemporáneas MDE07 El Camión 2007, X Bienal de Bogotá Cohabitar Casa Tomada 2006, Salón de Octubre El Camión Cámara de Comercio 2005, Casa Tomada III El Camión del Amor Cali 2005, Plástika Rayada II Casa Blanca Cali 2005 </t>
  </si>
  <si>
    <t>Salón Regional de Artistas Ministerio de Cultura 2004, Cuando me miro no me puedo escuchar Sala de exposiciones 1998, XXXV Salón Nacional de Artistas Colcultura 1994, Siete Nuevos Artistas de Cali 1994, VI Salón Regional de Artistas Zona 5 Banco de la República Pasto Nariño 1994, Salón celebración de Artes Plásticas 1993; The first Inernational Print Bienale of Maastricht Países Bajos 1993, V Salón Regional de Artistas Zona 5 Cámara de Comercio de Cali 1992; Galería de 1992, Nuevos artistas del Valle  1992, Galería de Bellas Artes Cali 1992, The fifth International Bienal Taipéi Taiwán 1991</t>
  </si>
  <si>
    <t xml:space="preserve">Museo de Arte Moderno La Tertulia Cali, Universidad Javeriana Cali, Corferias Bogotá, Cámara de Comercio de Cali, Sociedad de Mejoras Publicas Cali, Galería Terra Cali, Atrium Galería Cali, Bellas Artes Cali, Banco de la República Cali,      </t>
  </si>
  <si>
    <t>Learning Espacio Temporal México D.F. 2007, Dibujos de estado Espacio Temporal 2006, Mapas y Guerras Espacio Temporal Cali 2004, Cuando me miro no me puedo escuchar 2004</t>
  </si>
  <si>
    <t xml:space="preserve">Museo de Arte Moderno La Tertulia Cali, Universidad Javeriana Cali </t>
  </si>
  <si>
    <t>No importa que sea mentira 2012, Imagen y semejanza 2011, Su realidad 2008, La Escena Centro Cultural Comfandi Cali 2007, Paraisos Artificiales 2006</t>
  </si>
  <si>
    <t xml:space="preserve">Biblioteca Departamental Cali, Museo Arqueológico La Merced Cali, Alianza Francesa Cali, Casa Proartes Cali </t>
  </si>
  <si>
    <t>Gótico Tropical 2007, El juego de las cartas de Cézanne III Salón de arte joven Alianza Francesa 2007, Ciudad hábitat 2006, Casa Tomada Bienal de Bogotá 2006, 40 Salón Nacional de Artistas Helena producciones 2006, IX Salón Regional de Artistas Helena Producciones Antigua Licorera del Valle Cali 2005, Kent explora tus sentidos Bogotá Medellín y Cali 2003-2004; Animalandia 2002- Salones de arte joven convenio Andrés Bello Bogotá 2001, 450 KM VIII Salón de Arte Joven Secretaría de Turismo de Bogotá 1999, IX Bienal de Arte de Bogotá Espacio Temporal 2006</t>
  </si>
  <si>
    <t xml:space="preserve">Casa Tomada Cali, Museo de Arte Religioso La Merced Cali, Museo de Arte Moderno La Tertulia Cali, Centro Cultural de Cali, Universidad Nacional Bogotá, Secretaría de Turismo de Bogotá, ArtBo Bogotá  </t>
  </si>
  <si>
    <t>En Amourez-vous 2013, Spritz Banana, Performance A Seis Manos Bogotá 2012, Urnas  2010, La Clínica del Artista Espacio Temporal  2007</t>
  </si>
  <si>
    <t>Ministerio de la Cultura de Francia, Alianza Francesa Cali, Museo de Arte Moderno la Tertulia Cali</t>
  </si>
  <si>
    <t>Niños Peligrosos 2012; En Amourez-vous, Strasbourg 2012</t>
  </si>
  <si>
    <t>Galería EL Museo Bogotá, Ministerio de la Cultura de Francia</t>
  </si>
  <si>
    <t>Pigmeo Pigmentado 2013, BMR (Bamba martillo y refilón) 2012, Nieve de Pradera Idartes Bogotá 2012, BMR (Bamba, martillo y refilón) 2011</t>
  </si>
  <si>
    <t>Bellas Artes Cali, Museo Arqueológico La Merced Cali, Museo de Arte Moderno La Tertulia Cali, Galería Santa Fe Bogotá</t>
  </si>
  <si>
    <t xml:space="preserve">Mandinga sea África 2013, III Feria de Arte Contemporáneo Galería Juan Salas Odeón Bogotá 2013, Más allá de la oración y la fuerza 2013, El trabajo 2012, Y el amor cómo va? 2008, 41 Salón Nacional de Artistas 2008; 8 Salón de Octubre 2007, Enseñado a comer sancocho hecho con coco 2006, Viaje sin Mapa 2006
</t>
  </si>
  <si>
    <t xml:space="preserve">Museo de Antioquia Medellín, Centro Cultural Colombo Americano Cali, Fundación Frontera Sur Cali, Galería Santa Fe Bogotá, Casa Proartes Cali, Cámara de Comercio Cali, Festival de Performance Cali, Biblioteca Luis Ángel Arango Bogotá   </t>
  </si>
  <si>
    <t xml:space="preserve">A contraluz 2014, El espectro de Rumpelnstinski Las edades Bogotá 2013, Estudios de caso 2011, Monte de piedad Sala de Proyectos 2008, Había una vez… 2005, Biografemas 1998 </t>
  </si>
  <si>
    <t xml:space="preserve">Galería Sketch Bogotá, Galería Casas Riegner Bogotá, Universidad de los Andes Bogotá, Alianza Colombo Francesa Bogotá, Banco de la República Cali </t>
  </si>
  <si>
    <t>Puntos de encuentro/Líneas de cruce 2014, Textos audibles visibles y legibles 2014, El dorado Gilberto Alzate Avendaño Bogotá 2013; Impresión Salón Comunal Bogotá 2013, Proyecto Santa Fe RL Platform Bogotá 2013, Saber-Desconocer 2013, Desde el malestar 2012, En algún lugar de esta otra ciudad (II)2012; En algún lugar de esta otra ciudad La Central Bogotá 2011, VII Salón de imagen regional Girardot 2011, Ante el jardín, Chapinero Bogotá 2011; God made me hardcore Proyectos Sauna Bogotá 2011, Mapas: Cartografías críticas 2011, La buena vida XIII Salón Nacional de Artistas Santa Marta 2010, Literal 2010, Yolanda o Magdalena exposición sobre la vida obra y milagros de un personaje Zona Centro Sogamoso 2009, La visita 13 Salón Regional de Artistas El Parqueadero 2009, Piratería sentimental La Residencia Bogotá 2009, El arsenal Trienal Poligráfica de San Juan Puerto Rico 2009, ¡Urgente! Salón Nacional de Artistas Colegio la Sagrada Familia Cali 2008</t>
  </si>
  <si>
    <t xml:space="preserve">Centro Colombo Americano Pereira, Galería Santa Fe Bogotá, 13 Salón Nacional de artistas Medellín, 14 Salón regional de artista Zona Pacífico, Lugar a dudas Cali, Casamata Cali, R&amp;M Galería Cali, Cámara de comercio de Bogotá, Museo de Arte Moderno de Medellín, Corferias Feria del Libro Bogotá, 13 Salón regional de artistas, Banco de la República Bogotá,  </t>
  </si>
  <si>
    <t>Exposición docentes Carrera de Artes Visuales Semana del Arte 2012, Manifestaciones Pontificia Universidad Javeriana 40 Años Cali 2010, 15 Años de Calicomix 2009, Exposición de Pinturas Artes Arauco  2008, V Concierto Ciudadano por la Paz Pontificia Universidad Javeriana Cali 2008, Más Arte menos minas  2006, IV Concierto Ciudadano por la Paz Pontificia Universidad Javeriana Cali 2005, Original y copia 2004, Exposición de Arte Religioso 2003</t>
  </si>
  <si>
    <t xml:space="preserve">Acción Manresa # 3 Meditación Instalación Medios Mixtos 2010, Exposición de Pintura 1999
</t>
  </si>
  <si>
    <t>Consulado de Colombia en Venezuela</t>
  </si>
  <si>
    <t>Cali-Gráfica, Fundación arte vivo Otero; Calco Arte Joven Contemporáneo 2013; Desde el malestar 2012; VII Imagen Regional 2012; Libro de artistas, Arte Dos Gráfico, Bogotá, 2011; Un mundo de artista 2011; Proyecto Uno 2009; Dibujo Contemporáneo, Espacio Temporal</t>
  </si>
  <si>
    <t xml:space="preserve">Javeriana Cali 2013, Centro Cultural de Cali, 14 Salones Regionales de Artistas, Banco de la República Cali, Biblioteca Departamental Cali, Bellas Artes Cali,  Plástika Rayada Cali, Museo de Arte Moderno La Tertulia </t>
  </si>
  <si>
    <t>Sin título 2013, Metafísica Concreta 2012, Despreciadores del Cuerpo 2011</t>
  </si>
  <si>
    <t>Lugar a Dudas Cali, Casa Proartes Cali, Galería Jenny Vilá Cali</t>
  </si>
  <si>
    <t xml:space="preserve">El hueco que deja el diablo 2014, 6º Salón Bidimensional Fundación Gilberto Álzate Avendaño Bogotá 2013, Obras Apócrifas 2013, Pabellón Artecámara 2013, Construcciones del Deseo Bienal SIART 8º versión Bolivia 2013, Desde el Malestar 2012, Imagen Regional 2011, DISTINCIONES Beca de investigación curatorial 15 Salones Regionales de Artistas 2014, Becas Locales de Creación BLOC </t>
  </si>
  <si>
    <t xml:space="preserve">Universidad de los Andes Bogotá, Museo de Arte Religioso La Merced Cali, ArtBo Bogotá, Museo de Arte Moderno La Tertulia Cali, Banco de la República Cali, Lugar a Dudas Cali, Alianza Francesa Cali, Casa Proartes Cali 2012 </t>
  </si>
  <si>
    <t>Sanalotodo y Asociados Trabajo de Grado Sala de Proyectos Mención Tesis Laureada  2012, Betanzos 2010 Muestra didáctica temporal Escuela Taller de Gráfica 2012, Grabados 2006</t>
  </si>
  <si>
    <t xml:space="preserve">Bellas Artes Cali, Museo de Arte Moderno La Tertulia Cali, Centro Cultural de Cali  </t>
  </si>
  <si>
    <t>Todos los fuegos el fuego Galería 2014</t>
  </si>
  <si>
    <t>NON SAVY Contemporany curaduría To Whom It May Concern Berlin 2014, Repriser (Hasta aquí) Esto no es un hotel Un proyecto de Philippe Poupet Francia, Cali 2012; Los Minutos Lugar a dudas Cali 2012, Cali es Cali 2012, CALCO Cali Contemporánea 2012, Para verte mejor (Yo soy el Otro) XII Salón Regional de Artistas Popayán 2010, La Beluga 2009, La Rama dorada Instituto Departamental de Bellas Artes Cali Colombia 2009</t>
  </si>
  <si>
    <t>Lugares e Imágenes de lo Sagrado 2014</t>
  </si>
  <si>
    <t>Galería Entre Paredes Cali</t>
  </si>
  <si>
    <t>Lugares e imágenes de lo sagrado 2014, Animalandia Museo de arte 2002, V Salón de Octubre Planetario Distrital Bogotá 2001, Terror y Escape Cámara de Comercio Cali 2000, Proyecto Pentágono Materialismo Imágenes en 3d Exposición Itinerante Pereira, Bogotá, Santa Marta 2000; Últimos Salones Nacionales 2000, IX festival internacional de arte Cadáveres exquisitos 1999, XXXVII Salón Nacional de Artistas 1998, San Antonio 250 años 1997, VIII Salón Regional de Artistas Cali 1997, Con que objeto? 1996, III salón de octubre 1996, XXXVI Salón Nacional de Artistas Corferias Bogotá 1996, Imaginario Museo de Arte Moderno La Tertulia Cali 1996, Nominados Fundación Gilberto Alzate Avendaño Bogotá 1996</t>
  </si>
  <si>
    <t xml:space="preserve">Galería Entre Paredes Cali, Universidad Nacional Bogotá, Galería Santa Fe Bogotá, Museo de Arte Moderno la Tertulia Cali, Cámara de Comercio de Cali, Corferias Bogotá, Galería Jenny Vila Cali,Cámara de Comercio de Cali, Sociedad de Mejoras Públicas Cali, Bellas Artes Cali  </t>
  </si>
  <si>
    <t xml:space="preserve">Facultad de Humanidades 2007, Incursiones Cromáticas 2001, Arte Autopista Galería 1995, Medellín, Memorias de la tierra Álvaro 1993, Memorias 1992, Dibujos Galería Lincoln 1989, Galería de Arte Trapecio Lima Perú 1988
</t>
  </si>
  <si>
    <t xml:space="preserve">1o. Biennial of Colombian art Our independence Brussels 2010, Arte Colombiano, Bélgica Arte Colombiano; Once Maestros Artistas del IPC 2007;III Salón de Octubre Arte Autopista Galerías Cali 1994, Salón 1987, Salón de Verano Ancón Perú Cali 450 Años 1987, Sociedad Colombina de Arquitectos Cali 1986, Cuatro Huellas en el Tiempo Salón de Octubre Cámara del Comercio Cali 1995, La Imagen Diluida en Cinco Actos  1984, Fantasmacromìas 1983,  Los Habitantes del Silencio 1982, Gráfica Solidaridad Colombia, Nicaragua, Bogotá 1981; Salón Regional Zona Suroccidental Biblioteca Central Univalle Cali 1980 </t>
  </si>
  <si>
    <t xml:space="preserve">Embajada de Colombia Bruselas, Consulado General Colombiano Barcelona, Universidad de Antioquia, Centro Cultural de Cali,  Cámara del Comercio Cali, Banco Industrial del Perú, Salón Simón Bolívar CAM Cali, Universidad Libre Cali, Galería Arte Público Bogotá, Galería de Arte Sue Cali,  </t>
  </si>
  <si>
    <t>La fábrica de deseos 2013, La máscara y el espejo 2013</t>
  </si>
  <si>
    <t>Bellas Artes Cali, Galería 12:00 Bogotá</t>
  </si>
  <si>
    <t xml:space="preserve">Reconstrucciones 2014, Alas para la vida Subasta 2014, Artistas y Animales, Lenguajes en papel 2014; Ruda, amansaguapos y abrecaminos Apropiación de espacio Bogotá 2013; Revisión Bogotá 2013; Aquí también se pinta 2013; Niños peligrosos 2013; La burra al trigo 2012; Fóvea, Apropiación de espacio, Cali 2013; Trabajos seleccionados 2011–2012; El Camión, La Sagrada Familia, Galería de Bellas Artes Cali 2008–2009;El Camión, Cali 2008; Encuentro Internacional de Artistas MDE 07, El Camión Casa del Encuentro, Medellín 2007; Bienal de Bogotá, El Camión 2006; Festival Internacional de Performance de Cali, El Camión, Cali 2006; Salón de Octubre, El Camión 2005; Plástica Rayada, Apropiación de espacio, Cali 2005; Corte, pliegue y estructura, Galería de Bellas Artes, Cali 2004 </t>
  </si>
  <si>
    <t xml:space="preserve">Centro Cultural de Cali, Galería Nueveochenta Bogotá, Galería Entre Paredes Cali, Galería El Museo Bogotá, Galería 12:00, Galería Christopher Paschall Bogotá, Galería El Museo Bogotá, Casamata Cali, Bellas Artes Cali, 41 Salón Nacional de Artistas, Museo de Arte Moderno La Tertulia, Festival Internacional de Performance, Plástica Rayada Cali, Casamata Cali, Museo de Arte Moderno de Medellín, Museo de Antioquia,  Museo de Arte Moderno Bogotá, Cámara de Comercio de Cali, Lugar a dudas, Cali  </t>
  </si>
  <si>
    <t>Intervenciones en vivo Casa de la Asociación de Trabajadores 2016, Eugenesia o paisajes abstractos 2013, Sin título construcciones del deseo 2013</t>
  </si>
  <si>
    <t>Casa Proartes Cali, Biblioteca Departamental Cali</t>
  </si>
  <si>
    <t>Reuniendo Luciérnagas XV Salón Regional 2015, Track Circular Presents 2015, Reuniendo luciérnagas Salón regional Museo La Tertulia 2015, Bienal Internacional de arte SIART La Paz 2013, Hospedaje 2009, El salón de los relegados 2009</t>
  </si>
  <si>
    <t xml:space="preserve">Museo de Arte Moderno La Tertulia Cali, Galería Jenny Vilá Cali, Universidad del Valle Cali,  Bellas Artes Cali  </t>
  </si>
  <si>
    <t>Artes Vivas 2012; Emergente 2011; En Cuatro, Sala Alterna 2011; Helena Producciones Cali 2010</t>
  </si>
  <si>
    <t>Universidad Nacional de Colombia, Casa Entre Ríos, Cali,  Museo de Arte Moderno La Tertulia Cali, Festival de Performance de Cali</t>
  </si>
  <si>
    <t>I will always love you 2015, Objeto Grafica Contemporánea (Workshop) Escuela Taller 2014, Tableros (Nocturno) 2013, Ojalá pudiera ver todos los insectos al mismo tiempo Fundación 2006, Ojalá pudiera ver todos los insectos al mismo tiempo La Vitrina 2007, El Corazón es un Ojo Fundación Casa Proartes Cali 2001, Premio Henry Matisse Embajada de Francia Bogotá 1993</t>
  </si>
  <si>
    <t xml:space="preserve">Museo de Arte Moderno La Tertulia Cali, Galería Jenny Vilá Cali,Casa Proartes Cali, Lugar a Dudas,   </t>
  </si>
  <si>
    <t xml:space="preserve">El Hueco que Deja el Diablo Sala de Proyectos 2014, Desde el malestar (¿Qué cosa Es la verdad?) 14 SRA  2012, 41 Salón Nacional de Artistas (El Camión VII)Cali 2008, 2009; Muestre a Ver 2009,2010; ARTIC y ARTIC II Gan Israel 1998, 2000; ¿Con qué Objeto? 1996, 36 Salón Nacional de Artistas 1996, VI Salón de Arte Joven Planetario Distrital Bogotá 1996, Imaginario Museo de Arte Moderno La Tertulia Cali 1996, Señales 1996, El nombre de las cosas 1995, Nuevos Artistas del Valle 1992 </t>
  </si>
  <si>
    <t xml:space="preserve">Ryerson Image Centre Canada, Canada Council, Toronto Arts Council,  </t>
  </si>
  <si>
    <t>Moving Still, still life, 2015 Clorox- (Broadcast LIcense) to Spafax in Toronto Air 2015; Clorox- screening at Oberhausen in Germany 2015, Land(e)scaping- screening at N 2015, for the Arts Research and Production in Media Arts 2010, Nominated for M.F.A Thesis/ Dissertation Prize York University 2010, Ontario Arts Council Research and Production in Media Arts 2010, Research and Production in Media Arts 2010, Canada Council for the Arts Travel Grant to Media Artists 2009, York University Fieldwork Research Grant 2009, Canada Council for the Arts Travel Grant to Media Artists 2008, Canada Council for the Arts Travel Grant to Media Artists 2006, Canada Council for the Arts Travel Grant to Media Artists 2005, Canada Council for the Arts Research and Production in Media Arts 2005, Canada Council for the Arts Production in Media Arts 2003, Canada Council for the Arts Research and Production in Media Arts 1999</t>
  </si>
  <si>
    <t>70% 50% 30% y 20% Menos 2013, Un Peu de Cali Sur Terre/ Un poco de Cali en la tierra 2011, La Camiseta de Humboldt no es la Camiseta de Hegel Fundación 2010</t>
  </si>
  <si>
    <t xml:space="preserve">Centro Cultural Colombo Americano de Cali,  Alianza Francesa de Cali, Lugar a dudas Cali  </t>
  </si>
  <si>
    <t xml:space="preserve">PRET-A–PORTER 2.0 2011, Special Edition Fashion-Art Belcro 2008, Religión y Sacrificio  2007, Se Vende 2006, 39 Salón Nacional de Artistas 2004, X Salón Regional de Artistas Zona Sur Cali 2003, Animalandia ¿sala principal Bogotá 2002, Proyecto Pentágono Materialismos Imágenes en 3D exposición itinerante  2000, VIII Salón Regional de Artistas Cali 1997
</t>
  </si>
  <si>
    <t xml:space="preserve">Fundación Frontera sur Cali, Museo de Arte Religioso La Merced Cali, Museo de Arte Moderno de Bogotá, Universidad Nacional de Bogotá, Museo de Arte Moderno de Pereira, Museo de Arte Moderno de Bogotá, Museo de Arte Moderno de Santa Marta  </t>
  </si>
  <si>
    <t>Challenges for the Survival of the Cutest (Colectivo Elvira) Flora Bogotá 2016, Encontrar y Perder  2014, Saber Cómo 2016</t>
  </si>
  <si>
    <t xml:space="preserve">Casa Proartes Cali, Sin Espacio Cali </t>
  </si>
  <si>
    <t xml:space="preserve">Horas Extra, Bogotá 2016; Las Cosas En Sí, un sistema frágil, 15 Salones Regionales de Artistas 2015; El Cambio de Todo lo que Permanece, Pabellón ArteCámara 2014, Bogotá 2014 </t>
  </si>
  <si>
    <t>Galería MIAMI, Museo de Arte Moderno La Tertulia Cali, ArtBo Bogotá</t>
  </si>
  <si>
    <t>Mayorazgo Instantáneas personales Refurbished 2014, Happy days 2010, La danza del diablo (Preposiciones + Primer palco) La Residencia Bogotá 2009, Des artistes français que j’aime bien 2008, Cuarto Casa de la Moneda 2006, La educación sentimental 2005, Documentos y bodegones Galería Valenzuela &amp; Klenner Bogotá 2004, Érase una vez un pedazo de madera… El Parche Bogotá 2002, EXHIBICIONES COLECTIVAS El dorado 2014, 2ª Trienal Poli/gráfica de San Juan 2009, 41 Salón Nacional de Artistas Ministerio de Cultura Colegio Sagrada Familia Cali 2008, Why I’m so unhappy Or 2006, 40 Salón Nacional de Artistas Ministerio de Cultura Archivo de Bogotá 2006, Segundo Salón de Arte Bidimensional Fundación Gilberto Alzate Avendaño Archivo General de la Nación Bogotá 2005</t>
  </si>
  <si>
    <t>My darkside (Mi lado oscuro) Alianza Francesa Cali 2011, Técnica mixta 2008, Stunts: Dobles en el amor Escuela de Comunicación Social 2006, Concepto Sostenible Arte + Medio Ambiente 2006</t>
  </si>
  <si>
    <t xml:space="preserve">Alianza Francesa Cali, Casa Proartes Cali, Galería de Andreina Carvajal </t>
  </si>
  <si>
    <t>XIV Salón Regional de Artistas Cali 2012; Gótico Tropical 2007; Arte Dinámico/Digital/Orgánico 2007; XII Salón Nacional de Artistas Jóvenes 2007; +Arte–Minas 2006; III Espacio Temporal 2006; Dibujar en cinto tiempos 2006</t>
  </si>
  <si>
    <t xml:space="preserve">Centro Cultural Comfandi,Casa Tomada Cali, Museo de Arte Religioso La Merced Cali, Galería Valenzuela y Klenner Bogotá,Galería Santa Fe Bogotá, Fundación Restrepo Barco Bogotá, Plástika Rayada, Museo de Arte Moderno La Tertulia, Galería de Bellas Artes, Casa Tomada Cali     </t>
  </si>
  <si>
    <t>Diálogos e Interpretaciones 2012; Diálogos e Interpretaciones Universidad de Antioquia Medellín 2012; Diálogos e Interpretaciones 2012, Ciudad Habitad 2006, III 1999, Desalojo Casa Guillermo Bogotá 1999, Perpetuamente Así Tesis de Grado Galería 1999, IV Salón de Octubre 1998, Perturbatorio Galería de Bellas Artes Cali 1998, Do It Galería de Bellas Artes Cali  1997, Artista invitada Performance Ciudad Blanca Cali 1997, Procesos al interior de Bellas Artes Galería de Bellas Artes Cali 1996; FORMACIÓN Y PRÁCTICAS Con el Artista Visual Oscar Muñoz 1999,2016</t>
  </si>
  <si>
    <t xml:space="preserve">Universidad de Bradley en Peoria Illinois, UNC, Pembroke Carolina del Norte, Universidad de Redlands California USA, Universidad Javeriana Cali, Universidad de Caldas Manizales, Centro Cultural Cali, Festival de Performance,  Museo de Arte Moderno La Tertulia Cali, Bellas Artes Cali,  Cámara de Comercio Cali,    </t>
  </si>
  <si>
    <t xml:space="preserve">By my rio Dash/lab colectivo territorial pissings publicaciones 2014, Revés agenda 2014 PRIC 2014, Party night 2011, EXHIBICIONES INDIVIDUALES Ego puñal for Sale 2012, Party Night la vitrina lugar a Dudas (Selección por convocatoria)2011
</t>
  </si>
  <si>
    <t>Plaga en la alcoba Obras apócrifas 2013, Flirt Manifiesto 8, Desde el Malestar XIV Salón Regional Zona Pacífico 2012, Noiseduccion, Dadanoys XV Festival Internacional de Arte de Cali 2012; Dash/lab Desde Aquí 2012, Hospitalism Paisajes Sonoros 2011, Evil polaroid man Go Fish La Van del Joven Mental Kabaret Machine Cali 2011, Analog Heart exposición colectiva Cali 2011, Fábula Dadanoys Sonic Performance Medellín 2011, Muestra sonora 2010, Portal Indie Festival Sonoro junto a los franceses Kap Bambino Bogotá 2011, Puentes Sonoros 2009, Dadanoys/Contortions VII 2009 gira por Londres Bristol Windsor Swindon Brixton Inglaterra 2008</t>
  </si>
  <si>
    <t>Museo de Arte Religioso La Merced Cali, Festival de Performance, Bienal de Arte de Bucaramanga, Lugar a dudas Cali, La Plastik Rayada, Bugarte Festival de Arte Buga, Festival de la Imagen Manizales, Festival de Performance Cali, Dadanoys Sonic Performance Londres</t>
  </si>
  <si>
    <t>Fabulas sin moraleja 2014, Visual Attack 2014, Salón de arte en vivo Centro cultural de Cali 2014, Mujer pintura y libertad 2013, Exposición fémina 2013, Por los derechos de la mujer y en contra de la violencia de género Exposición itinerante y colectiva 2013, Imágenes del fin del mundo 2012, Universidad de San Buenaventura Cali 2012, Fundación 2012, Cosas de Mujeres Fundación Frontera Sur Cali 2012, Exposición Cali Gótico 2009, Centro Cultural de Cali 2008, Galería Caballete exposición colectiva 2006-2007, Biblioteca Departamental 2006</t>
  </si>
  <si>
    <t xml:space="preserve">Biblioteca Departamental Cali, Centro Cultural Cali, Universidad del Valle Cali, Universidad de San Buenaventura Cali, Fundación Frontera Sur Cali, Bugarte Buga, Galería Caballete Cali </t>
  </si>
  <si>
    <t>Arca de Vuelta 2005, Calendarios 2000, Calendarios y Recogimiento Museo de Arte Moderno Bucaramanga 2000, Recogimiento 1998, Altares Centro Colombo Americano Bucaramanga 1995, Interioridades 1991</t>
  </si>
  <si>
    <t xml:space="preserve">Alianza Colombo Francesa Bucaramanga, Galería ADN Cali, Universidad Javeriana Cali, Gallery A Washington D.C., Centro Colombo-Americano Bogotá,Bellas Artes Cali  </t>
  </si>
  <si>
    <t>Retrato Hablado 2012, Artistas Santandereanos En la década 1990 2003, Nuevos Nombres Imagen Regional II Banco de la Republica Biblioteca Luis Ángel Arango Bogotá 1997, 36 Salón Nacional de Artistas 1995, VII Salón Regional de Artistas 1995, II Salón Domingo Moreno Otero Biblioteca Turbay Bucaramanga 1994, Santander Obra Presente Planetario Distrital Bogotá 1994, X Salón Arturo y Rebeca Rabinovich 1990, VI Salón de Artes Plásticas 1989</t>
  </si>
  <si>
    <t>Universidad Javeriana Cali, The Collector’s Sale TEW Gallery Atlanta Georgia, Museo de Arte Moderno Bucaramanga, Corferias Bogotá, Biblioteca Gabriel Turbay Bucaramanga, Galería Santa Fe, Museo de Arte Moderno Medellín, Sociedad de Mejoras Publicas Cali</t>
  </si>
  <si>
    <t>Plomo (Yo pienso positivo)Bloc (Becas Locales De Creación), Camina el Río 2013</t>
  </si>
  <si>
    <t>Lugar a dudas Cali,  Alianza Colombo Francesa Cali, Casa Proartes Cali, Museo de Arte Moderno La Tertulia Cali</t>
  </si>
  <si>
    <t xml:space="preserve">Caótica Lúcida Reuniendo Luciérnagas 15 Salón Regional de Artistas 2015, Exhibiciones 2012, La unión hace la forma Artecámara Cámara de Comercio de Bogotá 2014, 1 Developing Country Salón Nacional de Arte-Diversidad 2013 </t>
  </si>
  <si>
    <t xml:space="preserve">Depois do futuro (Después del Futuro) 2016; I Bienal Internacional de arte contemporáneo de Cartagena de Indias, núcleo el Ocio 2014; La otra Bienal, barrio la perseverancia, intervención publica, Bogotá 2013; Concurso de arte joven Embajada de España y Colsanitas, "Una línea fina" Pabellón 4 Arte Contemporáneo, Buenos Aires, 2013; ARTE#OCUPASM en Santa María, Rio Grande do Sul in Brazil 2013 </t>
  </si>
  <si>
    <t xml:space="preserve">Escola de artes visuais do Parque Lage Rio de Janeiro,  Galería nueveochenta Bogotá </t>
  </si>
  <si>
    <t xml:space="preserve">Biblioteca Departamental Jorge Garcés Borrero Cali, Consulado-Embajada de España en Madrid, Banco del Estado Popayán 2002, Universidad Pontificia Javeriana de Cali Sector Cultual Cali 2000 </t>
  </si>
  <si>
    <t xml:space="preserve">Sala de exposiciones Biblioteca Mario Carvajal 2014, L’Encre est une belle amie/la tinta es una bella amiga Engramme 2012, Diálogos e Interpretaciones Internacional Print Middle Murfreesboro Tennessee 2011, Imagen Regional VII 2011, II Salón Internacional de Grabado 2011, Intervenciones 10 grabadores Sala de exposiciones 2010, 6 visiones del arte Colombiano sala la Petxina Valencia 2009, Isola senza confini rassegna internazionale d’arte contemporanea II edizione Italia 2008, Exposición colectiva DN-3 2007, Bienal Internacional de Escultura ciudad de Valladolid patio de la Hospedería del Monasterio de San Benito 2007, Chévere 2007, Castilla la Mancha 2005, Salón de Octubre Planetario Distrital Bogotá 2001 </t>
  </si>
  <si>
    <t xml:space="preserve">Universidad del Valle Cali, Centre de production en estampe actuelle Quebec, Tennesse State University, Banco de la República Cali, Museo de Arte del Tolima, Alianza Colombo francesa Manizales, Galería Estampa Madrid, Fundación Arturo Herrera Cabañas México, Galería Tolmo cuidad de Toledo, Galería Santa fe      </t>
  </si>
  <si>
    <t>La última vez 2012, Paisajes de la imaginación Deleitarte Festival Internacional de Arte de Cali 2008, Video instalación Galería treinta y nueve treinta Medellín Colombia 2004</t>
  </si>
  <si>
    <t xml:space="preserve">Casa Proartes Cali </t>
  </si>
  <si>
    <t>Moño rojo Tropicaliwood Cali 2011, Emergente 2011, A mi medida Autorretrato  2010, Colombia en el 2010, Intervenciones Retrato de Andrés Caicedo 2009, Diálogos Trilogía Cali 2009, Video instalación 2008, Colombia Arte y Violencia Denison 2008, Video instalación Salón de Arte Joven 2007, Casa Tomada 7 Gótico Tropical 2007, Encuentro de prácticas artísticas contemporáneas MDE07 2007, El Arca de Noe  Convocatoria Alianza Francesa Sociedad de mejoras públicas Cali 2007, Video artistas Colombianos 2006, Seis video artistas Colombianos Off Limits Madrid 2006, Imagen Regional y Popayán 2006, Casa Tomada IX Bienal de Arte de Bogotá 2006</t>
  </si>
  <si>
    <t xml:space="preserve">Casa Entrerríos Cali, Alianza Colombo Francesa Cali, Museo de Arte Moderno de Mérida Yucatán, Alianza Colombo Francesa Manizales, Festival internacional de cine de Cali, Universidad Santiago de Cali,  Museo de Arte Moderno Bogotá,  Museo de Arte Religioso La Merced Cali, University Granville Ohio, Casa Tomada Medellín, Museo de Arte Contemporáneo de Guayaquil, Banco de la República Cali, Casa Tomada Pasto    </t>
  </si>
  <si>
    <t xml:space="preserve">Puntos de Partida, La vitrina, AHÍ Galería Doce Cero Cero Bogotá 2013, ECO La Vitrina Lugar a dudas Cali 2009 </t>
  </si>
  <si>
    <t xml:space="preserve">Galería Doce Cero Cero, Lugar a dudas Cali, </t>
  </si>
  <si>
    <t>El camión del amor Casa Tomada Con Colectivo El Camión Cali 2005, Exposición de grabado durante la inauguración de la exposición de Juan Antonio Roda, Colectivo El Camión, Cali 2005; Intervención en el Salón de Octubre y Lugar a Dudas Con Colectivo El Camión Cali 2005; Selección de dibujo contemporáneo Espacio Temporal, Museo la Tertulia Cali 2006; Intervención en la Antigua Licorera del Valle Con Colectivo El Camión Cali 2006; Los Artistas en su Salsa Intervención en la IX Bienal de Arte de Bogotá MAMBO Con Colectivo El Camión Bogotá 2006; Master Copy Intervención en la Exposición de José Horacio Martínez Museo la Tertulia Con Colectivo El Camión Cali 2007; EL Consentido MDE07 Casa del Encuentro Museo de Antioquia Con Colectivo El Camión Medellín /Casa del Encuentro; Con Colectivo El Camión/Espacios Alternativos MDE07 Museo de Antioquia Colectivo El Camión/Tiburón MDE07; MAM Museo de Antioquia Casa del Encuentro Con Colectivo El Camión Medellín 2007; El Camión de Octubre Intervención Salón de Octubre Centro para la Ciencia, la Cultura y la Educación Rodrigo Lloreda Caicedo Con Colectivo El Camión Cali 2007; ¿De malas Quien? Intervención en la Exposición de Espacio Temporal Museo la Tertulia Con Colectivo El Camión Cali 2008;
Núcleo 4: Arte 41 Salón Nacional de Artistas Colegio la Sagrada Familia, Museo la Tertulia, Con Colectivo El Camión Cali 2008</t>
  </si>
  <si>
    <t>Modelos Escolares 2006</t>
  </si>
  <si>
    <t>Alianza Francesa de Cali</t>
  </si>
  <si>
    <t>Donde manda marinero no manda capitán, Curaduría de si nos pagan boys, 2013; La TV brilla en la Oscuridad, Arteria Nuskool, Bogotá 2008; Más allá del espectáculo, Cali 2008; Homenaje a María Teresa Hincapié, Proyecto Pancartas, Lugar a Dudas, Cali 2007; Imagen Regional V 2005; Original y copia 2005; La Libertad Guiando al pueblo 2004; PULL 2003</t>
  </si>
  <si>
    <t>Cámara de Comercio de Bogotá, Lugar a dudas Cali, Festival de Performance Cali, Galería la Mutante Bucaramanga, Banco de La República Popayán, Centro Cultural de Cali, , Museo de Arte Moderno La tertulia Cali, Bellas artes Cali</t>
  </si>
  <si>
    <t xml:space="preserve">Artistas y animales, Niños peligrosos Espacio 2 Palabras ilustradas fiesta de la francofonia Cali, Cuando lea Robot, beba, Festival Viñetas Sueltas, Tecnopolis, Buenos Aires 2012; Casamata Cali 2010; La Rama Dorada, Muestra del colectivo As.Co, 15 Salón de Historietas y Caricatura de Cali 2009; La Beluga, Sala de exposiciones del Instituto Departamental de Bellas Artes, Cali 2009; PUBLICACIONES Fanzines Minora #2, Cali, 2014. R.I.P. inc., Cali 2013; Niña gallinazo, Cali 2013; Dr. Nekrosis, Cali 2013;  El hombre invisible, Cali 2013; Amenaza elegante, Cali 2013; Minora #1, Cali 2012; Pogo de manos es de villanos, Cali 2011 </t>
  </si>
  <si>
    <t>Galería Entre paredes,  Liceo Francés Paul-Valery Cali,  Alianza Francesa Cali, Casamata Cali, Bellas Artes Cali</t>
  </si>
  <si>
    <t>Al interior 2009, La presencia de lo íntimo 2008, Punto de Partida Pontificia Universidad Javeriana Cali 2005, Al interior 2004, Al interior 2003, Al interior  2002</t>
  </si>
  <si>
    <t xml:space="preserve">Biblioteca Departamental Rodrigo Garcés Borrero Cali, Universidad Autónoma de Occidente Cali, Club de Ejecutivos Cali, Centro Colombo Americano Pereira, Galería La Pared Bogotá </t>
  </si>
  <si>
    <t>Diálogos e Interpretaciones II. Intercambio Gráfico entre USA, 2013; Diálogos e interpretaciones, Intercambio Gráfico entre USA, 2012; L´encre est une belle amie Engramme, Quebec, 2012; II Salón Internacional de Grabado 2011; CaliGráfica 2011; Intervenciones, 29 Mini Print Internacional de Cadaqués, España, 2010; Compro luego existo, La Vitrina, Cali 2009; Segundo Encuentro Nacional de Grabadores Colombianos México 2009; II Premio Bienal de Arte Club de Ejecutivo Cali 2008; Salón de Agosto, Museo de Arte Contemporáneo, Bogotá 2008; Proyecto Ciudad Quimera, 40 Salón Nacional, Mapa Teatro, Bogotá 2006</t>
  </si>
  <si>
    <t>LADFest-Latin American Design, Lima2016; Bogoshorts Ilustrado, Espectros, The Three Impostors 2015; Art This Way 2014; Invitada especial SOFA Bogotá 2013; Los Visitantes, Galería Rojo Bermelo, México D.F. 2012; La otra mirada 2012; The photographic experience, Preston Contemporary Art Center, Mesilla NM, 2011;  Dämned III An exhibition of enlightened darkness, Detroit 2010; Feria Nacional de Fotografía, Cali 2006</t>
  </si>
  <si>
    <t>Ciudad imaginada, 2015; Para verte mejor, Cuerpo + video, 2014; En-construcción 2014; El Apartamento como “Tareas Uv” Cali 2011</t>
  </si>
  <si>
    <t>Biblioteca Mario Carvajal Cali, Feria Del Millón Bogotá 2013</t>
  </si>
  <si>
    <t xml:space="preserve">Intermitencias 2016, Biblioteca Alvaro Mutis, Cali 1998; Sin título 8 Apoyo al proyecto “Luces y Sombras del Conflicto Colombiano” de la Fundación Imago, Casal de Associacions Juvenils Barcelona 2006, Sin título Centro Cívico de San Cugat 2002, Intentos 2001, Intentos Manizales 2000; Intentos Cali 1999 </t>
  </si>
  <si>
    <t xml:space="preserve">Casa Proartes Cali,  Universidad del Valle, Consulado General de Colombia en Barcelona, Museo de la Universidad Nacional de Colombia,   Museo de Arte Moderno La Tertulia Cali </t>
  </si>
  <si>
    <t>No Copyright B 2015; Violencia manifiesta, Terrícola, Museo de arte moderno, Pereira 2014; Domicili en Permuta I edición, Poble Sec, Barcelona 2007; Subjetius El Espai, Bellaterra, Barcelona; Cruzando el charco Centro Comercial Heroncity, Barcelona 2004; Mac Centro Cívico de la Barceloneta, Barcelona 2004;
BAC! IV CCCB, 2003; Artistas Colombianos en Barcelona Fundación Caos, 2001; Arte Joven Colombiano en el Centro histórico Clarines, Venezuela 2000; Terror y Escape 2000</t>
  </si>
  <si>
    <t>15 Salón Regional de Artistas Cali, Instituto Municipal de Cultura y Turismo de Bucaramanga, Casa Palacio de los Briones Sevilla, Universidad Autónoma de Barcelona, Centro de Cultura Contemporánea de Barcelona, Museo Nacional de Fotografía, Caracas, Cámara de Comercio de Cali</t>
  </si>
  <si>
    <t xml:space="preserve">Internacional Competition Eron, Exlibris, Sint Nikcaas,1990; (F.l.S.A.E.), Monchengladbach 1991;  Grabado Latinoamericano y del Caribe 1992; The First lnternationale Bienale of Modern Exlibris, Malbork94 1994; XXXV Salón Nacional de Artistas 1994 
</t>
  </si>
  <si>
    <t xml:space="preserve">10 Bienal de San Juan, 23 lnternationale Exlibris Congress,  lnternationale Grafrek Bienale Necc Maastrich, Corferias, Bogotá </t>
  </si>
  <si>
    <t xml:space="preserve">Más allá de la oración y la fuerza, 2013; II Encuentro Internacional de Mujeres Afro Asodiáspora–Aecid, Hotel Intercontinental Cali 2011; Últimas adquisiciones, Confluencias X Bienal de Bogotá Mambo 2009; Atrato 2007; Adoraciones sobre cultura y territorio en el norte del Cauca, Comfandi 2004; Viaje sin Mapa Casa Republicana 2006; Narcisos 2005; Dejáme mi pelo quieto 2005; Cimarronaje, Resistencia y mito 2001; De Ville en Ville en Marsella y Toulouse Francia y Portraits en Bamako 2002; Salón de Octubre y en el V Encuentro internacional de Expresión Negra; obra: Río 1998-2001 </t>
  </si>
  <si>
    <t xml:space="preserve">Centro Colombo Americano de Cali, Banco de la República Cali,  Museo de Arte Moderno la Tertulia Cali, Biblioteca Luís Ángel Arango Bogotá, Salones Regionales Mincultura, Festival Internacional de Performance Cali, 39 Salón de Artista Nacionales Mambo, Banco de la Republica de Colombia </t>
  </si>
  <si>
    <t>Fundacao Calouste Gulbenkiane en Portugal</t>
  </si>
  <si>
    <t>Tate Modern Reino Unido, Impak Fest y Pleinbioscopio Holanda, Lugar a Dudas Cali</t>
  </si>
  <si>
    <t xml:space="preserve">Primavera España, 2015; Mirada Revelada, Natalia Cajiao y José Kattan 2015; Tiempo Líquido, Salón de Arte y Diseño 2013; Tiempo Líquido 2013; Tiempo Líquido, Imagen Regional 7 2010; A mi medida de Rodrigo Echeverri 2010; Entrecot de BAC, Barcelona Arte Contemporáneo, Barcelona, España, 2007; Convergencia/ContraAdicción, Centro Cultural de Cali 2006; Proyecto Ciudad Quimera Bogotá 2006; Nuestras Realidades III Salón Nacional de Fotografía Centro Cultural Comfandi, Cali 2005; Amarre  2005; Proyecto Ciudad Quimera, VII Salón de Octubre, 2005
</t>
  </si>
  <si>
    <t xml:space="preserve">Galería de Arte Gaudí Madrid, Universidad Javeriana Cali, Centro Cultural de Cali, Galería Madredeus Bogotá, Banco de la República Cali,  Alianza Francesa Cali,  40 Salón Nacional de Artistas, Casa Tomada Cali, Casa Tomada Pasto, Museo de Arte Moderno la Tertulia Cali  </t>
  </si>
  <si>
    <t xml:space="preserve">Contra el tiempo Casas Riegner Bogotá 2013, Emanaciones 2012, Flores de Invierno La Dársena Buenos Aires 2011 2010, Exequias 2008, Residuos 2007 </t>
  </si>
  <si>
    <t xml:space="preserve">Casa Proartes Cali, Museo Popular Barrio Constitución Buenos Aires,  Galería Casas Riegner Bogotá, Museo Popular Ciudadela Terranova Jamundí  </t>
  </si>
  <si>
    <t>X diez 2013; Escenarios de mujer 2013; Super Market 2011; The International Artist–Run Air Fair; Estocolmo Suecia 2011; Präsentation Von Kunstinitiativenin Karlsruhe Plus Internationale Gäste Alemania 2010; The Language of Landscape, San Antonio, TX, USA; Print And Photo Feria 2009; Superficies, Claustro De Sor Juana Inés México DF, 2008; Screening 1 2005; Posst- Folk. 2004; Comportamientos, Mediaciones Y Proyectos, X-Teresa Arte Actual, México 2003; Mudanza, Mono Tm 2002</t>
  </si>
  <si>
    <t>Museo Raúl Anguiano Guadalajara Jalisco, Galería Luz y Oficios La Habana, Artbo Bogotá, Plattform Zur Alemania, Ruiz-Healy Art Gallery, Mc Nay Museum San Antonio Texas, Bienal Internacional SIART Bolivia, Gallery Krognoshouse Suecia, Galería Sector Reforma Guadalajara México, Galería La Panadería México DF</t>
  </si>
  <si>
    <t>Fe de Erratas 2014, Hábitat Sala de Exposiciones 2013, Edén 2012, Flores de mi Jardín Galería La Estación Chihuahua México 2009, Geografías el Jardín 2008, El Cielo de América es Hermoso Biblioteca Pública Charlotte USA 2007, Colección Privada Espacio Temporal Cali 2004</t>
  </si>
  <si>
    <t>Souk-stARTpoint 2011; TOI-Theater of Imagination c/o Leo Burnett, Milan, Italia, 2011;  Performance: Premiere video Tlenovela in Viola, Cuco, Florencia 2011;  StARTpoint–c/o Spazio Collezioni 2010; Private Flat #6–Florencia, Italia, 2010; In da House – Milan, Italia, 2008; La casa Tomada 5– 2006; Arte en el Saloon, Cali 2006</t>
  </si>
  <si>
    <t>Spazio EX3 Centro per l’arte contemporanea Italia, Museo de Arte Contemporáneo Luigi Peccio Italy, Galeria Christopher Pascall Bogotá</t>
  </si>
  <si>
    <t>Camina el Río Cali 2014, El pensador de Plástico 2012, Metalenguajes de la diversión 2012</t>
  </si>
  <si>
    <t xml:space="preserve">Casa Proartes Cali, Alianza Francesa Cali </t>
  </si>
  <si>
    <t xml:space="preserve">Desde el Malestar Cali 2012; Moño Rojo, Cali 2011; Coitus interruptus, Bogotá 2010; Primer Montaje 2010; Filminuto Sin Sonido, 2007, El Aguante, Saloon Cali 2006; Tercera Casa Tomada, Sobre el Amor, 2005, Primera 2005;  
</t>
  </si>
  <si>
    <t>14 Salon Regional Zona Pacífico, Casamata, Cali,  Plástika Rayada, Biblioteca Departamental Jorge Garcés Borrero Cali</t>
  </si>
  <si>
    <t>Galería Santa Fe Bogotá 2011, Londres 2001,</t>
  </si>
  <si>
    <t xml:space="preserve">Casa Proartes Cali, Museo de Arte Museo de Arte Moderno de Pereira, Galería James Colman 2004, Galería Santa Fe Bogotá, Museo de Arte Moderno de Barranquilla, Museo de Arte Moderno la Tertulia Cali, Museo de Arte Moderno Bogotá </t>
  </si>
  <si>
    <t>Museo de arte Moderno de San Francisco, Bienal de Bogotá,   50 Bienal de Venecia, Bienal de Liverpool, Bienal de La Habana 2009, Bienal del Mercosur,</t>
  </si>
  <si>
    <t>Superficies múltiples 2015, Variaciones mínimas 2013, Topologías 2013, Mal dies Mal das Mal hier Mal Da Kunstraum Richar Sorge Berlín Alemanía 2009, D(es)cubrir/Ge(Schichten)2006</t>
  </si>
  <si>
    <t xml:space="preserve">Galería Jenny Vilá Cali, Alianza Colombo Fracncesa Cali, Casa Proartes Cali, Embajada de Colombia Berlín Alemania </t>
  </si>
  <si>
    <t>El ocioso imperfecto o cuando las cosas desaparece, Stephanie Rosenthal, Gabrilea Rangel, Cartagena 2014; Nuevos Nombres, Museo de Arte de 2013; Arte Cámara, 2013; No,1 Shifting into Place, Buenavista Building, Miami, 2012; Emergent, Curaduría Carlos Andrade, Casa Entrerrios, Cali 2011; Dump Art/Kunst Von Der Halde 2010; Site Exploration 2010</t>
  </si>
  <si>
    <t xml:space="preserve">1 Bienal de Arte Contemporáneo de Cartagena, Banco de la República Bogotá, ARTBO Bogotá, Wildenbruch Galerie Berlín, Golden Parachutes Gallery Berlín, Heimat Festival Potsdam Alemania 2008   </t>
  </si>
  <si>
    <t>De Cali son 2010, Lumen et splendor 2009, Memoria y olvido Bodegas 2004</t>
  </si>
  <si>
    <t xml:space="preserve">Centro Cultural de Cali, Centro Cultural Borges Buenos Aires, Antigua Licorera del Valle Cali 2004 
</t>
  </si>
  <si>
    <t xml:space="preserve">Visión 6-17 2014; Lugares e imágenes de lo sagrado, 2014; Otros Campos, Curaduría Paola Sambrano, Universidad Antonio José Camacho, 2014; 5 Miradas, 5 Artistas, 2010; Photo France, 2010; La otra mirada 2009 </t>
  </si>
  <si>
    <t>Horizonte de Sucesos 2017, Fragmentos de Memoria 2017, La Lámpara de Diógenes  Arte Contemporáneo 2015, Remedio contra el desagrado2011; Pinturas, ¾ Arte Contemporáneo Cali 2008, Ejercicios Traumáticos Colombia 2005</t>
  </si>
  <si>
    <t>Lote Circular Presents Cali Reconstruir/Regenerar, 2015; Face Up, Amalgama Vallecaucana, Casa del Valle, Bogotá 2014; Obras Apócrifas, Circular Contemporánea 2013; Fóvea, ¾ Arte Contemporáneo, Cali 2013; 14 Salón Regional de Artistas 2012; Moño Rojo, Tropicaliwood, Cali 2011; Imagen Regional IV  2009; Invitados 2009; El Camión, Museo La Tertulia, Cali 2008, Antigua Harinera del Valle, Cali 2008; Imagen y Sonido 2008; Space Invaders, Museo La Tertulia, Cali 2008; Fondo blanco, ¾ Arte Contemporáneo, Cali 2007; Encuentro de Prácticas Artísticas Contemporáneas, MDE07 El Camión 2007; Dibujo Contemporáneo, Espacio Temporal, Plástika Rayada, Museo La Tertulia, Cali 2006; Salón de octubre, El Camión 2005; Casa Tomada III El Camión del Amor, Cali 2005; Plástika Rayada II Casa Blanca Cali 2005</t>
  </si>
  <si>
    <t>15 Salón Regional de Artistas Zona Pacifico, Galería La Cometa Bogotá, Galería Imaginaria Cali,  Museo de Arte Religioso La Merced Cali, Museo de Arte Moderno La Tertulia Cali, Biblioteca Luis Ángel Arango Bogotá, Galería El Museo Bogotá, 41 Salón Nacional de Artistas, Festival de Performance de Cali, La Plástika Rayada Cali, Museo de Antioquia Medellín,  Cámara de Comercio de Cali</t>
  </si>
  <si>
    <t xml:space="preserve">Lanzamiento del Libro Daimonopolis autor Samuel Bohorquez 2010, Galería de Arte Samuel Bohorquez Versalles Cali 2010, Galería de Arte Samuel Bohorquez Versalles Cali 2009, Lanzamiento del estilo El Daimonismo Cali 2008, Valle del Cauca 2007, 2006, Café au lait Cali 2005, Multiculticenter dalla cultura Cali 2004, Jefferson School Port Huron Michigan 1999, Centro Cultural Comfenalco Pinturas y Arte Digital Cali 1999, Biblioteca Alvaro Mutis Cali 1998, Murales y Pinturas Centro Colloty Cali 1997, Hotel Guadalajara Centro Cultural  1996; British Council Consejo Británico Cali 1995, ICESI 1995, 1995, ISKCON International Center of Zurich Suiza 1993, ISKCON International Center of Radadesh Durbuy Belgica 1991
</t>
  </si>
  <si>
    <t xml:space="preserve">Camara de Comercio de Palmira, Galería de Arte Samuel Bohorquez Cali, Centro Cultural de Cali, Universidad Santiago de Cali, Casa Cultural Quintero Roldanillo, Casa Proartes Cali, Colombo Americano Buga, Universidad del Valle,  Galería Restrepo Barco Cali, Biblioteca Departamental Jorge Garcés Borrero Cali  </t>
  </si>
  <si>
    <t xml:space="preserve">Galería Pilar Sao Paulo, Galería Casas Riegner Bogotá, Museo de Arte Actual Exteresa de México D.F., Museo de Arte Moderno La Tertulia </t>
  </si>
  <si>
    <t>Salvaje 2014, Excavando Realidad 2012, Desmontar la Representación Patria Museo Ex Teresa México D.F 2012, Retrospectiva 1981-2001, 2002, Retrospectiva Antológica 1981-2001</t>
  </si>
  <si>
    <t xml:space="preserve">Venice International Performance Art Week, Palazzo Mora/Venecia, Italia, 2014; RIAP-Rencontre Richard Martell-Director 2012; Quebec, Canadá, 2012; Crisisss; América Latina, Arte y Confrontación 1910,2010; 2008; Puntos de vista, Museum Bochum, Alemania 2007; Cantos, Cuentos Colombianos 2004,2005; Produciendo Realidad, Arte e Resistenza Latino-Americana; Comer o no Comer 2002,2003; Centro de Arte Actual, Ex Teresa, México D.F. 2000; III Jornada de performance, Arte y Violencia en Colombia desde 1948; Artistas Colombianos de los 80’s Institución de Cooperación Iberoamericana, ICI Buenos Aires, 1989; Cien años de arte colombiano, Museo de Arte Moderno de Bogotá 1985,1986; VII Salón Atenas, Museo de Arte Moderno de Bogotá; Museo Nacional 1982 </t>
  </si>
  <si>
    <t xml:space="preserve">Internationale D´Art Performance de Québec, Museo Daros Zurich,  Fundación Prometeo Italia, Centro de Arte de España, Festival Internacional de Performance, Museo de Arte Moderno de Bogotá, Museo de Arte Moderno La Tertulia Cali  </t>
  </si>
  <si>
    <t xml:space="preserve">XII Salón Departamental De Artistas Huila, 2011; Ensayos para un mundo perfecto Nuevos Nombres, Casa Republicana, Bogotá 2011; Casa del Encuentro del 2011; Centro de formación de la Cooperación Española, Cartagena, 2011; Festival de performance, Zonadearteacción, Buenos Aires, 2010;  Interfaces Visuales, Centro Cultural Coreano para América Latina, Buenos Aires, 2010; Lecturas Objetuales, Zonadearteacción, Quilmes-Buenos Aires, 2009; Encuentro de Performance ¡Zas!,Colaboradora de la Artista Nelda Ramos; Imagen Regional VI, Video Joven Colombiano 2006; Iluminaciones, lugar a dudas Cali 2006 </t>
  </si>
  <si>
    <t>Museo de Arte Contemporáneo Neiva, Salón de Arte BBVA, Museo de Antioquia Medellín, Centro Cultural Patas ArribaArgentina, Banco de la República Cali, Centro Cultural Caracas, Lugar a Dudas Cali</t>
  </si>
  <si>
    <t>Ciudad de las Américas 2014, Las Américas Sala Alterna Garería Bogotá 2011, Chelsea Rica 2011, Libros 2011, Morris Coordenadas para un lugar imposible 2011, Proyecto CIRCA International artfair San Juan de Puerto Rico 2010, Diccionarios Auxiliares Irregulares Bogotá 2009, Algunos límites 2007, El Diario Centro Cultural de la Universidad de Salamanca Bogotá 2006, La Casa 2006, EXHIBICIONES COLECTIVAS 43 Salón (Inter)Nacional de Artistas 2013, Nueva pintura Colombiana 2013, Música 2013, Más allá de la pintura Niños Peligrosos 2013, Desde el Malestar Museo La Tertulia Cali 2012, Paradox of Liberty Castrum Peregrini,Amsterdam,Países Bajos 2012; En algún lugar de esta otra ciudad 2011, Ensayos para un mundo perfecto Casa Republicana Luis Ángel Arango Bogotá 2011, Santurce es ley Rica The Gallery San Juan de Puerto Rico 2010, Diccionarios auxiliares irregulares Diccionario intervenido 2011</t>
  </si>
  <si>
    <t>The Gallery San Juan de Puerto Rico, Museo de Arte Moderno de Barranquilla, Centro Cultural Colombo Americano de Bogotá, Alianza Francesa de Bogotá,  Alianza Francesa de Cali, Casa Proartes Cali, Museo de Antioquia Medellín, Museo de Arte Moderno La Tertulia Cali, Galería Casa Riegner Bogotá, Galería El Museo Bogotá, 14 Salón Regional de Artistas zona Pacífico, Galería La Central Bogotá</t>
  </si>
  <si>
    <t xml:space="preserve">O sonho coletivo Studio TeamBox 2014, Agitación Pramantha Contemporany Art Lamezzia 2013, Representando La Clase Ocios 2009, Post-Exotisms 2007, Finales felices 2000, EXHIBICIONES COLECTIVAS Devenir Livre 2014, Prácticas de figuración 2013, Desobediencia Civil Residencias y acciones transnacionales con colectivo Janga RVLT Berlín Figueira da Foz Lisboa Paris 2012, Muestre a ver Video arte international Film Festival Cali 2009, Pura Ilusión Espacio Temporal 2005
</t>
  </si>
  <si>
    <t xml:space="preserve">LxFactory Lisboa, Centro Cultural de Cali, Alianza Francesa Cali,Casa Proartes Cali, Museo da Ciudade de Lisboa, Galería el Nogal Bogotá, Lugar a dudas Cali, Museo de Arte Moderno La Tertulia </t>
  </si>
  <si>
    <t xml:space="preserve">III Muestra de Arte Joven de Cali Calco 2016, V Bienal de Performance PerfoArtNet Fundación Gilberto Alzate Avendaño 2016, Primera y Gran retrospectiva de Andy Guarro 2016, VII Festival de Cine y Artes visuales Bugarte 2015, Curaduría: Arte Corrosivo 2015, Intersecciones 2014, Andy Guarro en la hora del té Socialización del disco “Refritos pero sabrositos” 2013, Andy Guarro en vivo desde el Polideportivo Los Castores Cali 2013, Acción no oficial dentro del VIII 2012, Andy Guarro en vivo desde 2012, III Muestra de Arte Joven de Cali Calco 2016, V Bienal de Performance PerfoArtNet Fundación Gilberto Alzate Avendaño 2016, Primera y Gran retrospectiva de Andy Guarro 2016, VII Festival de Cine y Artes visuales Bugarte 2015, Curaduría: Arte Corrosivo 2015, Intersecciones 2014, Andy Guarro en la hora del té Socialización del disco “Refritos pero sabrositos” Lugar A Dudas Cali 2013, Andy Guarro en vivo desde el Polideportivo Los Castores Cali 2013, Acción no oficial dentro del VIII Festival de Performance de Cali 2012, Andy Guarro en vivo desde 2012 </t>
  </si>
  <si>
    <t xml:space="preserve">Centro Cultural de Cali, Fundación AP-Arte Bogotá, Bellas Artes Cali, Galería de Arte Magenta Buga, 15 Salón Regional de artistas Zona Caribe, Museo Histórico de Cartagena, Lugar a Dudas Cali, Festival de Performance de Cali, Casamata Cali, Fundación AP-Art Bogotá, Bellas Artes Cali, Galería de Arte Magenta Buga, 15 Salón Regional de artistas Zona Caribe, Museo Histórico de Cartagena, Universidad Nacional Bogotá, Casamata Cali     </t>
  </si>
  <si>
    <t xml:space="preserve">Reuniendo Luciérnagas 2015, Imagen Regional 8 2014, CALI CAL CALCO Galería  2014, Levantamiento Primer encuentro de artes de acción Popayán 2013, Periódico de ayer 2011, URGENTEMENTE Presentación y Representación Cali 2008, Space Invaders–Invasores del espacio 2008, Encuentro Nacional de Facultades de Arte Sincelejo 2006, Aliance Resonance Francia 2006, Arte y Documento 2005, Convocatoria del Amor 2005, Centro Cultural Palatino Pasto, Nariño 2005
</t>
  </si>
  <si>
    <t xml:space="preserve">15 Salón Regional de Artistas Pacífico, Banco de la República, Bellas Artes Cali, Institución El Levante Rosario Argentina, CALCO Secretaría de Cultura de Cali, 41 Salón Nacional de Artistas, Museo de Arte Moderno La Tertulia Cali, Alianza Francesa, Centro Cultural de Cali, Casa Tomada Cali, Casa Tomada Pasto       </t>
  </si>
  <si>
    <t>Artecámara 2017, Los nuevos nombres 2016, Racontto Red Carpet Sin Espacio Cali 2015, Proyecto Nos Invitación por Marilia Loureiro 2015 La lotería de la Alteridad Cali 2014, Segundo Festival de arte electrónico Convulxion Downtown Arte y Ruido Cali 2015, Festival de artes plásticas y escénicas Brújula al Sur 2014, THE PARADISE BETWEEN US El parche artist residency Bogotá 2014, La vuelta a Colombia Curadora Ana María Rosero 2015, Proyecto Nos Invitación por Marilia Loureiro Lugar a Dudas Cali 2015, Segundo Festival de arte electrónico Convulxion Downtown Arte y Ruido Cali 2015, Racontto Red Carpet 2015</t>
  </si>
  <si>
    <t xml:space="preserve">Artbo Bogota, Sin Espacio Cali, Lugar a Dudas Cali, Centro Cultural Cali, La Plástica Rayada Cali, Casa Fractal Cali, Sin Espacio Cali  </t>
  </si>
  <si>
    <t xml:space="preserve">Enjambre Después y Reconstrucción Colombia 2015, Vestigios Casa Proartes Cali 2014
</t>
  </si>
  <si>
    <t xml:space="preserve">Pontificia Universidad Javeriana Cali, Biblioteca Departamental Cali, Asociación de Artes de Arauca, Vicepresidencia de la República Bogotá, Centro Cultural de Cali Cali, Casa de la Cultura de Florida Valle </t>
  </si>
  <si>
    <t xml:space="preserve">Graphia: Blanco &amp; Negro Laboratorio de Producción Gráfica, Graphigrupo Taller de Gráfica Contemporánea; Muestra Itinerante Nacional Bogotá 2014; Salvaje: Portadas Salvajes Espacio Simón I Patiño, La Paz 2014; 15th Tallinn Print Triennial 2010; El Libro de Artista, Taller Arte Dos Gráfico 23ª 2010; China Guangzhou The 1st International Ex Libris and Mini Prints Biennale Exhibition; 53 Art Museum/Guangzhou/China, 2010; Edición Limitada Galerie Impaktes Visuals, Centro de Creación La Escocesa Barcelona, 2010; 5ª International Printmaking Biennial of Douro 2010, Alijó, Artista Invitado; Muestra Itinerante Nacional/Portugal 2010 </t>
  </si>
  <si>
    <t xml:space="preserve">Fundación Enrique Grau Araujo, Bienal de Arte Gráfico Secuencial, 8th International Miniprint Triennial Finland 2014, Feria Internacional del Libro de Bogotá Corferias, Kumu Museum Tallinn Estonia   </t>
  </si>
  <si>
    <t xml:space="preserve">Lugar a dudas Cali, Colombo Americano de Bogotá, Centro Cultural de Cali, Bellas Artes Cali, </t>
  </si>
  <si>
    <t>Universidad del Valle Cali, Galería Figuras Cali, Vanegas Galería Arte Moderno Cali, Galería Figuras Cali, Centro Colombo Americano Barranquilla</t>
  </si>
  <si>
    <t>Universidad de Los Andes Bogotá, Museo de Arte Moderno La Tertulia Cali, Festival de performance Cali, Lugar a Dudas Cali, Museo de Arte Israelí Ramat, Galería Jenny Vilá Cali, Corferias Bogotá, Galería Santa Fe, Galería El Museo Cali, Biblioteca Luis Ángel Arango Bogotá, Banco de la República Cali</t>
  </si>
  <si>
    <t xml:space="preserve">Galería Valenzuela &amp; Klenner Bogotá, Galería Jenny Vilá Cali,  Alianza francesa Bogotá, Banco de la República Bogotá, Sociedad de Mejoras Públicas Cali, Fundación Gilberto Alzate Avendaño Bogotá, Instituto de Cultura Puertorriqueña, Gallery Vancouver Canadá </t>
  </si>
  <si>
    <t>La vitrina 2015, Symbiosis BLOC 2013, Tridimensional 2015, Ensayos de Dibujo Interactivo 2011, Symbiosis BLOC 2013 Casa Proartes Cali 2013, María jesús y Edipo (La Piedad) Casa Proartes Cali 2013, Gente Brillante Casa Ensamble 2009, Corrupción FUNARTES Rio de Janeiro 2007, Gente Brillante Espacio Temporal 2005, Gente Brillante 2005</t>
  </si>
  <si>
    <t xml:space="preserve">Lugar a dudas Cali, Casa Proartes Cali, Galería Imaginaria Cali, Centro Cultural Colombo Americano Bogotá, Museo de Arte Moderno la Tertulia Cali, Galería Subterránea México D.F.  </t>
  </si>
  <si>
    <t xml:space="preserve">III Bienal de Muralismo y Artepúblico de Cali 2016, Paisajes Sonoros junto a Jorge Barco y Pedro Soler  2016, Maquinico Para verte mejor Popayan 2015, Arte y tecnologia 2015, Voltaje Salón de Arte y Tecnologia de Bogotá 2014, 18 Segundos se busca ciudad Colectivo 83, Popayán 2013 2012, Dos-mil-doce Para verte mejor Popayán 2012, Panorámica Fundación Frontera Sur 2011, Línea de Tiempo Alianza Francesa Cali 2010, Taller abierto, Batiscafo ISA 2007, MDE07 Gran Colombia Antonio Caro Museo 2007, MAC Vazio 2007, Guerrilla Pop Mexico DF 2006 
</t>
  </si>
  <si>
    <t xml:space="preserve">15 Festival de la Imagen de Manizales, Galería Permanente Bogotá,  8 Festival de Performance de Cali, 52 FICCI Festival Internacional de Cine de Cartagena, Instituto Superior de Arte La Habana Cuba, Universidad de Antioquia, Museo de Arte Contemporáneo Rio de Janeiro </t>
  </si>
  <si>
    <t>Lugar a Dudas Cali, ArtBo Bogotá, Galería Casa Cuadrada Bogotá</t>
  </si>
  <si>
    <t xml:space="preserve">La Plástika Rayada Cali, Museo de Arte Moderno La Tertulia, Cámara de Comercio Cali, La Plástika Rayada Cali, Festival de Performance de Cali, Museo de Antioquia, Bellas Artes Cali   </t>
  </si>
  <si>
    <t>Passage Studio Brugmann Brucelas 2013, Seres urbanos 2011, Espaces Frontiéres 2005</t>
  </si>
  <si>
    <t>Consulado de Colombia en Bruselas, Casa Proartes Cali, Galerie du Tableu Marseille Francia</t>
  </si>
  <si>
    <t>50 Artistes 2016; Territories par contact 2016;  Mecanique des Fluides, Le Loft d´Eric, Bruselas, 2015; “I Love Me”, Narcissikkollectief, Bruselas,2014; Carte de Visite, Cultura de Bruselas 2014; Pixel Maison Pelgrims, Bruselas 2014; Parcours d’Artistes Maison Pelgrims, Bruselas 2014; Cen’est qu’un début, Dexia Art Center, Bruselas, 2012; Intervenciones 2011; Colombia en Mérida 2010; Femmes 2007</t>
  </si>
  <si>
    <t xml:space="preserve">Museé Juit de Bruxelles, Gallerie Stephanie Jaax Bruxelles, Galería L’étoile Manizales, Museo Macay México, Facultad de Aix en Provence Francia   </t>
  </si>
  <si>
    <t xml:space="preserve">NATA de NATA 2015,¡KRAKOM! sala de exposiciones de la 2014, Dos gallinazos de un tiro de la tesis Videodromo cine para gallinazos 2012, Lutocorps La Cubeta Pentaprismatica en su sala de exhibición 2011
</t>
  </si>
  <si>
    <t xml:space="preserve">Museo de Arte Moderno La Tertulia, Alianza Francesa Cali, Casa Proartes Cali, Salá La Cubeta Cali   </t>
  </si>
  <si>
    <t xml:space="preserve">Primera Mini Print Internacional Weston, Museo de Arte del Tolima, Universidad Javeriana Cali, Museo de Arte Contemporáneo de Mérida,  Alianza Francesa Manizales 2010, Lugar a dudas Cali, Galería Irma Valerio Zacatecas,  Club de Ejecutivos Cali </t>
  </si>
  <si>
    <t xml:space="preserve">Expo Latina Perú, Espacio Odeón Bogotá,  MODUS Espacio Bogotá, KrabJab Studio Seattle, Auguste Clown Gallery Melbourne, Salón Visual Bakánika, Fundación Frontera Sur Cali </t>
  </si>
  <si>
    <t xml:space="preserve">Flor o florero 2014, Ella ya estuvo aquí Piso 2 Galería Jenny Vilá 2014, Testigo de oídas 2014, Tacones (in the making) Camina el río Cali 2013, Historia de una trama (Agente Ramírez) El parche y Hotel del Sena Bogotá 2013, La Otra Bienal Bogotá 2012, (des)okupados 2012, X- Apartments HomeWorks Forum 6 Beirut 2012, CDD Centre d’ art 360 Degrées Lyon France 2012, Standard and poor’s capitalis estatuas Hypertopie 2012, Desde el malestar Museo La Tertulia Lugar a dudas Cali 2011 
</t>
  </si>
  <si>
    <t>Galería Jenny Vilá Cali, Museo de Arte Moderno La Tertulia Cali, 8 Bienal de Bolivia, Gallery Caen Francia</t>
  </si>
  <si>
    <t xml:space="preserve">Estructura Sensible 2014, Tejido Cósmico 2013, Naturaleza Sensible 2013, Dins del meu cor 2011, Cali-Grafía Galería ADN Arte Contemporáneo Cali 2010, Intimidad Pública  2009, Cali-Grafía Fotología 6 2008, Grafía 2008, Huellas de Historia 2007, Un viatge dins del meu cor/ Un viaje adentro de mi corazón 2007 </t>
  </si>
  <si>
    <t>Galería Mery Palma Panamá, La Galería Bogotá, Casa Proartes Cali, Universidad Javeriana Cali, Cámara de Comercio de Bogotá, Galería de Arte Montealegre,  Museo Arqueológico La Merced Cali, Galería ADN Cali, Alianza Colombo Francesa Cali</t>
  </si>
  <si>
    <t xml:space="preserve">Centro Cultural Colombo Americano Cali, Espacio Emergente UNIAJC Cali, Galería BAC Bogotá,  Casa Proartes Cali, Casa de la Cultura Toro Valle  </t>
  </si>
  <si>
    <t>Galería Casa Sin Fin Bogotá,  Universidad de San Buenaventura, Cali, Alianza Francesa de Barranquilla, Fundación Frontera Sur Cali</t>
  </si>
  <si>
    <t xml:space="preserve">Six lines of fligth: Shifting Geographíes in contemporary art, San Francisco, 2012; Bogotápolis, Stenersenmuseet, Oslo 2013 
</t>
  </si>
  <si>
    <t>Casa Proartes Cali, Universidad Javeriana Cali, Centro Cultural de Cali,  Galería Emilia Cohen Arte Contemporáneo México</t>
  </si>
  <si>
    <t>Post FOLK 2005, Comportamientos Mediaciones y Proyectos Guillermo Santa Marina X-Teresa A.A. México D.F. 2004, Cabbine Baggage World Social Forum Mumbai 2003, Comportamientos Medicaciones y Proyectos 2002, Fuera de Campo X-Teresa A.A. México D.F. 2003, XX 2003, Arte y VIDA Monotm Colectivo Monotm 2002, Intervenciones Adolfo Patiño 2002, Mudanza Curador Colectivo Monotm La Panadería Epicentro y Galería MonTM México D.F. 2003, Post FOLK Sede Reforma Guanajuato México 2005, Comportamientos Mediaciones y Proyectos curador Guillermo Santa María X-Teresa A.A. México D.F. 2004</t>
  </si>
  <si>
    <t xml:space="preserve">Sector Reforma Guadalajara, Festival Cervantino Guanajuato, Museo de Arte Moderno de Medellín, Galería Monotm México D.F., Galería Monotm México D.F., Medium Rare Garash Gallery México D.F.    </t>
  </si>
  <si>
    <t>Danza del vicio solo para Anal-fabetas del amor, Beca de circulación 2014; Un evento Elegante para Gente Indecente Iteración Escena Fractal Artista invitada El Parche Artist Residency 2013, Danza del Vicio Horror y éxtasis 2012, Intensiones para una cosa Contemporánea 2013, I´m a simple man La burra al trigo I´m a simple man Para verte mejor Popayán 2013, Noiseseducción XV Festival Internacional de Arte de Cali 2011, La Plástika Rayada Sala Apeadero Granada-España Varios Artistas Muestra colectiva La Plastika Rayada 2012, Kopy–Berlín Muestra audiovisual artista invitada 2012; Unión Pagana “No soy una chica que se pierde de muchas cosas Muestra de mujeres 2012, La Plástika Rayada Cali 2010, Acerca del Grabado Muestra colectiva La Cubeta Pentaprismática 2011</t>
  </si>
  <si>
    <t>Fundación Camina El Rio,  8 Festival de Performance Cali, Calco-Cali, La Plástika Rayada Cali, Casamata Cali, Museo de Arte Moderno La Tertulia Cali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</si>
</sst>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1"/>
      <color theme="1"/>
      <name val="Courier New"/>
      <family val="3"/>
    </font>
    <font>
      <b/>
      <i/>
      <sz val="11"/>
      <color theme="1"/>
      <name val="Calibri"/>
      <family val="2"/>
      <scheme val="minor"/>
    </font>
    <font>
      <sz val="11"/>
      <name val="Courier New"/>
      <family val="3"/>
    </font>
    <font>
      <b/>
      <sz val="11"/>
      <color theme="0"/>
      <name val="Courier New"/>
      <family val="3"/>
    </font>
    <font>
      <u/>
      <sz val="11"/>
      <color theme="1"/>
      <name val="Calibri"/>
      <family val="2"/>
      <scheme val="minor"/>
    </font>
    <font>
      <sz val="11"/>
      <color rgb="FFFF0000"/>
      <name val="Courier New"/>
      <family val="3"/>
    </font>
  </fonts>
  <fills count="5">
    <fill>
      <patternFill patternType="none"/>
    </fill>
    <fill>
      <patternFill patternType="gray125"/>
    </fill>
    <fill>
      <patternFill patternType="solid">
        <fgColor theme="0" tint="-0.14999847407452621"/>
        <bgColor indexed="64"/>
      </patternFill>
    </fill>
    <fill>
      <patternFill patternType="solid">
        <fgColor theme="2" tint="-0.499984740745262"/>
        <bgColor indexed="64"/>
      </patternFill>
    </fill>
    <fill>
      <patternFill patternType="solid">
        <fgColor theme="0"/>
        <bgColor indexed="64"/>
      </patternFill>
    </fill>
  </fills>
  <borders count="7">
    <border>
      <left/>
      <right/>
      <top/>
      <bottom/>
      <diagonal/>
    </border>
    <border>
      <left style="thin">
        <color rgb="FF002060"/>
      </left>
      <right style="thin">
        <color rgb="FF002060"/>
      </right>
      <top style="thin">
        <color rgb="FF002060"/>
      </top>
      <bottom style="thin">
        <color rgb="FF002060"/>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indexed="64"/>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bottom/>
      <diagonal/>
    </border>
  </borders>
  <cellStyleXfs count="1">
    <xf numFmtId="0" fontId="0" fillId="0" borderId="0"/>
  </cellStyleXfs>
  <cellXfs count="44">
    <xf numFmtId="0" fontId="0" fillId="0" borderId="0" xfId="0"/>
    <xf numFmtId="0" fontId="0" fillId="0" borderId="1" xfId="0" applyBorder="1"/>
    <xf numFmtId="0" fontId="2" fillId="2" borderId="1" xfId="0" applyFont="1" applyFill="1" applyBorder="1"/>
    <xf numFmtId="0" fontId="1" fillId="4" borderId="2" xfId="0" applyFont="1" applyFill="1" applyBorder="1" applyAlignment="1">
      <alignment horizontal="left" wrapText="1"/>
    </xf>
    <xf numFmtId="0" fontId="1" fillId="4" borderId="2" xfId="0" applyFont="1" applyFill="1" applyBorder="1" applyAlignment="1">
      <alignment horizontal="left"/>
    </xf>
    <xf numFmtId="0" fontId="1" fillId="0" borderId="2" xfId="0" applyFont="1" applyBorder="1" applyAlignment="1">
      <alignment horizontal="left" wrapText="1"/>
    </xf>
    <xf numFmtId="0" fontId="1" fillId="0" borderId="2" xfId="0" applyFont="1" applyBorder="1" applyAlignment="1">
      <alignment horizontal="left"/>
    </xf>
    <xf numFmtId="0" fontId="4" fillId="3" borderId="2" xfId="0" applyFont="1" applyFill="1" applyBorder="1" applyAlignment="1">
      <alignment wrapText="1"/>
    </xf>
    <xf numFmtId="0" fontId="4" fillId="3" borderId="2" xfId="0" applyFont="1" applyFill="1" applyBorder="1" applyAlignment="1">
      <alignment horizontal="left" wrapText="1"/>
    </xf>
    <xf numFmtId="0" fontId="1" fillId="4" borderId="2" xfId="0" applyFont="1" applyFill="1" applyBorder="1" applyAlignment="1">
      <alignment horizontal="left" wrapText="1"/>
    </xf>
    <xf numFmtId="0" fontId="5" fillId="0" borderId="0" xfId="0" applyFont="1"/>
    <xf numFmtId="0" fontId="0" fillId="0" borderId="3" xfId="0" applyBorder="1"/>
    <xf numFmtId="0" fontId="2" fillId="2" borderId="3" xfId="0" applyFont="1" applyFill="1" applyBorder="1"/>
    <xf numFmtId="0" fontId="2" fillId="2" borderId="3" xfId="0" applyFont="1" applyFill="1" applyBorder="1" applyAlignment="1">
      <alignment wrapText="1"/>
    </xf>
    <xf numFmtId="0" fontId="0" fillId="0" borderId="0" xfId="0" applyBorder="1"/>
    <xf numFmtId="0" fontId="1" fillId="4" borderId="2" xfId="0" applyFont="1" applyFill="1" applyBorder="1" applyAlignment="1">
      <alignment horizontal="left" wrapText="1"/>
    </xf>
    <xf numFmtId="0" fontId="1" fillId="4" borderId="2" xfId="0" applyFont="1" applyFill="1" applyBorder="1" applyAlignment="1">
      <alignment horizontal="left"/>
    </xf>
    <xf numFmtId="0" fontId="1" fillId="0" borderId="2" xfId="0" applyFont="1" applyBorder="1" applyAlignment="1">
      <alignment horizontal="left" wrapText="1"/>
    </xf>
    <xf numFmtId="0" fontId="1" fillId="4" borderId="2" xfId="0" applyFont="1" applyFill="1" applyBorder="1" applyAlignment="1">
      <alignment horizontal="left" wrapText="1"/>
    </xf>
    <xf numFmtId="0" fontId="1" fillId="4" borderId="2" xfId="0" applyFont="1" applyFill="1" applyBorder="1" applyAlignment="1">
      <alignment horizontal="left"/>
    </xf>
    <xf numFmtId="0" fontId="0" fillId="0" borderId="0" xfId="0" applyAlignment="1">
      <alignment horizontal="left"/>
    </xf>
    <xf numFmtId="0" fontId="2" fillId="0" borderId="0" xfId="0" applyFont="1" applyAlignment="1">
      <alignment horizontal="center" wrapText="1"/>
    </xf>
    <xf numFmtId="0" fontId="1" fillId="4" borderId="2" xfId="0" applyFont="1" applyFill="1" applyBorder="1" applyAlignment="1">
      <alignment horizontal="left" wrapText="1"/>
    </xf>
    <xf numFmtId="0" fontId="1" fillId="4" borderId="2" xfId="0" applyFont="1" applyFill="1" applyBorder="1" applyAlignment="1">
      <alignment horizontal="left" wrapText="1"/>
    </xf>
    <xf numFmtId="0" fontId="1" fillId="4" borderId="2" xfId="0" applyFont="1" applyFill="1" applyBorder="1" applyAlignment="1">
      <alignment horizontal="left"/>
    </xf>
    <xf numFmtId="0" fontId="1" fillId="4" borderId="2" xfId="0" applyFont="1" applyFill="1" applyBorder="1" applyAlignment="1">
      <alignment horizontal="left" wrapText="1"/>
    </xf>
    <xf numFmtId="0" fontId="1" fillId="4" borderId="4" xfId="0" applyFont="1" applyFill="1" applyBorder="1" applyAlignment="1">
      <alignment horizontal="left" wrapText="1"/>
    </xf>
    <xf numFmtId="0" fontId="1" fillId="4" borderId="6" xfId="0" applyFont="1" applyFill="1" applyBorder="1" applyAlignment="1">
      <alignment horizontal="left" wrapText="1"/>
    </xf>
    <xf numFmtId="0" fontId="1" fillId="4" borderId="5" xfId="0" applyFont="1" applyFill="1" applyBorder="1" applyAlignment="1">
      <alignment horizontal="left" wrapText="1"/>
    </xf>
    <xf numFmtId="0" fontId="1" fillId="4" borderId="4" xfId="0" applyFont="1" applyFill="1" applyBorder="1" applyAlignment="1">
      <alignment horizontal="center" wrapText="1"/>
    </xf>
    <xf numFmtId="0" fontId="1" fillId="4" borderId="6" xfId="0" applyFont="1" applyFill="1" applyBorder="1" applyAlignment="1">
      <alignment horizontal="center" wrapText="1"/>
    </xf>
    <xf numFmtId="0" fontId="1" fillId="4" borderId="5" xfId="0" applyFont="1" applyFill="1" applyBorder="1" applyAlignment="1">
      <alignment horizontal="center" wrapText="1"/>
    </xf>
    <xf numFmtId="0" fontId="1" fillId="0" borderId="4" xfId="0" applyFont="1" applyBorder="1" applyAlignment="1">
      <alignment horizontal="left"/>
    </xf>
    <xf numFmtId="0" fontId="1" fillId="0" borderId="6" xfId="0" applyFont="1" applyBorder="1" applyAlignment="1">
      <alignment horizontal="left"/>
    </xf>
    <xf numFmtId="0" fontId="1" fillId="0" borderId="5" xfId="0" applyFont="1" applyBorder="1" applyAlignment="1">
      <alignment horizontal="left"/>
    </xf>
    <xf numFmtId="0" fontId="1" fillId="4" borderId="2" xfId="0" applyFont="1" applyFill="1" applyBorder="1" applyAlignment="1">
      <alignment horizontal="left" wrapText="1"/>
    </xf>
    <xf numFmtId="0" fontId="1" fillId="4" borderId="2" xfId="0" applyFont="1" applyFill="1" applyBorder="1" applyAlignment="1">
      <alignment horizontal="left"/>
    </xf>
    <xf numFmtId="0" fontId="1" fillId="4" borderId="4" xfId="0" applyFont="1" applyFill="1" applyBorder="1" applyAlignment="1">
      <alignment horizontal="left"/>
    </xf>
    <xf numFmtId="0" fontId="1" fillId="4" borderId="5" xfId="0" applyFont="1" applyFill="1" applyBorder="1" applyAlignment="1">
      <alignment horizontal="left"/>
    </xf>
    <xf numFmtId="0" fontId="1" fillId="0" borderId="2" xfId="0" applyFont="1" applyBorder="1" applyAlignment="1">
      <alignment horizontal="left" wrapText="1"/>
    </xf>
    <xf numFmtId="0" fontId="1" fillId="0" borderId="5" xfId="0" applyFont="1" applyBorder="1" applyAlignment="1">
      <alignment horizontal="left" wrapText="1"/>
    </xf>
    <xf numFmtId="0" fontId="1" fillId="0" borderId="2" xfId="0" applyFont="1" applyBorder="1" applyAlignment="1">
      <alignment horizontal="left"/>
    </xf>
    <xf numFmtId="0" fontId="1" fillId="0" borderId="4" xfId="0" applyFont="1" applyBorder="1" applyAlignment="1">
      <alignment horizontal="left" wrapText="1"/>
    </xf>
    <xf numFmtId="0" fontId="1" fillId="0" borderId="6" xfId="0" applyFont="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3.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4.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5.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O"/>
              <a:t>Género</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CO"/>
        </a:p>
      </c:txPr>
    </c:title>
    <c:autoTitleDeleted val="0"/>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Tabulación!$A$1:$B$1</c:f>
              <c:strCache>
                <c:ptCount val="2"/>
                <c:pt idx="0">
                  <c:v>Hombres</c:v>
                </c:pt>
                <c:pt idx="1">
                  <c:v>Mujeres</c:v>
                </c:pt>
              </c:strCache>
            </c:strRef>
          </c:cat>
          <c:val>
            <c:numRef>
              <c:f>Tabulación!$A$2:$B$2</c:f>
              <c:numCache>
                <c:formatCode>General</c:formatCode>
                <c:ptCount val="2"/>
                <c:pt idx="0">
                  <c:v>61</c:v>
                </c:pt>
                <c:pt idx="1">
                  <c:v>43</c:v>
                </c:pt>
              </c:numCache>
            </c:numRef>
          </c:val>
          <c:extLst>
            <c:ext xmlns:c16="http://schemas.microsoft.com/office/drawing/2014/chart" uri="{C3380CC4-5D6E-409C-BE32-E72D297353CC}">
              <c16:uniqueId val="{00000000-D39C-4D7B-88F6-F46DFA6CAE57}"/>
            </c:ext>
          </c:extLst>
        </c:ser>
        <c:dLbls>
          <c:showLegendKey val="0"/>
          <c:showVal val="0"/>
          <c:showCatName val="0"/>
          <c:showSerName val="0"/>
          <c:showPercent val="0"/>
          <c:showBubbleSize val="0"/>
        </c:dLbls>
        <c:gapWidth val="65"/>
        <c:shape val="box"/>
        <c:axId val="295727416"/>
        <c:axId val="295728400"/>
        <c:axId val="0"/>
      </c:bar3DChart>
      <c:catAx>
        <c:axId val="29572741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CO"/>
          </a:p>
        </c:txPr>
        <c:crossAx val="295728400"/>
        <c:crosses val="autoZero"/>
        <c:auto val="1"/>
        <c:lblAlgn val="ctr"/>
        <c:lblOffset val="100"/>
        <c:noMultiLvlLbl val="0"/>
      </c:catAx>
      <c:valAx>
        <c:axId val="29572840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CO"/>
          </a:p>
        </c:txPr>
        <c:crossAx val="295727416"/>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O"/>
              <a:t>Formación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CO"/>
        </a:p>
      </c:txPr>
    </c:title>
    <c:autoTitleDeleted val="0"/>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Tabulación!$A$4:$D$4</c:f>
              <c:strCache>
                <c:ptCount val="4"/>
                <c:pt idx="0">
                  <c:v>Pre-grado</c:v>
                </c:pt>
                <c:pt idx="1">
                  <c:v>Maestría</c:v>
                </c:pt>
                <c:pt idx="2">
                  <c:v>Doctorado</c:v>
                </c:pt>
                <c:pt idx="3">
                  <c:v>Sin pregrado</c:v>
                </c:pt>
              </c:strCache>
            </c:strRef>
          </c:cat>
          <c:val>
            <c:numRef>
              <c:f>Tabulación!$A$5:$D$5</c:f>
              <c:numCache>
                <c:formatCode>General</c:formatCode>
                <c:ptCount val="4"/>
                <c:pt idx="0">
                  <c:v>73</c:v>
                </c:pt>
                <c:pt idx="1">
                  <c:v>31</c:v>
                </c:pt>
                <c:pt idx="2">
                  <c:v>2</c:v>
                </c:pt>
                <c:pt idx="3">
                  <c:v>2</c:v>
                </c:pt>
              </c:numCache>
            </c:numRef>
          </c:val>
          <c:extLst>
            <c:ext xmlns:c16="http://schemas.microsoft.com/office/drawing/2014/chart" uri="{C3380CC4-5D6E-409C-BE32-E72D297353CC}">
              <c16:uniqueId val="{00000000-CB10-49AD-9C62-25828F49B7C1}"/>
            </c:ext>
          </c:extLst>
        </c:ser>
        <c:dLbls>
          <c:showLegendKey val="0"/>
          <c:showVal val="0"/>
          <c:showCatName val="0"/>
          <c:showSerName val="0"/>
          <c:showPercent val="0"/>
          <c:showBubbleSize val="0"/>
        </c:dLbls>
        <c:gapWidth val="65"/>
        <c:shape val="box"/>
        <c:axId val="461301200"/>
        <c:axId val="461301528"/>
        <c:axId val="0"/>
      </c:bar3DChart>
      <c:catAx>
        <c:axId val="46130120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CO"/>
          </a:p>
        </c:txPr>
        <c:crossAx val="461301528"/>
        <c:crosses val="autoZero"/>
        <c:auto val="1"/>
        <c:lblAlgn val="ctr"/>
        <c:lblOffset val="100"/>
        <c:noMultiLvlLbl val="0"/>
      </c:catAx>
      <c:valAx>
        <c:axId val="461301528"/>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CO"/>
          </a:p>
        </c:txPr>
        <c:crossAx val="46130120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O"/>
              <a:t>Edad</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CO"/>
        </a:p>
      </c:txPr>
    </c:title>
    <c:autoTitleDeleted val="0"/>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Tabulación!$A$7:$G$7</c:f>
              <c:strCache>
                <c:ptCount val="7"/>
                <c:pt idx="0">
                  <c:v>&lt; 30 años</c:v>
                </c:pt>
                <c:pt idx="1">
                  <c:v>30-40</c:v>
                </c:pt>
                <c:pt idx="2">
                  <c:v>40-50</c:v>
                </c:pt>
                <c:pt idx="3">
                  <c:v>50-60</c:v>
                </c:pt>
                <c:pt idx="4">
                  <c:v>60-70</c:v>
                </c:pt>
                <c:pt idx="5">
                  <c:v>&gt;70</c:v>
                </c:pt>
                <c:pt idx="6">
                  <c:v>Sin datos</c:v>
                </c:pt>
              </c:strCache>
            </c:strRef>
          </c:cat>
          <c:val>
            <c:numRef>
              <c:f>Tabulación!$A$8:$G$8</c:f>
              <c:numCache>
                <c:formatCode>General</c:formatCode>
                <c:ptCount val="7"/>
                <c:pt idx="0">
                  <c:v>5</c:v>
                </c:pt>
                <c:pt idx="1">
                  <c:v>37</c:v>
                </c:pt>
                <c:pt idx="2">
                  <c:v>32</c:v>
                </c:pt>
                <c:pt idx="3">
                  <c:v>15</c:v>
                </c:pt>
                <c:pt idx="4">
                  <c:v>8</c:v>
                </c:pt>
                <c:pt idx="5">
                  <c:v>2</c:v>
                </c:pt>
                <c:pt idx="6">
                  <c:v>5</c:v>
                </c:pt>
              </c:numCache>
            </c:numRef>
          </c:val>
          <c:extLst>
            <c:ext xmlns:c16="http://schemas.microsoft.com/office/drawing/2014/chart" uri="{C3380CC4-5D6E-409C-BE32-E72D297353CC}">
              <c16:uniqueId val="{00000000-8FA0-4BE4-A984-A6F387F4098C}"/>
            </c:ext>
          </c:extLst>
        </c:ser>
        <c:dLbls>
          <c:showLegendKey val="0"/>
          <c:showVal val="0"/>
          <c:showCatName val="0"/>
          <c:showSerName val="0"/>
          <c:showPercent val="0"/>
          <c:showBubbleSize val="0"/>
        </c:dLbls>
        <c:gapWidth val="65"/>
        <c:shape val="box"/>
        <c:axId val="458173056"/>
        <c:axId val="458173384"/>
        <c:axId val="0"/>
      </c:bar3DChart>
      <c:catAx>
        <c:axId val="45817305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CO"/>
          </a:p>
        </c:txPr>
        <c:crossAx val="458173384"/>
        <c:crosses val="autoZero"/>
        <c:auto val="1"/>
        <c:lblAlgn val="ctr"/>
        <c:lblOffset val="100"/>
        <c:noMultiLvlLbl val="0"/>
      </c:catAx>
      <c:valAx>
        <c:axId val="458173384"/>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CO"/>
          </a:p>
        </c:txPr>
        <c:crossAx val="458173056"/>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O"/>
              <a:t>Instituciones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CO"/>
        </a:p>
      </c:txPr>
    </c:title>
    <c:autoTitleDeleted val="0"/>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247585481929176E-2"/>
          <c:y val="9.3377671203227791E-2"/>
          <c:w val="0.9027487159635541"/>
          <c:h val="0.54857929746859435"/>
        </c:manualLayout>
      </c:layout>
      <c:bar3DChart>
        <c:barDir val="col"/>
        <c:grouping val="standard"/>
        <c:varyColors val="0"/>
        <c:ser>
          <c:idx val="0"/>
          <c:order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Tabulación!$A$10:$X$10</c:f>
              <c:strCache>
                <c:ptCount val="24"/>
                <c:pt idx="0">
                  <c:v>Bellas Artes Cali</c:v>
                </c:pt>
                <c:pt idx="1">
                  <c:v>Universidad del Valle</c:v>
                </c:pt>
                <c:pt idx="2">
                  <c:v>Javeriana Cali</c:v>
                </c:pt>
                <c:pt idx="3">
                  <c:v>Universidad Nacional de Colombia</c:v>
                </c:pt>
                <c:pt idx="4">
                  <c:v> Los Andes </c:v>
                </c:pt>
                <c:pt idx="5">
                  <c:v>Jorge Tadeo Lozano</c:v>
                </c:pt>
                <c:pt idx="6">
                  <c:v>Instituto Popular de Cultura Cali</c:v>
                </c:pt>
                <c:pt idx="7">
                  <c:v>Universidad de Antioquía Medellín</c:v>
                </c:pt>
                <c:pt idx="8">
                  <c:v>Universidad del Cauca</c:v>
                </c:pt>
                <c:pt idx="9">
                  <c:v>Javeriana Bogotá</c:v>
                </c:pt>
                <c:pt idx="10">
                  <c:v>Academia Superior de Artes de Bogotá</c:v>
                </c:pt>
                <c:pt idx="11">
                  <c:v>Pontificia Universidad Bolivariana de Medellín</c:v>
                </c:pt>
                <c:pt idx="12">
                  <c:v>Universidad Católica Andrés Bello</c:v>
                </c:pt>
                <c:pt idx="13">
                  <c:v>Universidad de Barcelona</c:v>
                </c:pt>
                <c:pt idx="14">
                  <c:v>Universidad Nacional Autónoma de México</c:v>
                </c:pt>
                <c:pt idx="15">
                  <c:v>Universidad Central Bogotá</c:v>
                </c:pt>
                <c:pt idx="16">
                  <c:v>Ontario Collage of Art and Design (OCAD) </c:v>
                </c:pt>
                <c:pt idx="17">
                  <c:v>Kunsthonchschule-Weibensee Berlín</c:v>
                </c:pt>
                <c:pt idx="18">
                  <c:v>DNSEP de Arte Francia-ENSAD Limoges Francia</c:v>
                </c:pt>
                <c:pt idx="19">
                  <c:v>College of New Rochelle</c:v>
                </c:pt>
                <c:pt idx="20">
                  <c:v>Academia de Bellas Artes de Venecia Italia</c:v>
                </c:pt>
                <c:pt idx="21">
                  <c:v>Facultad de Aix en Provence Francia Certificat</c:v>
                </c:pt>
                <c:pt idx="22">
                  <c:v>Escuela de Bellas Artes Guayaquil</c:v>
                </c:pt>
                <c:pt idx="23">
                  <c:v>ND</c:v>
                </c:pt>
              </c:strCache>
            </c:strRef>
          </c:cat>
          <c:val>
            <c:numRef>
              <c:f>Tabulación!$A$11:$X$11</c:f>
              <c:numCache>
                <c:formatCode>General</c:formatCode>
                <c:ptCount val="24"/>
                <c:pt idx="0">
                  <c:v>59</c:v>
                </c:pt>
                <c:pt idx="1">
                  <c:v>9</c:v>
                </c:pt>
                <c:pt idx="2">
                  <c:v>3</c:v>
                </c:pt>
                <c:pt idx="3">
                  <c:v>6</c:v>
                </c:pt>
                <c:pt idx="4">
                  <c:v>4</c:v>
                </c:pt>
                <c:pt idx="5">
                  <c:v>3</c:v>
                </c:pt>
                <c:pt idx="6">
                  <c:v>2</c:v>
                </c:pt>
                <c:pt idx="7">
                  <c:v>2</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5</c:v>
                </c:pt>
              </c:numCache>
            </c:numRef>
          </c:val>
          <c:extLst>
            <c:ext xmlns:c16="http://schemas.microsoft.com/office/drawing/2014/chart" uri="{C3380CC4-5D6E-409C-BE32-E72D297353CC}">
              <c16:uniqueId val="{00000000-BE22-4099-A484-7FD4BA9DAEDB}"/>
            </c:ext>
          </c:extLst>
        </c:ser>
        <c:dLbls>
          <c:showLegendKey val="0"/>
          <c:showVal val="0"/>
          <c:showCatName val="0"/>
          <c:showSerName val="0"/>
          <c:showPercent val="0"/>
          <c:showBubbleSize val="0"/>
        </c:dLbls>
        <c:gapWidth val="65"/>
        <c:shape val="box"/>
        <c:axId val="646232672"/>
        <c:axId val="646230704"/>
        <c:axId val="598096216"/>
      </c:bar3DChart>
      <c:catAx>
        <c:axId val="64623267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CO"/>
          </a:p>
        </c:txPr>
        <c:crossAx val="646230704"/>
        <c:crosses val="autoZero"/>
        <c:auto val="1"/>
        <c:lblAlgn val="ctr"/>
        <c:lblOffset val="100"/>
        <c:noMultiLvlLbl val="0"/>
      </c:catAx>
      <c:valAx>
        <c:axId val="646230704"/>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CO"/>
          </a:p>
        </c:txPr>
        <c:crossAx val="646232672"/>
        <c:crosses val="autoZero"/>
        <c:crossBetween val="between"/>
      </c:valAx>
      <c:serAx>
        <c:axId val="598096216"/>
        <c:scaling>
          <c:orientation val="minMax"/>
        </c:scaling>
        <c:delete val="1"/>
        <c:axPos val="b"/>
        <c:majorTickMark val="none"/>
        <c:minorTickMark val="none"/>
        <c:tickLblPos val="nextTo"/>
        <c:crossAx val="646230704"/>
        <c:crosses val="autoZero"/>
      </c:ser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O"/>
              <a:t>Exhibiciones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CO"/>
        </a:p>
      </c:txPr>
    </c:title>
    <c:autoTitleDeleted val="0"/>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Tabulación!$A$51:$B$51</c:f>
              <c:strCache>
                <c:ptCount val="2"/>
                <c:pt idx="0">
                  <c:v>Exhibiciones Individuales </c:v>
                </c:pt>
                <c:pt idx="1">
                  <c:v>Exhibiciones Colectivas </c:v>
                </c:pt>
              </c:strCache>
            </c:strRef>
          </c:cat>
          <c:val>
            <c:numRef>
              <c:f>Tabulación!$A$52:$B$52</c:f>
              <c:numCache>
                <c:formatCode>General</c:formatCode>
                <c:ptCount val="2"/>
                <c:pt idx="0">
                  <c:v>378</c:v>
                </c:pt>
                <c:pt idx="1">
                  <c:v>730</c:v>
                </c:pt>
              </c:numCache>
            </c:numRef>
          </c:val>
          <c:extLst>
            <c:ext xmlns:c16="http://schemas.microsoft.com/office/drawing/2014/chart" uri="{C3380CC4-5D6E-409C-BE32-E72D297353CC}">
              <c16:uniqueId val="{00000000-30FA-4063-96B1-2D6EB4EAA017}"/>
            </c:ext>
          </c:extLst>
        </c:ser>
        <c:dLbls>
          <c:showLegendKey val="0"/>
          <c:showVal val="0"/>
          <c:showCatName val="0"/>
          <c:showSerName val="0"/>
          <c:showPercent val="0"/>
          <c:showBubbleSize val="0"/>
        </c:dLbls>
        <c:gapWidth val="65"/>
        <c:shape val="box"/>
        <c:axId val="430613000"/>
        <c:axId val="430613328"/>
        <c:axId val="0"/>
      </c:bar3DChart>
      <c:catAx>
        <c:axId val="43061300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CO"/>
          </a:p>
        </c:txPr>
        <c:crossAx val="430613328"/>
        <c:crosses val="autoZero"/>
        <c:auto val="1"/>
        <c:lblAlgn val="ctr"/>
        <c:lblOffset val="100"/>
        <c:noMultiLvlLbl val="0"/>
      </c:catAx>
      <c:valAx>
        <c:axId val="430613328"/>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CO"/>
          </a:p>
        </c:txPr>
        <c:crossAx val="43061300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CO"/>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_xlchart.v1.4</cx:f>
      </cx:strDim>
      <cx:numDim type="size">
        <cx:f dir="row">_xlchart.v1.5</cx:f>
      </cx:numDim>
    </cx:data>
  </cx:chartData>
  <cx:chart>
    <cx:title pos="t" align="ctr" overlay="0">
      <cx:tx>
        <cx:rich>
          <a:bodyPr spcFirstLastPara="1" vertOverflow="ellipsis" wrap="square" lIns="0" tIns="0" rIns="0" bIns="0" anchor="ctr" anchorCtr="1"/>
          <a:lstStyle/>
          <a:p>
            <a:pPr algn="ctr">
              <a:defRPr/>
            </a:pPr>
            <a:r>
              <a:rPr lang="es-CO"/>
              <a:t>Género</a:t>
            </a:r>
          </a:p>
        </cx:rich>
      </cx:tx>
    </cx:title>
    <cx:plotArea>
      <cx:plotAreaRegion>
        <cx:series layoutId="treemap" uniqueId="{44EA09CC-6A77-4693-B3C3-164A088D8DFA}">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_xlchart.v1.6</cx:f>
      </cx:strDim>
      <cx:numDim type="size">
        <cx:f dir="row">_xlchart.v1.7</cx:f>
      </cx:numDim>
    </cx:data>
  </cx:chartData>
  <cx:chart>
    <cx:title pos="t" align="ctr" overlay="0">
      <cx:tx>
        <cx:rich>
          <a:bodyPr spcFirstLastPara="1" vertOverflow="ellipsis" wrap="square" lIns="0" tIns="0" rIns="0" bIns="0" anchor="ctr" anchorCtr="1"/>
          <a:lstStyle/>
          <a:p>
            <a:pPr algn="ctr">
              <a:defRPr/>
            </a:pPr>
            <a:r>
              <a:rPr lang="es-CO"/>
              <a:t>Formación</a:t>
            </a:r>
          </a:p>
        </cx:rich>
      </cx:tx>
    </cx:title>
    <cx:plotArea>
      <cx:plotAreaRegion>
        <cx:series layoutId="treemap" uniqueId="{D0E9635E-3177-495A-8B80-02E8C4EAED7A}">
          <cx:dataLabels pos="ctr">
            <cx:visibility seriesName="0" categoryName="1" value="0"/>
          </cx:dataLabels>
          <cx:dataId val="0"/>
          <cx:layoutPr/>
        </cx:series>
      </cx:plotAreaRegion>
    </cx:plotArea>
  </cx:chart>
  <cx:clrMapOvr bg1="lt1" tx1="dk1" bg2="lt2" tx2="dk2" accent1="accent1" accent2="accent2" accent3="accent3" accent4="accent4" accent5="accent5" accent6="accent6" hlink="hlink" folHlink="folHlink"/>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 dir="row">_xlchart.v1.8</cx:f>
      </cx:strDim>
      <cx:numDim type="size">
        <cx:f dir="row">_xlchart.v1.9</cx:f>
      </cx:numDim>
    </cx:data>
  </cx:chartData>
  <cx:chart>
    <cx:title pos="t" align="ctr" overlay="0">
      <cx:tx>
        <cx:rich>
          <a:bodyPr spcFirstLastPara="1" vertOverflow="ellipsis" wrap="square" lIns="0" tIns="0" rIns="0" bIns="0" anchor="ctr" anchorCtr="1"/>
          <a:lstStyle/>
          <a:p>
            <a:pPr algn="ctr">
              <a:defRPr/>
            </a:pPr>
            <a:r>
              <a:rPr lang="es-CO"/>
              <a:t>Edad</a:t>
            </a:r>
          </a:p>
        </cx:rich>
      </cx:tx>
    </cx:title>
    <cx:plotArea>
      <cx:plotAreaRegion>
        <cx:series layoutId="treemap" uniqueId="{1461D8BA-D5A7-433A-A8C6-7D78AA5E4443}">
          <cx:dataLabels pos="inEnd">
            <cx:visibility seriesName="0" categoryName="1" value="0"/>
          </cx:dataLabels>
          <cx:dataId val="0"/>
          <cx:layoutPr>
            <cx:parentLabelLayout val="overlapping"/>
          </cx:layoutPr>
        </cx:series>
      </cx:plotAreaRegion>
    </cx:plotArea>
    <cx:legend pos="t" align="ctr"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 dir="row">_xlchart.v1.0</cx:f>
      </cx:strDim>
      <cx:numDim type="size">
        <cx:f dir="row">_xlchart.v1.1</cx:f>
      </cx:numDim>
    </cx:data>
  </cx:chartData>
  <cx:chart>
    <cx:title pos="t" align="ctr" overlay="0">
      <cx:tx>
        <cx:rich>
          <a:bodyPr spcFirstLastPara="1" vertOverflow="ellipsis" wrap="square" lIns="0" tIns="0" rIns="0" bIns="0" anchor="ctr" anchorCtr="1"/>
          <a:lstStyle/>
          <a:p>
            <a:pPr algn="ctr">
              <a:defRPr/>
            </a:pPr>
            <a:r>
              <a:rPr lang="es-CO"/>
              <a:t>Instituciones</a:t>
            </a:r>
          </a:p>
        </cx:rich>
      </cx:tx>
    </cx:title>
    <cx:plotArea>
      <cx:plotAreaRegion>
        <cx:series layoutId="treemap" uniqueId="{F8AF3168-8FDB-4B3D-9870-360FBB9F12ED}">
          <cx:dataLabels pos="inEnd">
            <cx:visibility seriesName="0" categoryName="1" value="0"/>
          </cx:dataLabels>
          <cx:dataId val="0"/>
          <cx:layoutPr>
            <cx:parentLabelLayout val="overlapping"/>
          </cx:layoutPr>
        </cx:series>
      </cx:plotAreaRegion>
    </cx:plotArea>
    <cx:legend pos="t" align="ctr" overlay="0"/>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 dir="row">_xlchart.v1.2</cx:f>
      </cx:strDim>
      <cx:numDim type="size">
        <cx:f dir="row">_xlchart.v1.3</cx:f>
      </cx:numDim>
    </cx:data>
  </cx:chartData>
  <cx:chart>
    <cx:title pos="t" align="ctr" overlay="0">
      <cx:tx>
        <cx:rich>
          <a:bodyPr spcFirstLastPara="1" vertOverflow="ellipsis" wrap="square" lIns="0" tIns="0" rIns="0" bIns="0" anchor="ctr" anchorCtr="1"/>
          <a:lstStyle/>
          <a:p>
            <a:pPr algn="ctr">
              <a:defRPr/>
            </a:pPr>
            <a:r>
              <a:rPr lang="es-CO"/>
              <a:t>Exhibiciones</a:t>
            </a:r>
          </a:p>
        </cx:rich>
      </cx:tx>
    </cx:title>
    <cx:plotArea>
      <cx:plotAreaRegion>
        <cx:series layoutId="treemap" uniqueId="{98CDF4F4-1B8A-4F15-BB23-934444D5A974}">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5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9525">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 Id="rId5" Type="http://schemas.microsoft.com/office/2014/relationships/chartEx" Target="../charts/chartEx5.xml"/><Relationship Id="rId4" Type="http://schemas.microsoft.com/office/2014/relationships/chartEx" Target="../charts/chartEx4.xml"/></Relationships>
</file>

<file path=xl/drawings/drawing1.xml><?xml version="1.0" encoding="utf-8"?>
<xdr:wsDr xmlns:xdr="http://schemas.openxmlformats.org/drawingml/2006/spreadsheetDrawing" xmlns:a="http://schemas.openxmlformats.org/drawingml/2006/main">
  <xdr:twoCellAnchor>
    <xdr:from>
      <xdr:col>1</xdr:col>
      <xdr:colOff>390525</xdr:colOff>
      <xdr:row>13</xdr:row>
      <xdr:rowOff>85725</xdr:rowOff>
    </xdr:from>
    <xdr:to>
      <xdr:col>5</xdr:col>
      <xdr:colOff>342900</xdr:colOff>
      <xdr:row>23</xdr:row>
      <xdr:rowOff>177288</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95250</xdr:colOff>
      <xdr:row>24</xdr:row>
      <xdr:rowOff>180975</xdr:rowOff>
    </xdr:from>
    <xdr:to>
      <xdr:col>5</xdr:col>
      <xdr:colOff>545439</xdr:colOff>
      <xdr:row>35</xdr:row>
      <xdr:rowOff>180975</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638175</xdr:colOff>
      <xdr:row>37</xdr:row>
      <xdr:rowOff>0</xdr:rowOff>
    </xdr:from>
    <xdr:to>
      <xdr:col>6</xdr:col>
      <xdr:colOff>9525</xdr:colOff>
      <xdr:row>47</xdr:row>
      <xdr:rowOff>180738</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9523</xdr:colOff>
      <xdr:row>17</xdr:row>
      <xdr:rowOff>9523</xdr:rowOff>
    </xdr:from>
    <xdr:to>
      <xdr:col>16</xdr:col>
      <xdr:colOff>685800</xdr:colOff>
      <xdr:row>42</xdr:row>
      <xdr:rowOff>188819</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95250</xdr:colOff>
      <xdr:row>50</xdr:row>
      <xdr:rowOff>19050</xdr:rowOff>
    </xdr:from>
    <xdr:to>
      <xdr:col>7</xdr:col>
      <xdr:colOff>571500</xdr:colOff>
      <xdr:row>62</xdr:row>
      <xdr:rowOff>95250</xdr:rowOff>
    </xdr:to>
    <xdr:graphicFrame macro="">
      <xdr:nvGraphicFramePr>
        <xdr:cNvPr id="6" name="Gráfico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104775</xdr:rowOff>
    </xdr:from>
    <xdr:to>
      <xdr:col>6</xdr:col>
      <xdr:colOff>0</xdr:colOff>
      <xdr:row>18</xdr:row>
      <xdr:rowOff>180975</xdr:rowOff>
    </xdr:to>
    <mc:AlternateContent xmlns:mc="http://schemas.openxmlformats.org/markup-compatibility/2006">
      <mc:Choice xmlns:cx1="http://schemas.microsoft.com/office/drawing/2015/9/8/chartex" xmlns="" Requires="cx1">
        <xdr:graphicFrame macro="">
          <xdr:nvGraphicFramePr>
            <xdr:cNvPr id="3" name="Gráfico 2"/>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2" name="Rectángulo 1"/>
            <xdr:cNvSpPr>
              <a:spLocks noTextEdit="1"/>
            </xdr:cNvSpPr>
          </xdr:nvSpPr>
          <xdr:spPr>
            <a:prstGeom prst="rect">
              <a:avLst/>
            </a:prstGeom>
            <a:solidFill>
              <a:prstClr val="white"/>
            </a:solidFill>
            <a:ln w="1">
              <a:solidFill>
                <a:prstClr val="green"/>
              </a:solidFill>
            </a:ln>
          </xdr:spPr>
          <xdr:txBody>
            <a:bodyPr vertOverflow="clip" horzOverflow="clip"/>
            <a:lstStyle/>
            <a:p>
              <a:r>
                <a:rPr lang="es-CO" sz="1100"/>
                <a:t>Este gráfico no está disponible en su versión de Excel.
Si edita esta forma o guarda el libro en un formato de archivo diferente, el gráfico no se podrá utilizar.</a:t>
              </a:r>
            </a:p>
          </xdr:txBody>
        </xdr:sp>
      </mc:Fallback>
    </mc:AlternateContent>
    <xdr:clientData/>
  </xdr:twoCellAnchor>
  <xdr:twoCellAnchor>
    <xdr:from>
      <xdr:col>6</xdr:col>
      <xdr:colOff>295275</xdr:colOff>
      <xdr:row>4</xdr:row>
      <xdr:rowOff>123825</xdr:rowOff>
    </xdr:from>
    <xdr:to>
      <xdr:col>12</xdr:col>
      <xdr:colOff>295275</xdr:colOff>
      <xdr:row>19</xdr:row>
      <xdr:rowOff>9525</xdr:rowOff>
    </xdr:to>
    <mc:AlternateContent xmlns:mc="http://schemas.openxmlformats.org/markup-compatibility/2006">
      <mc:Choice xmlns:cx1="http://schemas.microsoft.com/office/drawing/2015/9/8/chartex" xmlns="" Requires="cx1">
        <xdr:graphicFrame macro="">
          <xdr:nvGraphicFramePr>
            <xdr:cNvPr id="4" name="Gráfico 3"/>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3" name="Rectángulo 2"/>
            <xdr:cNvSpPr>
              <a:spLocks noTextEdit="1"/>
            </xdr:cNvSpPr>
          </xdr:nvSpPr>
          <xdr:spPr>
            <a:prstGeom prst="rect">
              <a:avLst/>
            </a:prstGeom>
            <a:solidFill>
              <a:prstClr val="white"/>
            </a:solidFill>
            <a:ln w="1">
              <a:solidFill>
                <a:prstClr val="green"/>
              </a:solidFill>
            </a:ln>
          </xdr:spPr>
          <xdr:txBody>
            <a:bodyPr vertOverflow="clip" horzOverflow="clip"/>
            <a:lstStyle/>
            <a:p>
              <a:r>
                <a:rPr lang="es-CO" sz="1100"/>
                <a:t>Este gráfico no está disponible en su versión de Excel.
Si edita esta forma o guarda el libro en un formato de archivo diferente, el gráfico no se podrá utilizar.</a:t>
              </a:r>
            </a:p>
          </xdr:txBody>
        </xdr:sp>
      </mc:Fallback>
    </mc:AlternateContent>
    <xdr:clientData/>
  </xdr:twoCellAnchor>
  <xdr:twoCellAnchor>
    <xdr:from>
      <xdr:col>12</xdr:col>
      <xdr:colOff>742949</xdr:colOff>
      <xdr:row>1</xdr:row>
      <xdr:rowOff>9524</xdr:rowOff>
    </xdr:from>
    <xdr:to>
      <xdr:col>20</xdr:col>
      <xdr:colOff>514350</xdr:colOff>
      <xdr:row>19</xdr:row>
      <xdr:rowOff>100965</xdr:rowOff>
    </xdr:to>
    <mc:AlternateContent xmlns:mc="http://schemas.openxmlformats.org/markup-compatibility/2006">
      <mc:Choice xmlns:cx1="http://schemas.microsoft.com/office/drawing/2015/9/8/chartex" xmlns="" Requires="cx1">
        <xdr:graphicFrame macro="">
          <xdr:nvGraphicFramePr>
            <xdr:cNvPr id="5" name="Gráfico 4"/>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4" name="Rectángulo 3"/>
            <xdr:cNvSpPr>
              <a:spLocks noTextEdit="1"/>
            </xdr:cNvSpPr>
          </xdr:nvSpPr>
          <xdr:spPr>
            <a:prstGeom prst="rect">
              <a:avLst/>
            </a:prstGeom>
            <a:solidFill>
              <a:prstClr val="white"/>
            </a:solidFill>
            <a:ln w="1">
              <a:solidFill>
                <a:prstClr val="green"/>
              </a:solidFill>
            </a:ln>
          </xdr:spPr>
          <xdr:txBody>
            <a:bodyPr vertOverflow="clip" horzOverflow="clip"/>
            <a:lstStyle/>
            <a:p>
              <a:r>
                <a:rPr lang="es-CO" sz="1100"/>
                <a:t>Este gráfico no está disponible en su versión de Excel.
Si edita esta forma o guarda el libro en un formato de archivo diferente, el gráfico no se podrá utilizar.</a:t>
              </a:r>
            </a:p>
          </xdr:txBody>
        </xdr:sp>
      </mc:Fallback>
    </mc:AlternateContent>
    <xdr:clientData/>
  </xdr:twoCellAnchor>
  <xdr:twoCellAnchor>
    <xdr:from>
      <xdr:col>0</xdr:col>
      <xdr:colOff>0</xdr:colOff>
      <xdr:row>19</xdr:row>
      <xdr:rowOff>190499</xdr:rowOff>
    </xdr:from>
    <xdr:to>
      <xdr:col>16</xdr:col>
      <xdr:colOff>666750</xdr:colOff>
      <xdr:row>60</xdr:row>
      <xdr:rowOff>95250</xdr:rowOff>
    </xdr:to>
    <mc:AlternateContent xmlns:mc="http://schemas.openxmlformats.org/markup-compatibility/2006">
      <mc:Choice xmlns:cx1="http://schemas.microsoft.com/office/drawing/2015/9/8/chartex" xmlns="" Requires="cx1">
        <xdr:graphicFrame macro="">
          <xdr:nvGraphicFramePr>
            <xdr:cNvPr id="6" name="Gráfico 5"/>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5" name="Rectángulo 4"/>
            <xdr:cNvSpPr>
              <a:spLocks noTextEdit="1"/>
            </xdr:cNvSpPr>
          </xdr:nvSpPr>
          <xdr:spPr>
            <a:prstGeom prst="rect">
              <a:avLst/>
            </a:prstGeom>
            <a:solidFill>
              <a:prstClr val="white"/>
            </a:solidFill>
            <a:ln w="1">
              <a:solidFill>
                <a:prstClr val="green"/>
              </a:solidFill>
            </a:ln>
          </xdr:spPr>
          <xdr:txBody>
            <a:bodyPr vertOverflow="clip" horzOverflow="clip"/>
            <a:lstStyle/>
            <a:p>
              <a:r>
                <a:rPr lang="es-CO" sz="1100"/>
                <a:t>Este gráfico no está disponible en su versión de Excel.
Si edita esta forma o guarda el libro en un formato de archivo diferente, el gráfico no se podrá utilizar.</a:t>
              </a:r>
            </a:p>
          </xdr:txBody>
        </xdr:sp>
      </mc:Fallback>
    </mc:AlternateContent>
    <xdr:clientData/>
  </xdr:twoCellAnchor>
  <xdr:twoCellAnchor>
    <xdr:from>
      <xdr:col>20</xdr:col>
      <xdr:colOff>752475</xdr:colOff>
      <xdr:row>5</xdr:row>
      <xdr:rowOff>133350</xdr:rowOff>
    </xdr:from>
    <xdr:to>
      <xdr:col>26</xdr:col>
      <xdr:colOff>752475</xdr:colOff>
      <xdr:row>20</xdr:row>
      <xdr:rowOff>19050</xdr:rowOff>
    </xdr:to>
    <mc:AlternateContent xmlns:mc="http://schemas.openxmlformats.org/markup-compatibility/2006">
      <mc:Choice xmlns:cx1="http://schemas.microsoft.com/office/drawing/2015/9/8/chartex" xmlns="" Requires="cx1">
        <xdr:graphicFrame macro="">
          <xdr:nvGraphicFramePr>
            <xdr:cNvPr id="7" name="Gráfico 6"/>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6" name="Rectángulo 5"/>
            <xdr:cNvSpPr>
              <a:spLocks noTextEdit="1"/>
            </xdr:cNvSpPr>
          </xdr:nvSpPr>
          <xdr:spPr>
            <a:prstGeom prst="rect">
              <a:avLst/>
            </a:prstGeom>
            <a:solidFill>
              <a:prstClr val="white"/>
            </a:solidFill>
            <a:ln w="1">
              <a:solidFill>
                <a:prstClr val="green"/>
              </a:solidFill>
            </a:ln>
          </xdr:spPr>
          <xdr:txBody>
            <a:bodyPr vertOverflow="clip" horzOverflow="clip"/>
            <a:lstStyle/>
            <a:p>
              <a:r>
                <a:rPr lang="es-CO"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1"/>
  <sheetViews>
    <sheetView tabSelected="1" topLeftCell="D1" zoomScale="66" zoomScaleNormal="66" zoomScaleSheetLayoutView="35" workbookViewId="0"/>
  </sheetViews>
  <sheetFormatPr baseColWidth="10" defaultRowHeight="15" customHeight="1" x14ac:dyDescent="0.25"/>
  <cols>
    <col min="1" max="1" width="39.140625" customWidth="1"/>
    <col min="2" max="2" width="22.42578125" customWidth="1"/>
    <col min="3" max="3" width="11.5703125" customWidth="1"/>
    <col min="4" max="4" width="18.140625" customWidth="1"/>
    <col min="5" max="5" width="15.42578125" customWidth="1"/>
    <col min="6" max="6" width="12.5703125" customWidth="1"/>
    <col min="7" max="7" width="24" customWidth="1"/>
    <col min="8" max="8" width="22.140625" customWidth="1"/>
    <col min="9" max="9" width="38.5703125" customWidth="1"/>
    <col min="10" max="10" width="21.85546875" customWidth="1"/>
    <col min="11" max="11" width="20.42578125" customWidth="1"/>
    <col min="12" max="12" width="23.5703125" customWidth="1"/>
    <col min="13" max="13" width="17" customWidth="1"/>
    <col min="14" max="14" width="98.42578125" customWidth="1"/>
    <col min="15" max="15" width="80.5703125" customWidth="1"/>
    <col min="16" max="16" width="17.85546875" customWidth="1"/>
    <col min="17" max="17" width="125.5703125" customWidth="1"/>
    <col min="18" max="18" width="78.140625" customWidth="1"/>
    <col min="19" max="19" width="58" customWidth="1"/>
    <col min="20" max="20" width="36" customWidth="1"/>
    <col min="21" max="21" width="58.7109375" customWidth="1"/>
  </cols>
  <sheetData>
    <row r="1" spans="1:22" ht="48.75" customHeight="1" x14ac:dyDescent="0.3">
      <c r="A1" s="7" t="s">
        <v>222</v>
      </c>
      <c r="B1" s="7" t="s">
        <v>2</v>
      </c>
      <c r="C1" s="7" t="s">
        <v>219</v>
      </c>
      <c r="D1" s="7" t="s">
        <v>3</v>
      </c>
      <c r="E1" s="7" t="s">
        <v>140</v>
      </c>
      <c r="F1" s="7" t="s">
        <v>1</v>
      </c>
      <c r="G1" s="7" t="s">
        <v>9</v>
      </c>
      <c r="H1" s="7" t="s">
        <v>17</v>
      </c>
      <c r="I1" s="7" t="s">
        <v>8</v>
      </c>
      <c r="J1" s="7" t="s">
        <v>13</v>
      </c>
      <c r="K1" s="7" t="s">
        <v>10</v>
      </c>
      <c r="L1" s="7" t="s">
        <v>14</v>
      </c>
      <c r="M1" s="7" t="s">
        <v>320</v>
      </c>
      <c r="N1" s="8" t="s">
        <v>217</v>
      </c>
      <c r="O1" s="8" t="s">
        <v>326</v>
      </c>
      <c r="P1" s="8" t="s">
        <v>321</v>
      </c>
      <c r="Q1" s="7" t="s">
        <v>218</v>
      </c>
      <c r="R1" s="7" t="s">
        <v>326</v>
      </c>
      <c r="S1" s="7" t="s">
        <v>225</v>
      </c>
      <c r="T1" s="7" t="s">
        <v>226</v>
      </c>
      <c r="U1" s="7" t="s">
        <v>227</v>
      </c>
    </row>
    <row r="2" spans="1:22" ht="147" customHeight="1" x14ac:dyDescent="0.25">
      <c r="A2" s="5" t="s">
        <v>12</v>
      </c>
      <c r="B2" s="5">
        <v>1970</v>
      </c>
      <c r="C2" s="5" t="s">
        <v>220</v>
      </c>
      <c r="D2" s="5" t="s">
        <v>158</v>
      </c>
      <c r="E2" s="5" t="s">
        <v>159</v>
      </c>
      <c r="F2" s="5">
        <f>2018-1970</f>
        <v>48</v>
      </c>
      <c r="G2" s="5" t="s">
        <v>21</v>
      </c>
      <c r="H2" s="5"/>
      <c r="I2" s="5" t="s">
        <v>185</v>
      </c>
      <c r="J2" s="5" t="s">
        <v>234</v>
      </c>
      <c r="K2" s="5" t="s">
        <v>11</v>
      </c>
      <c r="L2" s="5"/>
      <c r="M2" s="17">
        <v>11</v>
      </c>
      <c r="N2" s="3" t="s">
        <v>327</v>
      </c>
      <c r="O2" s="18" t="s">
        <v>328</v>
      </c>
      <c r="P2" s="15">
        <v>11</v>
      </c>
      <c r="Q2" s="3" t="s">
        <v>329</v>
      </c>
      <c r="R2" s="18" t="s">
        <v>330</v>
      </c>
      <c r="S2" s="6"/>
      <c r="T2" s="6"/>
      <c r="U2" s="6"/>
    </row>
    <row r="3" spans="1:22" ht="87.75" customHeight="1" x14ac:dyDescent="0.25">
      <c r="A3" s="3" t="s">
        <v>268</v>
      </c>
      <c r="B3" s="3">
        <v>1977</v>
      </c>
      <c r="C3" s="3" t="s">
        <v>220</v>
      </c>
      <c r="D3" s="3" t="s">
        <v>170</v>
      </c>
      <c r="E3" s="3" t="s">
        <v>141</v>
      </c>
      <c r="F3" s="3">
        <f>2018-1977</f>
        <v>41</v>
      </c>
      <c r="G3" s="3" t="s">
        <v>315</v>
      </c>
      <c r="H3" s="3"/>
      <c r="I3" s="3"/>
      <c r="J3" s="3" t="s">
        <v>20</v>
      </c>
      <c r="K3" s="3" t="s">
        <v>269</v>
      </c>
      <c r="L3" s="3"/>
      <c r="M3" s="15"/>
      <c r="N3" s="3"/>
      <c r="O3" s="18"/>
      <c r="P3" s="15"/>
      <c r="Q3" s="3"/>
      <c r="R3" s="18"/>
      <c r="S3" s="4"/>
      <c r="T3" s="3"/>
      <c r="U3" s="4"/>
      <c r="V3" s="10"/>
    </row>
    <row r="4" spans="1:22" ht="237.75" customHeight="1" x14ac:dyDescent="0.25">
      <c r="A4" s="3" t="s">
        <v>43</v>
      </c>
      <c r="B4" s="3">
        <v>1983</v>
      </c>
      <c r="C4" s="3" t="s">
        <v>221</v>
      </c>
      <c r="D4" s="3" t="s">
        <v>142</v>
      </c>
      <c r="E4" s="3" t="s">
        <v>141</v>
      </c>
      <c r="F4" s="3">
        <v>33</v>
      </c>
      <c r="G4" s="3" t="s">
        <v>237</v>
      </c>
      <c r="H4" s="3"/>
      <c r="I4" s="3"/>
      <c r="J4" s="3" t="s">
        <v>19</v>
      </c>
      <c r="K4" s="3"/>
      <c r="L4" s="3"/>
      <c r="M4" s="15">
        <v>8</v>
      </c>
      <c r="N4" s="3" t="s">
        <v>331</v>
      </c>
      <c r="O4" s="18" t="s">
        <v>345</v>
      </c>
      <c r="P4" s="15">
        <v>15</v>
      </c>
      <c r="Q4" s="3" t="s">
        <v>333</v>
      </c>
      <c r="R4" s="18" t="s">
        <v>332</v>
      </c>
      <c r="S4" s="4"/>
      <c r="T4" s="4"/>
      <c r="U4" s="4"/>
    </row>
    <row r="5" spans="1:22" ht="357.75" customHeight="1" x14ac:dyDescent="0.25">
      <c r="A5" s="5" t="s">
        <v>95</v>
      </c>
      <c r="B5" s="5">
        <v>1977</v>
      </c>
      <c r="C5" s="5" t="s">
        <v>220</v>
      </c>
      <c r="D5" s="5" t="s">
        <v>142</v>
      </c>
      <c r="E5" s="5" t="s">
        <v>141</v>
      </c>
      <c r="F5" s="5">
        <f>2018-1977</f>
        <v>41</v>
      </c>
      <c r="G5" s="5" t="s">
        <v>237</v>
      </c>
      <c r="H5" s="5"/>
      <c r="I5" s="5"/>
      <c r="J5" s="5" t="s">
        <v>20</v>
      </c>
      <c r="K5" s="5" t="s">
        <v>228</v>
      </c>
      <c r="L5" s="5"/>
      <c r="M5" s="17"/>
      <c r="N5" s="4"/>
      <c r="O5" s="19"/>
      <c r="P5" s="16"/>
      <c r="Q5" s="4"/>
      <c r="R5" s="19"/>
      <c r="S5" s="6"/>
      <c r="T5" s="6"/>
      <c r="U5" s="5" t="s">
        <v>334</v>
      </c>
    </row>
    <row r="6" spans="1:22" ht="131.1" customHeight="1" x14ac:dyDescent="0.25">
      <c r="A6" s="3" t="s">
        <v>309</v>
      </c>
      <c r="B6" s="3">
        <v>1964</v>
      </c>
      <c r="C6" s="3" t="s">
        <v>221</v>
      </c>
      <c r="D6" s="3" t="s">
        <v>279</v>
      </c>
      <c r="E6" s="3" t="s">
        <v>141</v>
      </c>
      <c r="F6" s="3">
        <f>2018-1964</f>
        <v>54</v>
      </c>
      <c r="G6" s="3" t="s">
        <v>205</v>
      </c>
      <c r="H6" s="3"/>
      <c r="I6" s="3"/>
      <c r="J6" s="3" t="s">
        <v>281</v>
      </c>
      <c r="K6" s="3" t="s">
        <v>236</v>
      </c>
      <c r="L6" s="3"/>
      <c r="M6" s="15"/>
      <c r="N6" s="4"/>
      <c r="O6" s="19"/>
      <c r="P6" s="16"/>
      <c r="Q6" s="4"/>
      <c r="R6" s="19"/>
      <c r="S6" s="4"/>
      <c r="T6" s="3" t="s">
        <v>280</v>
      </c>
      <c r="U6" s="3"/>
    </row>
    <row r="7" spans="1:22" ht="210" x14ac:dyDescent="0.25">
      <c r="A7" s="3" t="s">
        <v>28</v>
      </c>
      <c r="B7" s="3">
        <v>1971</v>
      </c>
      <c r="C7" s="3" t="s">
        <v>221</v>
      </c>
      <c r="D7" s="3" t="s">
        <v>142</v>
      </c>
      <c r="E7" s="3" t="s">
        <v>141</v>
      </c>
      <c r="F7" s="3">
        <f>2018-1971</f>
        <v>47</v>
      </c>
      <c r="G7" s="3" t="s">
        <v>237</v>
      </c>
      <c r="H7" s="3"/>
      <c r="I7" s="3"/>
      <c r="J7" s="3" t="s">
        <v>19</v>
      </c>
      <c r="K7" s="3" t="s">
        <v>229</v>
      </c>
      <c r="L7" s="3"/>
      <c r="M7" s="15"/>
      <c r="N7" s="4"/>
      <c r="O7" s="19"/>
      <c r="P7" s="16">
        <v>12</v>
      </c>
      <c r="Q7" s="25" t="s">
        <v>590</v>
      </c>
      <c r="R7" s="18" t="s">
        <v>591</v>
      </c>
      <c r="S7" s="4"/>
      <c r="T7" s="4"/>
      <c r="U7" s="4"/>
    </row>
    <row r="8" spans="1:22" ht="239.25" customHeight="1" x14ac:dyDescent="0.25">
      <c r="A8" s="5" t="s">
        <v>87</v>
      </c>
      <c r="B8" s="5">
        <v>1972</v>
      </c>
      <c r="C8" s="5" t="s">
        <v>220</v>
      </c>
      <c r="D8" s="5" t="s">
        <v>142</v>
      </c>
      <c r="E8" s="5" t="s">
        <v>141</v>
      </c>
      <c r="F8" s="5">
        <f>2018-1972</f>
        <v>46</v>
      </c>
      <c r="G8" s="5" t="s">
        <v>237</v>
      </c>
      <c r="H8" s="5"/>
      <c r="I8" s="5"/>
      <c r="J8" s="5" t="s">
        <v>20</v>
      </c>
      <c r="K8" s="5"/>
      <c r="L8" s="5"/>
      <c r="M8" s="17">
        <v>11</v>
      </c>
      <c r="N8" s="22" t="s">
        <v>335</v>
      </c>
      <c r="O8" s="18" t="s">
        <v>336</v>
      </c>
      <c r="P8" s="15">
        <v>18</v>
      </c>
      <c r="Q8" s="3" t="s">
        <v>337</v>
      </c>
      <c r="R8" s="18" t="s">
        <v>338</v>
      </c>
      <c r="S8" s="5" t="s">
        <v>245</v>
      </c>
      <c r="T8" s="5" t="s">
        <v>258</v>
      </c>
      <c r="U8" s="6"/>
    </row>
    <row r="9" spans="1:22" ht="186.75" customHeight="1" x14ac:dyDescent="0.25">
      <c r="A9" s="3" t="s">
        <v>122</v>
      </c>
      <c r="B9" s="3">
        <v>1975</v>
      </c>
      <c r="C9" s="3" t="s">
        <v>221</v>
      </c>
      <c r="D9" s="3" t="s">
        <v>142</v>
      </c>
      <c r="E9" s="3" t="s">
        <v>141</v>
      </c>
      <c r="F9" s="3">
        <v>43</v>
      </c>
      <c r="G9" s="3" t="s">
        <v>193</v>
      </c>
      <c r="H9" s="3"/>
      <c r="I9" s="3"/>
      <c r="J9" s="3" t="s">
        <v>175</v>
      </c>
      <c r="K9" s="3" t="s">
        <v>210</v>
      </c>
      <c r="L9" s="3"/>
      <c r="M9" s="15">
        <v>20</v>
      </c>
      <c r="N9" s="22" t="s">
        <v>550</v>
      </c>
      <c r="O9" s="18" t="s">
        <v>551</v>
      </c>
      <c r="P9" s="15"/>
      <c r="Q9" s="4"/>
      <c r="R9" s="19"/>
      <c r="S9" s="4"/>
      <c r="T9" s="4"/>
      <c r="U9" s="4"/>
    </row>
    <row r="10" spans="1:22" ht="133.5" customHeight="1" x14ac:dyDescent="0.25">
      <c r="A10" s="3" t="s">
        <v>102</v>
      </c>
      <c r="B10" s="3">
        <v>1984</v>
      </c>
      <c r="C10" s="3" t="s">
        <v>221</v>
      </c>
      <c r="D10" s="3" t="s">
        <v>142</v>
      </c>
      <c r="E10" s="3" t="s">
        <v>141</v>
      </c>
      <c r="F10" s="3">
        <f>2018-1984</f>
        <v>34</v>
      </c>
      <c r="G10" s="3" t="s">
        <v>204</v>
      </c>
      <c r="H10" s="3"/>
      <c r="I10" s="3"/>
      <c r="J10" s="3" t="s">
        <v>26</v>
      </c>
      <c r="K10" s="3" t="s">
        <v>183</v>
      </c>
      <c r="L10" s="3"/>
      <c r="M10" s="15">
        <v>3</v>
      </c>
      <c r="N10" s="3" t="s">
        <v>339</v>
      </c>
      <c r="O10" s="18" t="s">
        <v>340</v>
      </c>
      <c r="P10" s="15">
        <v>4</v>
      </c>
      <c r="Q10" s="3" t="s">
        <v>341</v>
      </c>
      <c r="R10" s="18" t="s">
        <v>342</v>
      </c>
      <c r="S10" s="4"/>
      <c r="T10" s="4"/>
      <c r="U10" s="4"/>
    </row>
    <row r="11" spans="1:22" ht="105" customHeight="1" x14ac:dyDescent="0.25">
      <c r="A11" s="3" t="s">
        <v>308</v>
      </c>
      <c r="B11" s="3">
        <v>1952</v>
      </c>
      <c r="C11" s="3" t="s">
        <v>220</v>
      </c>
      <c r="D11" s="3" t="s">
        <v>142</v>
      </c>
      <c r="E11" s="3" t="s">
        <v>141</v>
      </c>
      <c r="F11" s="3">
        <f>2018-1952</f>
        <v>66</v>
      </c>
      <c r="G11" s="3" t="s">
        <v>304</v>
      </c>
      <c r="H11" s="3"/>
      <c r="I11" s="3"/>
      <c r="J11" s="3" t="s">
        <v>305</v>
      </c>
      <c r="K11" s="3" t="s">
        <v>306</v>
      </c>
      <c r="L11" s="3"/>
      <c r="M11" s="15"/>
      <c r="N11" s="3"/>
      <c r="O11" s="18"/>
      <c r="P11" s="15"/>
      <c r="Q11" s="3"/>
      <c r="R11" s="18"/>
      <c r="S11" s="3" t="s">
        <v>307</v>
      </c>
      <c r="T11" s="4"/>
      <c r="U11" s="4"/>
    </row>
    <row r="12" spans="1:22" ht="140.25" customHeight="1" x14ac:dyDescent="0.25">
      <c r="A12" s="5" t="s">
        <v>91</v>
      </c>
      <c r="B12" s="5">
        <v>1975</v>
      </c>
      <c r="C12" s="5" t="s">
        <v>220</v>
      </c>
      <c r="D12" s="5" t="s">
        <v>142</v>
      </c>
      <c r="E12" s="5" t="s">
        <v>141</v>
      </c>
      <c r="F12" s="5">
        <f>2018-1975</f>
        <v>43</v>
      </c>
      <c r="G12" s="5" t="s">
        <v>237</v>
      </c>
      <c r="H12" s="5"/>
      <c r="I12" s="5"/>
      <c r="J12" s="5" t="s">
        <v>20</v>
      </c>
      <c r="K12" s="5"/>
      <c r="L12" s="5"/>
      <c r="M12" s="17">
        <v>8</v>
      </c>
      <c r="N12" s="3" t="s">
        <v>343</v>
      </c>
      <c r="O12" s="18" t="s">
        <v>344</v>
      </c>
      <c r="P12" s="15">
        <v>10</v>
      </c>
      <c r="Q12" s="3" t="s">
        <v>346</v>
      </c>
      <c r="R12" s="18" t="s">
        <v>347</v>
      </c>
      <c r="S12" s="6"/>
      <c r="T12" s="6"/>
      <c r="U12" s="6"/>
    </row>
    <row r="13" spans="1:22" ht="156.75" customHeight="1" x14ac:dyDescent="0.25">
      <c r="A13" s="5" t="s">
        <v>96</v>
      </c>
      <c r="B13" s="5">
        <v>1983</v>
      </c>
      <c r="C13" s="5" t="s">
        <v>220</v>
      </c>
      <c r="D13" s="5" t="s">
        <v>142</v>
      </c>
      <c r="E13" s="5" t="s">
        <v>141</v>
      </c>
      <c r="F13" s="5">
        <f>2018-1983</f>
        <v>35</v>
      </c>
      <c r="G13" s="5" t="s">
        <v>237</v>
      </c>
      <c r="H13" s="5"/>
      <c r="I13" s="5"/>
      <c r="J13" s="5" t="s">
        <v>20</v>
      </c>
      <c r="K13" s="5"/>
      <c r="L13" s="5"/>
      <c r="M13" s="17"/>
      <c r="N13" s="4"/>
      <c r="O13" s="19"/>
      <c r="P13" s="16">
        <v>10</v>
      </c>
      <c r="Q13" s="25" t="s">
        <v>592</v>
      </c>
      <c r="R13" s="18" t="s">
        <v>593</v>
      </c>
      <c r="S13" s="6"/>
      <c r="T13" s="6"/>
      <c r="U13" s="6"/>
    </row>
    <row r="14" spans="1:22" ht="171.75" customHeight="1" x14ac:dyDescent="0.25">
      <c r="A14" s="5" t="s">
        <v>31</v>
      </c>
      <c r="B14" s="5">
        <v>1991</v>
      </c>
      <c r="C14" s="5" t="s">
        <v>220</v>
      </c>
      <c r="D14" s="5" t="s">
        <v>142</v>
      </c>
      <c r="E14" s="5" t="s">
        <v>141</v>
      </c>
      <c r="F14" s="5">
        <f>2018-1991</f>
        <v>27</v>
      </c>
      <c r="G14" s="5" t="s">
        <v>32</v>
      </c>
      <c r="H14" s="5"/>
      <c r="I14" s="5"/>
      <c r="J14" s="5" t="s">
        <v>33</v>
      </c>
      <c r="K14" s="5"/>
      <c r="L14" s="5"/>
      <c r="M14" s="17">
        <v>7</v>
      </c>
      <c r="N14" s="3" t="s">
        <v>348</v>
      </c>
      <c r="O14" s="18" t="s">
        <v>349</v>
      </c>
      <c r="P14" s="15">
        <v>10</v>
      </c>
      <c r="Q14" s="3" t="s">
        <v>350</v>
      </c>
      <c r="R14" s="18" t="s">
        <v>351</v>
      </c>
      <c r="S14" s="6"/>
      <c r="T14" s="6"/>
      <c r="U14" s="6"/>
    </row>
    <row r="15" spans="1:22" ht="168" customHeight="1" x14ac:dyDescent="0.25">
      <c r="A15" s="5" t="s">
        <v>98</v>
      </c>
      <c r="B15" s="5">
        <v>1971</v>
      </c>
      <c r="C15" s="5" t="s">
        <v>220</v>
      </c>
      <c r="D15" s="5" t="s">
        <v>142</v>
      </c>
      <c r="E15" s="5" t="s">
        <v>141</v>
      </c>
      <c r="F15" s="5">
        <f>2018-1971</f>
        <v>47</v>
      </c>
      <c r="G15" s="5" t="s">
        <v>237</v>
      </c>
      <c r="H15" s="5"/>
      <c r="I15" s="5"/>
      <c r="J15" s="5" t="s">
        <v>20</v>
      </c>
      <c r="K15" s="5"/>
      <c r="L15" s="5"/>
      <c r="M15" s="17">
        <v>10</v>
      </c>
      <c r="N15" s="23" t="s">
        <v>552</v>
      </c>
      <c r="O15" s="18" t="s">
        <v>553</v>
      </c>
      <c r="P15" s="15"/>
      <c r="Q15" s="4"/>
      <c r="R15" s="19"/>
      <c r="S15" s="6"/>
      <c r="T15" s="6"/>
      <c r="U15" s="6"/>
    </row>
    <row r="16" spans="1:22" ht="291" customHeight="1" x14ac:dyDescent="0.25">
      <c r="A16" s="3" t="s">
        <v>80</v>
      </c>
      <c r="B16" s="3">
        <v>1989</v>
      </c>
      <c r="C16" s="3" t="s">
        <v>221</v>
      </c>
      <c r="D16" s="3" t="s">
        <v>142</v>
      </c>
      <c r="E16" s="3" t="s">
        <v>141</v>
      </c>
      <c r="F16" s="3">
        <f>2018-1989</f>
        <v>29</v>
      </c>
      <c r="G16" s="3" t="s">
        <v>237</v>
      </c>
      <c r="H16" s="3"/>
      <c r="I16" s="3"/>
      <c r="J16" s="3" t="s">
        <v>175</v>
      </c>
      <c r="K16" s="3"/>
      <c r="L16" s="3"/>
      <c r="M16" s="15"/>
      <c r="N16" s="4"/>
      <c r="O16" s="19"/>
      <c r="P16" s="16">
        <v>20</v>
      </c>
      <c r="Q16" s="23" t="s">
        <v>554</v>
      </c>
      <c r="R16" s="18" t="s">
        <v>555</v>
      </c>
      <c r="S16" s="4"/>
      <c r="T16" s="4"/>
      <c r="U16" s="4"/>
    </row>
    <row r="17" spans="1:21" ht="180.75" customHeight="1" x14ac:dyDescent="0.25">
      <c r="A17" s="5" t="s">
        <v>30</v>
      </c>
      <c r="B17" s="5">
        <v>1982</v>
      </c>
      <c r="C17" s="5" t="s">
        <v>220</v>
      </c>
      <c r="D17" s="5" t="s">
        <v>142</v>
      </c>
      <c r="E17" s="5" t="s">
        <v>141</v>
      </c>
      <c r="F17" s="5">
        <f>2018-1982</f>
        <v>36</v>
      </c>
      <c r="G17" s="5" t="s">
        <v>237</v>
      </c>
      <c r="H17" s="5"/>
      <c r="I17" s="5"/>
      <c r="J17" s="5" t="s">
        <v>20</v>
      </c>
      <c r="K17" s="5"/>
      <c r="L17" s="5"/>
      <c r="M17" s="17">
        <v>5</v>
      </c>
      <c r="N17" s="23" t="s">
        <v>352</v>
      </c>
      <c r="O17" s="18" t="s">
        <v>353</v>
      </c>
      <c r="P17" s="15">
        <v>13</v>
      </c>
      <c r="Q17" s="9" t="s">
        <v>556</v>
      </c>
      <c r="R17" s="18" t="s">
        <v>557</v>
      </c>
      <c r="S17" s="6"/>
      <c r="T17" s="6"/>
      <c r="U17" s="6"/>
    </row>
    <row r="18" spans="1:21" ht="68.25" customHeight="1" x14ac:dyDescent="0.25">
      <c r="A18" s="3" t="s">
        <v>300</v>
      </c>
      <c r="B18" s="3">
        <v>1985</v>
      </c>
      <c r="C18" s="3" t="s">
        <v>220</v>
      </c>
      <c r="D18" s="3" t="s">
        <v>4</v>
      </c>
      <c r="E18" s="3" t="s">
        <v>141</v>
      </c>
      <c r="F18" s="3">
        <f>2018-1985</f>
        <v>33</v>
      </c>
      <c r="G18" s="3" t="s">
        <v>49</v>
      </c>
      <c r="H18" s="3"/>
      <c r="I18" s="3"/>
      <c r="J18" s="3" t="s">
        <v>292</v>
      </c>
      <c r="K18" s="3" t="s">
        <v>297</v>
      </c>
      <c r="L18" s="3"/>
      <c r="M18" s="15"/>
      <c r="N18" s="3"/>
      <c r="O18" s="18"/>
      <c r="P18" s="15"/>
      <c r="Q18" s="3"/>
      <c r="R18" s="18"/>
      <c r="S18" s="3" t="s">
        <v>298</v>
      </c>
      <c r="T18" s="3" t="s">
        <v>299</v>
      </c>
      <c r="U18" s="4"/>
    </row>
    <row r="19" spans="1:21" ht="269.25" customHeight="1" x14ac:dyDescent="0.25">
      <c r="A19" s="3" t="s">
        <v>29</v>
      </c>
      <c r="B19" s="3">
        <v>1984</v>
      </c>
      <c r="C19" s="3" t="s">
        <v>221</v>
      </c>
      <c r="D19" s="3" t="s">
        <v>142</v>
      </c>
      <c r="E19" s="3" t="s">
        <v>141</v>
      </c>
      <c r="F19" s="3">
        <f>2018-1984</f>
        <v>34</v>
      </c>
      <c r="G19" s="3" t="s">
        <v>204</v>
      </c>
      <c r="H19" s="3"/>
      <c r="I19" s="3"/>
      <c r="J19" s="3" t="s">
        <v>26</v>
      </c>
      <c r="K19" s="3"/>
      <c r="L19" s="3"/>
      <c r="M19" s="15">
        <v>2</v>
      </c>
      <c r="N19" s="3" t="s">
        <v>354</v>
      </c>
      <c r="O19" s="18" t="s">
        <v>363</v>
      </c>
      <c r="P19" s="15">
        <v>17</v>
      </c>
      <c r="Q19" s="3" t="s">
        <v>355</v>
      </c>
      <c r="R19" s="18" t="s">
        <v>356</v>
      </c>
      <c r="S19" s="4"/>
      <c r="T19" s="4"/>
      <c r="U19" s="4"/>
    </row>
    <row r="20" spans="1:21" ht="318" customHeight="1" x14ac:dyDescent="0.25">
      <c r="A20" s="5" t="s">
        <v>108</v>
      </c>
      <c r="B20" s="5">
        <v>1968</v>
      </c>
      <c r="C20" s="5" t="s">
        <v>220</v>
      </c>
      <c r="D20" s="5" t="s">
        <v>165</v>
      </c>
      <c r="E20" s="5" t="s">
        <v>164</v>
      </c>
      <c r="F20" s="5">
        <f>2018-1968</f>
        <v>50</v>
      </c>
      <c r="G20" s="5" t="s">
        <v>109</v>
      </c>
      <c r="H20" s="5"/>
      <c r="I20" s="5"/>
      <c r="J20" s="5" t="s">
        <v>110</v>
      </c>
      <c r="K20" s="5" t="s">
        <v>111</v>
      </c>
      <c r="L20" s="5"/>
      <c r="M20" s="17">
        <v>21</v>
      </c>
      <c r="N20" s="22" t="s">
        <v>357</v>
      </c>
      <c r="O20" s="18" t="s">
        <v>358</v>
      </c>
      <c r="P20" s="15"/>
      <c r="Q20" s="3"/>
      <c r="R20" s="18"/>
      <c r="S20" s="6"/>
      <c r="T20" s="6"/>
      <c r="U20" s="5"/>
    </row>
    <row r="21" spans="1:21" ht="258" customHeight="1" x14ac:dyDescent="0.25">
      <c r="A21" s="3" t="s">
        <v>6</v>
      </c>
      <c r="B21" s="3">
        <v>1988</v>
      </c>
      <c r="C21" s="3" t="s">
        <v>221</v>
      </c>
      <c r="D21" s="3" t="s">
        <v>142</v>
      </c>
      <c r="E21" s="3" t="s">
        <v>141</v>
      </c>
      <c r="F21" s="3">
        <v>30</v>
      </c>
      <c r="G21" s="3" t="s">
        <v>238</v>
      </c>
      <c r="H21" s="3"/>
      <c r="I21" s="3"/>
      <c r="J21" s="3" t="s">
        <v>19</v>
      </c>
      <c r="K21" s="3"/>
      <c r="L21" s="3"/>
      <c r="M21" s="15">
        <v>4</v>
      </c>
      <c r="N21" s="22" t="s">
        <v>359</v>
      </c>
      <c r="O21" s="18" t="s">
        <v>360</v>
      </c>
      <c r="P21" s="15">
        <v>17</v>
      </c>
      <c r="Q21" s="3" t="s">
        <v>361</v>
      </c>
      <c r="R21" s="22" t="s">
        <v>362</v>
      </c>
      <c r="S21" s="4"/>
      <c r="T21" s="4"/>
      <c r="U21" s="4"/>
    </row>
    <row r="22" spans="1:21" ht="135" x14ac:dyDescent="0.25">
      <c r="A22" s="3" t="s">
        <v>7</v>
      </c>
      <c r="B22" s="3">
        <v>1963</v>
      </c>
      <c r="C22" s="3" t="s">
        <v>221</v>
      </c>
      <c r="D22" s="3" t="s">
        <v>142</v>
      </c>
      <c r="E22" s="3" t="s">
        <v>141</v>
      </c>
      <c r="F22" s="3">
        <f>2018-1963</f>
        <v>55</v>
      </c>
      <c r="G22" s="3" t="s">
        <v>237</v>
      </c>
      <c r="H22" s="3"/>
      <c r="I22" s="3" t="s">
        <v>213</v>
      </c>
      <c r="J22" s="3" t="s">
        <v>19</v>
      </c>
      <c r="K22" s="3"/>
      <c r="L22" s="3"/>
      <c r="M22" s="15">
        <v>8</v>
      </c>
      <c r="N22" s="22" t="s">
        <v>364</v>
      </c>
      <c r="O22" s="18" t="s">
        <v>365</v>
      </c>
      <c r="P22" s="15">
        <v>9</v>
      </c>
      <c r="Q22" s="3" t="s">
        <v>366</v>
      </c>
      <c r="R22" s="18" t="s">
        <v>367</v>
      </c>
      <c r="S22" s="4"/>
      <c r="T22" s="4"/>
      <c r="U22" s="4"/>
    </row>
    <row r="23" spans="1:21" ht="105" x14ac:dyDescent="0.25">
      <c r="A23" s="3" t="s">
        <v>85</v>
      </c>
      <c r="B23" s="3">
        <v>1970</v>
      </c>
      <c r="C23" s="3" t="s">
        <v>221</v>
      </c>
      <c r="D23" s="3" t="s">
        <v>150</v>
      </c>
      <c r="E23" s="3" t="s">
        <v>141</v>
      </c>
      <c r="F23" s="3">
        <f>2018-1970</f>
        <v>48</v>
      </c>
      <c r="G23" s="3" t="s">
        <v>237</v>
      </c>
      <c r="H23" s="3"/>
      <c r="I23" s="3"/>
      <c r="J23" s="3" t="s">
        <v>175</v>
      </c>
      <c r="K23" s="3"/>
      <c r="L23" s="3"/>
      <c r="M23" s="15"/>
      <c r="N23" s="3"/>
      <c r="O23" s="18"/>
      <c r="P23" s="15">
        <v>14</v>
      </c>
      <c r="Q23" s="3" t="s">
        <v>368</v>
      </c>
      <c r="R23" s="18" t="s">
        <v>369</v>
      </c>
      <c r="S23" s="3" t="s">
        <v>246</v>
      </c>
      <c r="T23" s="4"/>
      <c r="U23" s="4"/>
    </row>
    <row r="24" spans="1:21" ht="264.75" customHeight="1" x14ac:dyDescent="0.25">
      <c r="A24" s="3" t="s">
        <v>27</v>
      </c>
      <c r="B24" s="3">
        <v>1984</v>
      </c>
      <c r="C24" s="3" t="s">
        <v>221</v>
      </c>
      <c r="D24" s="3" t="s">
        <v>157</v>
      </c>
      <c r="E24" s="3" t="s">
        <v>141</v>
      </c>
      <c r="F24" s="3">
        <f>2018-1984</f>
        <v>34</v>
      </c>
      <c r="G24" s="3" t="s">
        <v>204</v>
      </c>
      <c r="H24" s="3"/>
      <c r="I24" s="3"/>
      <c r="J24" s="3" t="s">
        <v>26</v>
      </c>
      <c r="K24" s="3" t="s">
        <v>230</v>
      </c>
      <c r="L24" s="3"/>
      <c r="M24" s="15"/>
      <c r="N24" s="4"/>
      <c r="O24" s="19"/>
      <c r="P24" s="16">
        <v>20</v>
      </c>
      <c r="Q24" s="3" t="s">
        <v>370</v>
      </c>
      <c r="R24" s="18" t="s">
        <v>371</v>
      </c>
      <c r="S24" s="4"/>
      <c r="T24" s="4"/>
      <c r="U24" s="4"/>
    </row>
    <row r="25" spans="1:21" ht="180" x14ac:dyDescent="0.25">
      <c r="A25" s="3" t="s">
        <v>66</v>
      </c>
      <c r="B25" s="3">
        <v>1968</v>
      </c>
      <c r="C25" s="3" t="s">
        <v>221</v>
      </c>
      <c r="D25" s="3" t="s">
        <v>142</v>
      </c>
      <c r="E25" s="3" t="s">
        <v>141</v>
      </c>
      <c r="F25" s="3">
        <f>2018-1968</f>
        <v>50</v>
      </c>
      <c r="G25" s="3" t="s">
        <v>237</v>
      </c>
      <c r="H25" s="3"/>
      <c r="I25" s="3" t="s">
        <v>67</v>
      </c>
      <c r="J25" s="3" t="s">
        <v>19</v>
      </c>
      <c r="K25" s="3" t="s">
        <v>176</v>
      </c>
      <c r="L25" s="3"/>
      <c r="M25" s="15">
        <v>2</v>
      </c>
      <c r="N25" s="3" t="s">
        <v>372</v>
      </c>
      <c r="O25" s="18" t="s">
        <v>373</v>
      </c>
      <c r="P25" s="15">
        <v>12</v>
      </c>
      <c r="Q25" s="22" t="s">
        <v>386</v>
      </c>
      <c r="R25" s="18" t="s">
        <v>387</v>
      </c>
      <c r="S25" s="3" t="s">
        <v>247</v>
      </c>
      <c r="T25" s="4"/>
      <c r="U25" s="4"/>
    </row>
    <row r="26" spans="1:21" ht="105" x14ac:dyDescent="0.25">
      <c r="A26" s="3" t="s">
        <v>47</v>
      </c>
      <c r="B26" s="3">
        <v>1990</v>
      </c>
      <c r="C26" s="3" t="s">
        <v>221</v>
      </c>
      <c r="D26" s="3" t="s">
        <v>142</v>
      </c>
      <c r="E26" s="3" t="s">
        <v>141</v>
      </c>
      <c r="F26" s="3">
        <f>2018-1990</f>
        <v>28</v>
      </c>
      <c r="G26" s="3" t="s">
        <v>237</v>
      </c>
      <c r="H26" s="3"/>
      <c r="I26" s="3"/>
      <c r="J26" s="3" t="s">
        <v>19</v>
      </c>
      <c r="K26" s="3"/>
      <c r="L26" s="3"/>
      <c r="M26" s="15"/>
      <c r="N26" s="4"/>
      <c r="O26" s="19"/>
      <c r="P26" s="16">
        <v>11</v>
      </c>
      <c r="Q26" s="22" t="s">
        <v>558</v>
      </c>
      <c r="R26" s="18" t="s">
        <v>559</v>
      </c>
      <c r="S26" s="4"/>
      <c r="T26" s="4"/>
      <c r="U26" s="4"/>
    </row>
    <row r="27" spans="1:21" ht="126" customHeight="1" x14ac:dyDescent="0.25">
      <c r="A27" s="3" t="s">
        <v>310</v>
      </c>
      <c r="B27" s="3">
        <v>1987</v>
      </c>
      <c r="C27" s="3" t="s">
        <v>221</v>
      </c>
      <c r="D27" s="3" t="s">
        <v>150</v>
      </c>
      <c r="E27" s="3" t="s">
        <v>141</v>
      </c>
      <c r="F27" s="3">
        <f>2018-1987</f>
        <v>31</v>
      </c>
      <c r="G27" s="3" t="s">
        <v>236</v>
      </c>
      <c r="H27" s="3"/>
      <c r="I27" s="3"/>
      <c r="J27" s="3"/>
      <c r="K27" s="3" t="s">
        <v>275</v>
      </c>
      <c r="L27" s="3"/>
      <c r="M27" s="15"/>
      <c r="N27" s="4"/>
      <c r="O27" s="19"/>
      <c r="P27" s="16"/>
      <c r="Q27" s="3"/>
      <c r="R27" s="18"/>
      <c r="S27" s="4"/>
      <c r="T27" s="4"/>
      <c r="U27" s="4"/>
    </row>
    <row r="28" spans="1:21" ht="117" customHeight="1" x14ac:dyDescent="0.25">
      <c r="A28" s="5" t="s">
        <v>48</v>
      </c>
      <c r="B28" s="5" t="s">
        <v>134</v>
      </c>
      <c r="C28" s="5" t="s">
        <v>220</v>
      </c>
      <c r="D28" s="5" t="s">
        <v>169</v>
      </c>
      <c r="E28" s="5" t="s">
        <v>163</v>
      </c>
      <c r="F28" s="5" t="s">
        <v>134</v>
      </c>
      <c r="G28" s="5" t="s">
        <v>49</v>
      </c>
      <c r="H28" s="5"/>
      <c r="I28" s="5"/>
      <c r="J28" s="5"/>
      <c r="K28" s="5" t="s">
        <v>231</v>
      </c>
      <c r="L28" s="5"/>
      <c r="M28" s="17">
        <v>2</v>
      </c>
      <c r="N28" s="23" t="s">
        <v>560</v>
      </c>
      <c r="O28" s="18" t="s">
        <v>383</v>
      </c>
      <c r="P28" s="15">
        <v>8</v>
      </c>
      <c r="Q28" s="22" t="s">
        <v>388</v>
      </c>
      <c r="R28" s="18" t="s">
        <v>389</v>
      </c>
      <c r="S28" s="6"/>
      <c r="T28" s="6"/>
      <c r="U28" s="6"/>
    </row>
    <row r="29" spans="1:21" ht="152.25" customHeight="1" x14ac:dyDescent="0.25">
      <c r="A29" s="3" t="s">
        <v>40</v>
      </c>
      <c r="B29" s="3">
        <v>1949</v>
      </c>
      <c r="C29" s="3" t="s">
        <v>220</v>
      </c>
      <c r="D29" s="3" t="s">
        <v>153</v>
      </c>
      <c r="E29" s="3" t="s">
        <v>141</v>
      </c>
      <c r="F29" s="3">
        <f>2018-1949</f>
        <v>69</v>
      </c>
      <c r="G29" s="3" t="s">
        <v>237</v>
      </c>
      <c r="H29" s="3"/>
      <c r="I29" s="3"/>
      <c r="J29" s="3" t="s">
        <v>20</v>
      </c>
      <c r="K29" s="3"/>
      <c r="L29" s="3"/>
      <c r="M29" s="15">
        <v>1</v>
      </c>
      <c r="N29" s="3" t="s">
        <v>374</v>
      </c>
      <c r="O29" s="18" t="s">
        <v>375</v>
      </c>
      <c r="P29" s="15">
        <v>5</v>
      </c>
      <c r="Q29" s="22" t="s">
        <v>390</v>
      </c>
      <c r="R29" s="18" t="s">
        <v>391</v>
      </c>
      <c r="S29" s="9" t="s">
        <v>322</v>
      </c>
      <c r="T29" s="4"/>
      <c r="U29" s="4"/>
    </row>
    <row r="30" spans="1:21" ht="147.75" customHeight="1" x14ac:dyDescent="0.25">
      <c r="A30" s="3" t="s">
        <v>44</v>
      </c>
      <c r="B30" s="3">
        <v>1965</v>
      </c>
      <c r="C30" s="3" t="s">
        <v>221</v>
      </c>
      <c r="D30" s="3" t="s">
        <v>153</v>
      </c>
      <c r="E30" s="3" t="s">
        <v>141</v>
      </c>
      <c r="F30" s="3">
        <f>2018-1965</f>
        <v>53</v>
      </c>
      <c r="G30" s="3" t="s">
        <v>236</v>
      </c>
      <c r="H30" s="3"/>
      <c r="I30" s="3"/>
      <c r="J30" s="3" t="s">
        <v>236</v>
      </c>
      <c r="K30" s="3"/>
      <c r="L30" s="3"/>
      <c r="M30" s="15">
        <v>12</v>
      </c>
      <c r="N30" s="22" t="s">
        <v>376</v>
      </c>
      <c r="O30" s="18" t="s">
        <v>377</v>
      </c>
      <c r="P30" s="15"/>
      <c r="Q30" s="3"/>
      <c r="R30" s="18"/>
      <c r="S30" s="4"/>
      <c r="T30" s="4"/>
      <c r="U30" s="4"/>
    </row>
    <row r="31" spans="1:21" ht="120" customHeight="1" x14ac:dyDescent="0.25">
      <c r="A31" s="3" t="s">
        <v>276</v>
      </c>
      <c r="B31" s="3">
        <v>1983</v>
      </c>
      <c r="C31" s="3" t="s">
        <v>220</v>
      </c>
      <c r="D31" s="3" t="s">
        <v>150</v>
      </c>
      <c r="E31" s="3" t="s">
        <v>141</v>
      </c>
      <c r="F31" s="3">
        <f>2018-1983</f>
        <v>35</v>
      </c>
      <c r="G31" s="3" t="s">
        <v>272</v>
      </c>
      <c r="H31" s="3"/>
      <c r="I31" s="3"/>
      <c r="J31" s="3" t="s">
        <v>277</v>
      </c>
      <c r="K31" s="3" t="s">
        <v>278</v>
      </c>
      <c r="L31" s="3"/>
      <c r="M31" s="15"/>
      <c r="N31" s="3"/>
      <c r="O31" s="18"/>
      <c r="P31" s="15"/>
      <c r="Q31" s="3"/>
      <c r="R31" s="18"/>
      <c r="S31" s="4"/>
      <c r="T31" s="4"/>
      <c r="U31" s="4"/>
    </row>
    <row r="32" spans="1:21" ht="102" customHeight="1" x14ac:dyDescent="0.25">
      <c r="A32" s="5" t="s">
        <v>105</v>
      </c>
      <c r="B32" s="5">
        <v>1987</v>
      </c>
      <c r="C32" s="5" t="s">
        <v>220</v>
      </c>
      <c r="D32" s="5" t="s">
        <v>142</v>
      </c>
      <c r="E32" s="5" t="s">
        <v>141</v>
      </c>
      <c r="F32" s="5">
        <f>2018-1987</f>
        <v>31</v>
      </c>
      <c r="G32" s="5" t="s">
        <v>32</v>
      </c>
      <c r="H32" s="5"/>
      <c r="I32" s="5"/>
      <c r="J32" s="5" t="s">
        <v>33</v>
      </c>
      <c r="K32" s="5"/>
      <c r="L32" s="5"/>
      <c r="M32" s="17">
        <v>2</v>
      </c>
      <c r="N32" s="22" t="s">
        <v>378</v>
      </c>
      <c r="O32" s="18" t="s">
        <v>379</v>
      </c>
      <c r="P32" s="15">
        <v>7</v>
      </c>
      <c r="Q32" s="22" t="s">
        <v>380</v>
      </c>
      <c r="R32" s="18" t="s">
        <v>381</v>
      </c>
      <c r="S32" s="6"/>
      <c r="T32" s="6"/>
      <c r="U32" s="6"/>
    </row>
    <row r="33" spans="1:21" ht="57.75" customHeight="1" x14ac:dyDescent="0.25">
      <c r="A33" s="3" t="s">
        <v>97</v>
      </c>
      <c r="B33" s="3">
        <v>1975</v>
      </c>
      <c r="C33" s="3" t="s">
        <v>220</v>
      </c>
      <c r="D33" s="3" t="s">
        <v>150</v>
      </c>
      <c r="E33" s="3" t="s">
        <v>141</v>
      </c>
      <c r="F33" s="3">
        <f>2018-1975</f>
        <v>43</v>
      </c>
      <c r="G33" s="3" t="s">
        <v>237</v>
      </c>
      <c r="H33" s="3"/>
      <c r="I33" s="3"/>
      <c r="J33" s="3" t="s">
        <v>20</v>
      </c>
      <c r="K33" s="3"/>
      <c r="L33" s="3"/>
      <c r="M33" s="15"/>
      <c r="N33" s="4"/>
      <c r="O33" s="19"/>
      <c r="P33" s="16"/>
      <c r="Q33" s="4"/>
      <c r="R33" s="19"/>
      <c r="S33" s="6"/>
      <c r="T33" s="6"/>
      <c r="U33" s="6"/>
    </row>
    <row r="34" spans="1:21" ht="131.25" customHeight="1" x14ac:dyDescent="0.25">
      <c r="A34" s="5" t="s">
        <v>88</v>
      </c>
      <c r="B34" s="5">
        <v>1973</v>
      </c>
      <c r="C34" s="5" t="s">
        <v>220</v>
      </c>
      <c r="D34" s="5" t="s">
        <v>142</v>
      </c>
      <c r="E34" s="5" t="s">
        <v>141</v>
      </c>
      <c r="F34" s="5">
        <f>2018-1973</f>
        <v>45</v>
      </c>
      <c r="G34" s="5" t="s">
        <v>237</v>
      </c>
      <c r="H34" s="5"/>
      <c r="I34" s="5" t="s">
        <v>179</v>
      </c>
      <c r="J34" s="5" t="s">
        <v>20</v>
      </c>
      <c r="K34" s="5" t="s">
        <v>180</v>
      </c>
      <c r="L34" s="5"/>
      <c r="M34" s="17">
        <v>1</v>
      </c>
      <c r="N34" s="24" t="s">
        <v>243</v>
      </c>
      <c r="O34" s="19"/>
      <c r="P34" s="16">
        <v>6</v>
      </c>
      <c r="Q34" s="22" t="s">
        <v>392</v>
      </c>
      <c r="R34" s="18" t="s">
        <v>393</v>
      </c>
      <c r="S34" s="5" t="s">
        <v>248</v>
      </c>
      <c r="T34" s="5" t="s">
        <v>259</v>
      </c>
      <c r="U34" s="6"/>
    </row>
    <row r="35" spans="1:21" ht="84.75" customHeight="1" x14ac:dyDescent="0.25">
      <c r="A35" s="3" t="s">
        <v>293</v>
      </c>
      <c r="B35" s="3">
        <v>1955</v>
      </c>
      <c r="C35" s="3" t="s">
        <v>220</v>
      </c>
      <c r="D35" s="3" t="s">
        <v>142</v>
      </c>
      <c r="E35" s="3" t="s">
        <v>141</v>
      </c>
      <c r="F35" s="3">
        <f>2018-1955</f>
        <v>63</v>
      </c>
      <c r="G35" s="3" t="s">
        <v>236</v>
      </c>
      <c r="H35" s="3"/>
      <c r="I35" s="3"/>
      <c r="J35" s="3" t="s">
        <v>294</v>
      </c>
      <c r="K35" s="3"/>
      <c r="L35" s="3"/>
      <c r="M35" s="15">
        <v>1</v>
      </c>
      <c r="N35" s="24" t="s">
        <v>295</v>
      </c>
      <c r="O35" s="19"/>
      <c r="P35" s="16"/>
      <c r="Q35" s="3"/>
      <c r="R35" s="18"/>
      <c r="S35" s="3"/>
      <c r="T35" s="3"/>
      <c r="U35" s="4"/>
    </row>
    <row r="36" spans="1:21" ht="126.75" customHeight="1" x14ac:dyDescent="0.25">
      <c r="A36" s="3" t="s">
        <v>73</v>
      </c>
      <c r="B36" s="3">
        <v>1985</v>
      </c>
      <c r="C36" s="3" t="s">
        <v>221</v>
      </c>
      <c r="D36" s="3" t="s">
        <v>142</v>
      </c>
      <c r="E36" s="3" t="s">
        <v>141</v>
      </c>
      <c r="F36" s="3">
        <f>2018-1985</f>
        <v>33</v>
      </c>
      <c r="G36" s="3" t="s">
        <v>237</v>
      </c>
      <c r="H36" s="3"/>
      <c r="I36" s="3"/>
      <c r="J36" s="3" t="s">
        <v>175</v>
      </c>
      <c r="K36" s="3"/>
      <c r="L36" s="3"/>
      <c r="M36" s="15"/>
      <c r="N36" s="4"/>
      <c r="O36" s="19"/>
      <c r="P36" s="16">
        <v>12</v>
      </c>
      <c r="Q36" s="22" t="s">
        <v>394</v>
      </c>
      <c r="R36" s="18" t="s">
        <v>395</v>
      </c>
      <c r="S36" s="4"/>
      <c r="T36" s="4"/>
      <c r="U36" s="4"/>
    </row>
    <row r="37" spans="1:21" ht="39.6" customHeight="1" x14ac:dyDescent="0.25">
      <c r="A37" s="3" t="s">
        <v>302</v>
      </c>
      <c r="B37" s="3">
        <v>1956</v>
      </c>
      <c r="C37" s="3" t="s">
        <v>221</v>
      </c>
      <c r="D37" s="3" t="s">
        <v>142</v>
      </c>
      <c r="E37" s="3" t="s">
        <v>141</v>
      </c>
      <c r="F37" s="3">
        <f>2018-1956</f>
        <v>62</v>
      </c>
      <c r="G37" s="3" t="s">
        <v>315</v>
      </c>
      <c r="H37" s="3"/>
      <c r="I37" s="3"/>
      <c r="J37" s="3" t="s">
        <v>303</v>
      </c>
      <c r="K37" s="3"/>
      <c r="L37" s="3"/>
      <c r="M37" s="15"/>
      <c r="N37" s="4"/>
      <c r="O37" s="19"/>
      <c r="P37" s="16"/>
      <c r="Q37" s="3"/>
      <c r="R37" s="18"/>
      <c r="S37" s="4"/>
      <c r="T37" s="4"/>
      <c r="U37" s="4"/>
    </row>
    <row r="38" spans="1:21" ht="117.75" customHeight="1" x14ac:dyDescent="0.25">
      <c r="A38" s="5" t="s">
        <v>99</v>
      </c>
      <c r="B38" s="5">
        <v>1989</v>
      </c>
      <c r="C38" s="5" t="s">
        <v>220</v>
      </c>
      <c r="D38" s="5" t="s">
        <v>142</v>
      </c>
      <c r="E38" s="5" t="s">
        <v>141</v>
      </c>
      <c r="F38" s="5">
        <f>2018-1989</f>
        <v>29</v>
      </c>
      <c r="G38" s="5" t="s">
        <v>237</v>
      </c>
      <c r="H38" s="5"/>
      <c r="I38" s="5"/>
      <c r="J38" s="5" t="s">
        <v>20</v>
      </c>
      <c r="K38" s="5"/>
      <c r="L38" s="5"/>
      <c r="M38" s="17">
        <v>5</v>
      </c>
      <c r="N38" s="22" t="s">
        <v>384</v>
      </c>
      <c r="O38" s="18" t="s">
        <v>385</v>
      </c>
      <c r="P38" s="15">
        <v>6</v>
      </c>
      <c r="Q38" s="22" t="s">
        <v>396</v>
      </c>
      <c r="R38" s="18" t="s">
        <v>397</v>
      </c>
      <c r="S38" s="6"/>
      <c r="T38" s="6"/>
      <c r="U38" s="6"/>
    </row>
    <row r="39" spans="1:21" ht="121.5" customHeight="1" x14ac:dyDescent="0.25">
      <c r="A39" s="3" t="s">
        <v>56</v>
      </c>
      <c r="B39" s="3">
        <v>1982</v>
      </c>
      <c r="C39" s="3" t="s">
        <v>221</v>
      </c>
      <c r="D39" s="3" t="s">
        <v>57</v>
      </c>
      <c r="E39" s="3" t="s">
        <v>141</v>
      </c>
      <c r="F39" s="3">
        <f>2018-1982</f>
        <v>36</v>
      </c>
      <c r="G39" s="3" t="s">
        <v>237</v>
      </c>
      <c r="H39" s="3" t="s">
        <v>174</v>
      </c>
      <c r="I39" s="3"/>
      <c r="J39" s="3" t="s">
        <v>175</v>
      </c>
      <c r="K39" s="3"/>
      <c r="L39" s="3"/>
      <c r="M39" s="15">
        <v>1</v>
      </c>
      <c r="N39" s="4" t="s">
        <v>382</v>
      </c>
      <c r="O39" s="19" t="s">
        <v>383</v>
      </c>
      <c r="P39" s="16">
        <v>12</v>
      </c>
      <c r="Q39" s="3" t="s">
        <v>399</v>
      </c>
      <c r="R39" s="18" t="s">
        <v>398</v>
      </c>
      <c r="S39" s="4"/>
      <c r="T39" s="4"/>
      <c r="U39" s="4"/>
    </row>
    <row r="40" spans="1:21" ht="30" x14ac:dyDescent="0.25">
      <c r="A40" s="3" t="s">
        <v>55</v>
      </c>
      <c r="B40" s="3">
        <v>1980</v>
      </c>
      <c r="C40" s="3" t="s">
        <v>221</v>
      </c>
      <c r="D40" s="3" t="s">
        <v>143</v>
      </c>
      <c r="E40" s="3" t="s">
        <v>141</v>
      </c>
      <c r="F40" s="3">
        <f>2018-1980</f>
        <v>38</v>
      </c>
      <c r="G40" s="3" t="s">
        <v>237</v>
      </c>
      <c r="H40" s="3"/>
      <c r="I40" s="3"/>
      <c r="J40" s="3" t="s">
        <v>19</v>
      </c>
      <c r="K40" s="3"/>
      <c r="L40" s="3"/>
      <c r="M40" s="15"/>
      <c r="N40" s="4"/>
      <c r="O40" s="19"/>
      <c r="P40" s="16"/>
      <c r="Q40" s="4"/>
      <c r="R40" s="19"/>
      <c r="S40" s="4"/>
      <c r="T40" s="4"/>
      <c r="U40" s="4"/>
    </row>
    <row r="41" spans="1:21" ht="96.95" customHeight="1" x14ac:dyDescent="0.25">
      <c r="A41" s="3" t="s">
        <v>271</v>
      </c>
      <c r="B41" s="3">
        <v>1976</v>
      </c>
      <c r="C41" s="3" t="s">
        <v>221</v>
      </c>
      <c r="D41" s="3" t="s">
        <v>150</v>
      </c>
      <c r="E41" s="3" t="s">
        <v>141</v>
      </c>
      <c r="F41" s="3">
        <f>2018-1976</f>
        <v>42</v>
      </c>
      <c r="G41" s="3" t="s">
        <v>272</v>
      </c>
      <c r="H41" s="3"/>
      <c r="I41" s="3"/>
      <c r="J41" s="3" t="s">
        <v>274</v>
      </c>
      <c r="K41" s="3" t="s">
        <v>273</v>
      </c>
      <c r="L41" s="3"/>
      <c r="M41" s="15"/>
      <c r="N41" s="4"/>
      <c r="O41" s="19"/>
      <c r="P41" s="16"/>
      <c r="Q41" s="4"/>
      <c r="R41" s="19"/>
      <c r="S41" s="4"/>
      <c r="T41" s="4"/>
      <c r="U41" s="4"/>
    </row>
    <row r="42" spans="1:21" ht="145.5" customHeight="1" x14ac:dyDescent="0.25">
      <c r="A42" s="5" t="s">
        <v>90</v>
      </c>
      <c r="B42" s="5">
        <v>1966</v>
      </c>
      <c r="C42" s="5" t="s">
        <v>220</v>
      </c>
      <c r="D42" s="5" t="s">
        <v>150</v>
      </c>
      <c r="E42" s="5" t="s">
        <v>141</v>
      </c>
      <c r="F42" s="5">
        <f>2018-1966</f>
        <v>52</v>
      </c>
      <c r="G42" s="5" t="s">
        <v>237</v>
      </c>
      <c r="H42" s="5" t="s">
        <v>181</v>
      </c>
      <c r="I42" s="5"/>
      <c r="J42" s="5" t="s">
        <v>20</v>
      </c>
      <c r="K42" s="5"/>
      <c r="L42" s="5"/>
      <c r="M42" s="17">
        <v>4</v>
      </c>
      <c r="N42" s="22" t="s">
        <v>402</v>
      </c>
      <c r="O42" s="18" t="s">
        <v>403</v>
      </c>
      <c r="P42" s="15">
        <v>14</v>
      </c>
      <c r="Q42" s="22" t="s">
        <v>400</v>
      </c>
      <c r="R42" s="18" t="s">
        <v>401</v>
      </c>
      <c r="S42" s="6"/>
      <c r="T42" s="6"/>
      <c r="U42" s="6"/>
    </row>
    <row r="43" spans="1:21" ht="133.5" customHeight="1" x14ac:dyDescent="0.25">
      <c r="A43" s="3" t="s">
        <v>62</v>
      </c>
      <c r="B43" s="3">
        <v>1974</v>
      </c>
      <c r="C43" s="3" t="s">
        <v>221</v>
      </c>
      <c r="D43" s="3" t="s">
        <v>142</v>
      </c>
      <c r="E43" s="3" t="s">
        <v>141</v>
      </c>
      <c r="F43" s="3">
        <f>2018-1974</f>
        <v>44</v>
      </c>
      <c r="G43" s="3" t="s">
        <v>237</v>
      </c>
      <c r="H43" s="3"/>
      <c r="I43" s="3"/>
      <c r="J43" s="3" t="s">
        <v>175</v>
      </c>
      <c r="K43" s="3"/>
      <c r="L43" s="3"/>
      <c r="M43" s="15">
        <v>5</v>
      </c>
      <c r="N43" s="22" t="s">
        <v>404</v>
      </c>
      <c r="O43" s="18" t="s">
        <v>405</v>
      </c>
      <c r="P43" s="15">
        <v>11</v>
      </c>
      <c r="Q43" s="22" t="s">
        <v>406</v>
      </c>
      <c r="R43" s="18" t="s">
        <v>407</v>
      </c>
      <c r="S43" s="4"/>
      <c r="T43" s="4"/>
      <c r="U43" s="4"/>
    </row>
    <row r="44" spans="1:21" ht="75" x14ac:dyDescent="0.25">
      <c r="A44" s="3" t="s">
        <v>36</v>
      </c>
      <c r="B44" s="3">
        <v>1971</v>
      </c>
      <c r="C44" s="3" t="s">
        <v>221</v>
      </c>
      <c r="D44" s="3" t="s">
        <v>161</v>
      </c>
      <c r="E44" s="3" t="s">
        <v>34</v>
      </c>
      <c r="F44" s="3">
        <f>2018-1971</f>
        <v>47</v>
      </c>
      <c r="G44" s="3" t="s">
        <v>239</v>
      </c>
      <c r="H44" s="3"/>
      <c r="I44" s="3"/>
      <c r="J44" s="3"/>
      <c r="K44" s="3" t="s">
        <v>37</v>
      </c>
      <c r="L44" s="3"/>
      <c r="M44" s="15">
        <v>4</v>
      </c>
      <c r="N44" s="22" t="s">
        <v>408</v>
      </c>
      <c r="O44" s="18" t="s">
        <v>409</v>
      </c>
      <c r="P44" s="15">
        <v>2</v>
      </c>
      <c r="Q44" s="3" t="s">
        <v>410</v>
      </c>
      <c r="R44" s="18" t="s">
        <v>411</v>
      </c>
      <c r="S44" s="4"/>
      <c r="T44" s="4"/>
      <c r="U44" s="4"/>
    </row>
    <row r="45" spans="1:21" ht="90" customHeight="1" x14ac:dyDescent="0.25">
      <c r="A45" s="3" t="s">
        <v>311</v>
      </c>
      <c r="B45" s="3" t="s">
        <v>313</v>
      </c>
      <c r="C45" s="3" t="s">
        <v>221</v>
      </c>
      <c r="D45" s="3" t="s">
        <v>142</v>
      </c>
      <c r="E45" s="3" t="s">
        <v>141</v>
      </c>
      <c r="F45" s="3">
        <f>2015-1948</f>
        <v>67</v>
      </c>
      <c r="G45" s="3" t="s">
        <v>237</v>
      </c>
      <c r="H45" s="3"/>
      <c r="I45" s="3"/>
      <c r="J45" s="3" t="s">
        <v>19</v>
      </c>
      <c r="K45" s="3"/>
      <c r="L45" s="3"/>
      <c r="M45" s="15"/>
      <c r="N45" s="3"/>
      <c r="O45" s="18"/>
      <c r="P45" s="15"/>
      <c r="Q45" s="3"/>
      <c r="R45" s="18"/>
      <c r="S45" s="3" t="s">
        <v>301</v>
      </c>
      <c r="T45" s="4"/>
      <c r="U45" s="4"/>
    </row>
    <row r="46" spans="1:21" ht="137.25" customHeight="1" x14ac:dyDescent="0.25">
      <c r="A46" s="3" t="s">
        <v>64</v>
      </c>
      <c r="B46" s="3">
        <v>1975</v>
      </c>
      <c r="C46" s="3" t="s">
        <v>221</v>
      </c>
      <c r="D46" s="3" t="s">
        <v>145</v>
      </c>
      <c r="E46" s="3" t="s">
        <v>141</v>
      </c>
      <c r="F46" s="3">
        <f>2018-1975</f>
        <v>43</v>
      </c>
      <c r="G46" s="3" t="s">
        <v>237</v>
      </c>
      <c r="H46" s="3" t="s">
        <v>173</v>
      </c>
      <c r="I46" s="3"/>
      <c r="J46" s="3" t="s">
        <v>175</v>
      </c>
      <c r="K46" s="3"/>
      <c r="L46" s="3"/>
      <c r="M46" s="15">
        <v>5</v>
      </c>
      <c r="N46" s="3" t="s">
        <v>412</v>
      </c>
      <c r="O46" s="18" t="s">
        <v>413</v>
      </c>
      <c r="P46" s="15">
        <v>9</v>
      </c>
      <c r="Q46" s="22" t="s">
        <v>414</v>
      </c>
      <c r="R46" s="18" t="s">
        <v>415</v>
      </c>
      <c r="S46" s="9" t="s">
        <v>323</v>
      </c>
      <c r="T46" s="4"/>
      <c r="U46" s="4"/>
    </row>
    <row r="47" spans="1:21" ht="30" x14ac:dyDescent="0.25">
      <c r="A47" s="3" t="s">
        <v>77</v>
      </c>
      <c r="B47" s="3">
        <v>1982</v>
      </c>
      <c r="C47" s="3" t="s">
        <v>221</v>
      </c>
      <c r="D47" s="3" t="s">
        <v>142</v>
      </c>
      <c r="E47" s="3" t="s">
        <v>141</v>
      </c>
      <c r="F47" s="3">
        <f>2018-1982</f>
        <v>36</v>
      </c>
      <c r="G47" s="3" t="s">
        <v>237</v>
      </c>
      <c r="H47" s="3"/>
      <c r="I47" s="3"/>
      <c r="J47" s="3" t="s">
        <v>175</v>
      </c>
      <c r="K47" s="3"/>
      <c r="L47" s="3"/>
      <c r="M47" s="15"/>
      <c r="N47" s="4"/>
      <c r="O47" s="19"/>
      <c r="P47" s="16"/>
      <c r="Q47" s="4"/>
      <c r="R47" s="19"/>
      <c r="S47" s="4"/>
      <c r="T47" s="4"/>
      <c r="U47" s="4"/>
    </row>
    <row r="48" spans="1:21" ht="202.5" customHeight="1" x14ac:dyDescent="0.25">
      <c r="A48" s="3" t="s">
        <v>78</v>
      </c>
      <c r="B48" s="3">
        <v>1976</v>
      </c>
      <c r="C48" s="3" t="s">
        <v>221</v>
      </c>
      <c r="D48" s="3" t="s">
        <v>142</v>
      </c>
      <c r="E48" s="3" t="s">
        <v>141</v>
      </c>
      <c r="F48" s="3">
        <f>2018-1976</f>
        <v>42</v>
      </c>
      <c r="G48" s="3" t="s">
        <v>237</v>
      </c>
      <c r="H48" s="3"/>
      <c r="I48" s="3"/>
      <c r="J48" s="3" t="s">
        <v>175</v>
      </c>
      <c r="K48" s="3" t="s">
        <v>79</v>
      </c>
      <c r="L48" s="3"/>
      <c r="M48" s="15">
        <v>6</v>
      </c>
      <c r="N48" s="22" t="s">
        <v>416</v>
      </c>
      <c r="O48" s="18" t="s">
        <v>417</v>
      </c>
      <c r="P48" s="15">
        <v>20</v>
      </c>
      <c r="Q48" s="22" t="s">
        <v>418</v>
      </c>
      <c r="R48" s="18" t="s">
        <v>419</v>
      </c>
      <c r="S48" s="4"/>
      <c r="T48" s="4"/>
      <c r="U48" s="4"/>
    </row>
    <row r="49" spans="1:21" ht="105" x14ac:dyDescent="0.25">
      <c r="A49" s="3" t="s">
        <v>63</v>
      </c>
      <c r="B49" s="3">
        <v>1975</v>
      </c>
      <c r="C49" s="3" t="s">
        <v>221</v>
      </c>
      <c r="D49" s="3" t="s">
        <v>142</v>
      </c>
      <c r="E49" s="3" t="s">
        <v>141</v>
      </c>
      <c r="F49" s="3">
        <f>2018-1975</f>
        <v>43</v>
      </c>
      <c r="G49" s="3" t="s">
        <v>237</v>
      </c>
      <c r="H49" s="3"/>
      <c r="I49" s="3"/>
      <c r="J49" s="3" t="s">
        <v>175</v>
      </c>
      <c r="K49" s="3" t="s">
        <v>209</v>
      </c>
      <c r="L49" s="3"/>
      <c r="M49" s="15">
        <v>2</v>
      </c>
      <c r="N49" s="3" t="s">
        <v>421</v>
      </c>
      <c r="O49" s="18" t="s">
        <v>422</v>
      </c>
      <c r="P49" s="15">
        <v>9</v>
      </c>
      <c r="Q49" s="22" t="s">
        <v>420</v>
      </c>
      <c r="R49" s="18" t="s">
        <v>561</v>
      </c>
      <c r="S49" s="4"/>
      <c r="T49" s="4"/>
      <c r="U49" s="4"/>
    </row>
    <row r="50" spans="1:21" ht="90" customHeight="1" x14ac:dyDescent="0.25">
      <c r="A50" s="3" t="s">
        <v>71</v>
      </c>
      <c r="B50" s="3">
        <v>1975</v>
      </c>
      <c r="C50" s="3" t="s">
        <v>221</v>
      </c>
      <c r="D50" s="3" t="s">
        <v>142</v>
      </c>
      <c r="E50" s="3" t="s">
        <v>141</v>
      </c>
      <c r="F50" s="3">
        <v>43</v>
      </c>
      <c r="G50" s="3" t="s">
        <v>237</v>
      </c>
      <c r="H50" s="3"/>
      <c r="I50" s="3"/>
      <c r="J50" s="3" t="s">
        <v>19</v>
      </c>
      <c r="K50" s="3"/>
      <c r="L50" s="3"/>
      <c r="M50" s="15"/>
      <c r="N50" s="4"/>
      <c r="O50" s="19"/>
      <c r="P50" s="16">
        <v>8</v>
      </c>
      <c r="Q50" s="3" t="s">
        <v>423</v>
      </c>
      <c r="R50" s="18" t="s">
        <v>424</v>
      </c>
      <c r="S50" s="4"/>
      <c r="T50" s="4"/>
      <c r="U50" s="4"/>
    </row>
    <row r="51" spans="1:21" ht="98.25" customHeight="1" x14ac:dyDescent="0.25">
      <c r="A51" s="3" t="s">
        <v>42</v>
      </c>
      <c r="B51" s="3">
        <v>1984</v>
      </c>
      <c r="C51" s="3" t="s">
        <v>221</v>
      </c>
      <c r="D51" s="3" t="s">
        <v>142</v>
      </c>
      <c r="E51" s="3" t="s">
        <v>141</v>
      </c>
      <c r="F51" s="3">
        <v>34</v>
      </c>
      <c r="G51" s="3" t="s">
        <v>237</v>
      </c>
      <c r="H51" s="3"/>
      <c r="I51" s="3"/>
      <c r="J51" s="3" t="s">
        <v>19</v>
      </c>
      <c r="K51" s="3"/>
      <c r="L51" s="3"/>
      <c r="M51" s="15">
        <v>3</v>
      </c>
      <c r="N51" s="3" t="s">
        <v>425</v>
      </c>
      <c r="O51" s="18" t="s">
        <v>426</v>
      </c>
      <c r="P51" s="15">
        <v>9</v>
      </c>
      <c r="Q51" s="22" t="s">
        <v>427</v>
      </c>
      <c r="R51" s="18" t="s">
        <v>428</v>
      </c>
      <c r="S51" s="4"/>
      <c r="T51" s="4"/>
      <c r="U51" s="4"/>
    </row>
    <row r="52" spans="1:21" ht="150" customHeight="1" x14ac:dyDescent="0.25">
      <c r="A52" s="3" t="s">
        <v>83</v>
      </c>
      <c r="B52" s="3">
        <v>1983</v>
      </c>
      <c r="C52" s="3" t="s">
        <v>221</v>
      </c>
      <c r="D52" s="3" t="s">
        <v>142</v>
      </c>
      <c r="E52" s="3" t="s">
        <v>141</v>
      </c>
      <c r="F52" s="3">
        <f>2018-1983</f>
        <v>35</v>
      </c>
      <c r="G52" s="3" t="s">
        <v>237</v>
      </c>
      <c r="H52" s="3"/>
      <c r="I52" s="3"/>
      <c r="J52" s="3" t="s">
        <v>175</v>
      </c>
      <c r="K52" s="3"/>
      <c r="L52" s="3"/>
      <c r="M52" s="15">
        <v>3</v>
      </c>
      <c r="N52" s="3" t="s">
        <v>429</v>
      </c>
      <c r="O52" s="18" t="s">
        <v>430</v>
      </c>
      <c r="P52" s="15">
        <v>11</v>
      </c>
      <c r="Q52" s="22" t="s">
        <v>562</v>
      </c>
      <c r="R52" s="18" t="s">
        <v>563</v>
      </c>
      <c r="S52" s="3" t="s">
        <v>249</v>
      </c>
      <c r="T52" s="4"/>
      <c r="U52" s="4"/>
    </row>
    <row r="53" spans="1:21" ht="126.75" customHeight="1" x14ac:dyDescent="0.25">
      <c r="A53" s="3" t="s">
        <v>76</v>
      </c>
      <c r="B53" s="3">
        <v>1987</v>
      </c>
      <c r="C53" s="3" t="s">
        <v>221</v>
      </c>
      <c r="D53" s="3" t="s">
        <v>142</v>
      </c>
      <c r="E53" s="3" t="s">
        <v>141</v>
      </c>
      <c r="F53" s="3">
        <f>2018-1987</f>
        <v>31</v>
      </c>
      <c r="G53" s="3" t="s">
        <v>237</v>
      </c>
      <c r="H53" s="3"/>
      <c r="I53" s="3"/>
      <c r="J53" s="3" t="s">
        <v>19</v>
      </c>
      <c r="K53" s="3"/>
      <c r="L53" s="3"/>
      <c r="M53" s="15">
        <v>1</v>
      </c>
      <c r="N53" s="4" t="s">
        <v>431</v>
      </c>
      <c r="O53" s="19" t="s">
        <v>237</v>
      </c>
      <c r="P53" s="16">
        <v>8</v>
      </c>
      <c r="Q53" s="22" t="s">
        <v>432</v>
      </c>
      <c r="R53" s="18" t="s">
        <v>564</v>
      </c>
      <c r="S53" s="4"/>
      <c r="T53" s="4"/>
      <c r="U53" s="4"/>
    </row>
    <row r="54" spans="1:21" ht="176.25" customHeight="1" x14ac:dyDescent="0.25">
      <c r="A54" s="3" t="s">
        <v>50</v>
      </c>
      <c r="B54" s="3">
        <v>1969</v>
      </c>
      <c r="C54" s="3" t="s">
        <v>221</v>
      </c>
      <c r="D54" s="3" t="s">
        <v>142</v>
      </c>
      <c r="E54" s="3" t="s">
        <v>141</v>
      </c>
      <c r="F54" s="3">
        <f>2018-1969</f>
        <v>49</v>
      </c>
      <c r="G54" s="3" t="s">
        <v>237</v>
      </c>
      <c r="H54" s="3"/>
      <c r="I54" s="3"/>
      <c r="J54" s="3" t="s">
        <v>19</v>
      </c>
      <c r="K54" s="3"/>
      <c r="L54" s="3"/>
      <c r="M54" s="15">
        <v>1</v>
      </c>
      <c r="N54" s="4" t="s">
        <v>433</v>
      </c>
      <c r="O54" s="19" t="s">
        <v>434</v>
      </c>
      <c r="P54" s="16">
        <v>16</v>
      </c>
      <c r="Q54" s="22" t="s">
        <v>435</v>
      </c>
      <c r="R54" s="18" t="s">
        <v>436</v>
      </c>
      <c r="S54" s="4"/>
      <c r="T54" s="4"/>
      <c r="U54" s="4"/>
    </row>
    <row r="55" spans="1:21" ht="105" x14ac:dyDescent="0.25">
      <c r="A55" s="3" t="s">
        <v>41</v>
      </c>
      <c r="B55" s="3">
        <v>1976</v>
      </c>
      <c r="C55" s="3" t="s">
        <v>221</v>
      </c>
      <c r="D55" s="3" t="s">
        <v>162</v>
      </c>
      <c r="E55" s="3" t="s">
        <v>141</v>
      </c>
      <c r="F55" s="3">
        <f>2018-1976</f>
        <v>42</v>
      </c>
      <c r="G55" s="3" t="s">
        <v>205</v>
      </c>
      <c r="H55" s="3"/>
      <c r="I55" s="3"/>
      <c r="J55" s="3" t="s">
        <v>19</v>
      </c>
      <c r="K55" s="3" t="s">
        <v>187</v>
      </c>
      <c r="L55" s="3"/>
      <c r="M55" s="15"/>
      <c r="N55" s="4"/>
      <c r="O55" s="19"/>
      <c r="P55" s="16"/>
      <c r="Q55" s="4"/>
      <c r="R55" s="19"/>
      <c r="S55" s="4"/>
      <c r="T55" s="4"/>
      <c r="U55" s="4"/>
    </row>
    <row r="56" spans="1:21" ht="95.25" customHeight="1" x14ac:dyDescent="0.25">
      <c r="A56" s="35" t="s">
        <v>116</v>
      </c>
      <c r="B56" s="35">
        <v>1958</v>
      </c>
      <c r="C56" s="26" t="s">
        <v>221</v>
      </c>
      <c r="D56" s="35" t="s">
        <v>142</v>
      </c>
      <c r="E56" s="35" t="s">
        <v>141</v>
      </c>
      <c r="F56" s="35">
        <v>60</v>
      </c>
      <c r="G56" s="35" t="s">
        <v>198</v>
      </c>
      <c r="H56" s="35"/>
      <c r="I56" s="35"/>
      <c r="J56" s="3" t="s">
        <v>19</v>
      </c>
      <c r="K56" s="35"/>
      <c r="L56" s="35"/>
      <c r="M56" s="26">
        <v>7</v>
      </c>
      <c r="N56" s="35" t="s">
        <v>437</v>
      </c>
      <c r="O56" s="26" t="s">
        <v>565</v>
      </c>
      <c r="P56" s="26">
        <v>13</v>
      </c>
      <c r="Q56" s="35" t="s">
        <v>438</v>
      </c>
      <c r="R56" s="26" t="s">
        <v>439</v>
      </c>
      <c r="S56" s="37"/>
      <c r="T56" s="37"/>
      <c r="U56" s="37"/>
    </row>
    <row r="57" spans="1:21" ht="105" customHeight="1" x14ac:dyDescent="0.25">
      <c r="A57" s="39"/>
      <c r="B57" s="39"/>
      <c r="C57" s="40"/>
      <c r="D57" s="39"/>
      <c r="E57" s="39"/>
      <c r="F57" s="39"/>
      <c r="G57" s="39"/>
      <c r="H57" s="39"/>
      <c r="I57" s="39"/>
      <c r="J57" s="5" t="s">
        <v>216</v>
      </c>
      <c r="K57" s="39"/>
      <c r="L57" s="39"/>
      <c r="M57" s="28"/>
      <c r="N57" s="36"/>
      <c r="O57" s="28"/>
      <c r="P57" s="28"/>
      <c r="Q57" s="36"/>
      <c r="R57" s="28"/>
      <c r="S57" s="38"/>
      <c r="T57" s="38"/>
      <c r="U57" s="38"/>
    </row>
    <row r="58" spans="1:21" ht="204" customHeight="1" x14ac:dyDescent="0.25">
      <c r="A58" s="3" t="s">
        <v>81</v>
      </c>
      <c r="B58" s="3" t="s">
        <v>75</v>
      </c>
      <c r="C58" s="3" t="s">
        <v>221</v>
      </c>
      <c r="D58" s="3" t="s">
        <v>142</v>
      </c>
      <c r="E58" s="3" t="s">
        <v>141</v>
      </c>
      <c r="F58" s="3" t="s">
        <v>75</v>
      </c>
      <c r="G58" s="3" t="s">
        <v>237</v>
      </c>
      <c r="H58" s="3" t="s">
        <v>82</v>
      </c>
      <c r="I58" s="3"/>
      <c r="J58" s="3" t="s">
        <v>175</v>
      </c>
      <c r="K58" s="3"/>
      <c r="L58" s="3"/>
      <c r="M58" s="15">
        <v>2</v>
      </c>
      <c r="N58" s="3" t="s">
        <v>440</v>
      </c>
      <c r="O58" s="18" t="s">
        <v>441</v>
      </c>
      <c r="P58" s="15">
        <v>20</v>
      </c>
      <c r="Q58" s="22" t="s">
        <v>442</v>
      </c>
      <c r="R58" s="18" t="s">
        <v>443</v>
      </c>
      <c r="S58" s="4"/>
      <c r="T58" s="4"/>
      <c r="U58" s="4"/>
    </row>
    <row r="59" spans="1:21" ht="73.5" customHeight="1" x14ac:dyDescent="0.25">
      <c r="A59" s="3" t="s">
        <v>65</v>
      </c>
      <c r="B59" s="3">
        <v>1984</v>
      </c>
      <c r="C59" s="3" t="s">
        <v>221</v>
      </c>
      <c r="D59" s="3" t="s">
        <v>146</v>
      </c>
      <c r="E59" s="3" t="s">
        <v>141</v>
      </c>
      <c r="F59" s="3">
        <f>2018-1984</f>
        <v>34</v>
      </c>
      <c r="G59" s="3" t="s">
        <v>237</v>
      </c>
      <c r="H59" s="3"/>
      <c r="I59" s="3"/>
      <c r="J59" s="3" t="s">
        <v>175</v>
      </c>
      <c r="K59" s="3"/>
      <c r="L59" s="3"/>
      <c r="M59" s="15">
        <v>3</v>
      </c>
      <c r="N59" s="22" t="s">
        <v>444</v>
      </c>
      <c r="O59" s="18" t="s">
        <v>445</v>
      </c>
      <c r="P59" s="15">
        <v>6</v>
      </c>
      <c r="Q59" s="22" t="s">
        <v>446</v>
      </c>
      <c r="R59" s="18" t="s">
        <v>447</v>
      </c>
      <c r="S59" s="4"/>
      <c r="T59" s="4"/>
      <c r="U59" s="4"/>
    </row>
    <row r="60" spans="1:21" ht="57.75" customHeight="1" x14ac:dyDescent="0.25">
      <c r="A60" s="3" t="s">
        <v>45</v>
      </c>
      <c r="B60" s="3">
        <v>1983</v>
      </c>
      <c r="C60" s="3" t="s">
        <v>221</v>
      </c>
      <c r="D60" s="3" t="s">
        <v>142</v>
      </c>
      <c r="E60" s="3" t="s">
        <v>141</v>
      </c>
      <c r="F60" s="3">
        <f>2018-1983</f>
        <v>35</v>
      </c>
      <c r="G60" s="3" t="s">
        <v>237</v>
      </c>
      <c r="H60" s="3"/>
      <c r="I60" s="3"/>
      <c r="J60" s="3" t="s">
        <v>19</v>
      </c>
      <c r="K60" s="3"/>
      <c r="L60" s="3"/>
      <c r="M60" s="15"/>
      <c r="N60" s="4"/>
      <c r="O60" s="19"/>
      <c r="P60" s="16">
        <v>4</v>
      </c>
      <c r="Q60" s="3" t="s">
        <v>448</v>
      </c>
      <c r="R60" s="18" t="s">
        <v>449</v>
      </c>
      <c r="S60" s="4"/>
      <c r="T60" s="4"/>
      <c r="U60" s="4"/>
    </row>
    <row r="61" spans="1:21" ht="153" customHeight="1" x14ac:dyDescent="0.25">
      <c r="A61" s="3" t="s">
        <v>0</v>
      </c>
      <c r="B61" s="3">
        <v>1968</v>
      </c>
      <c r="C61" s="3" t="s">
        <v>221</v>
      </c>
      <c r="D61" s="3" t="s">
        <v>4</v>
      </c>
      <c r="E61" s="3" t="s">
        <v>141</v>
      </c>
      <c r="F61" s="3">
        <v>50</v>
      </c>
      <c r="G61" s="3" t="s">
        <v>237</v>
      </c>
      <c r="H61" s="3"/>
      <c r="I61" s="3"/>
      <c r="J61" s="3" t="s">
        <v>19</v>
      </c>
      <c r="K61" s="3"/>
      <c r="L61" s="3"/>
      <c r="M61" s="15">
        <v>7</v>
      </c>
      <c r="N61" s="22" t="s">
        <v>450</v>
      </c>
      <c r="O61" s="18" t="s">
        <v>451</v>
      </c>
      <c r="P61" s="15">
        <v>12</v>
      </c>
      <c r="Q61" s="22" t="s">
        <v>452</v>
      </c>
      <c r="R61" s="18" t="s">
        <v>566</v>
      </c>
      <c r="S61" s="4"/>
      <c r="T61" s="4"/>
      <c r="U61" s="4"/>
    </row>
    <row r="62" spans="1:21" ht="150" x14ac:dyDescent="0.25">
      <c r="A62" s="3" t="s">
        <v>117</v>
      </c>
      <c r="B62" s="3">
        <v>1955</v>
      </c>
      <c r="C62" s="3" t="s">
        <v>221</v>
      </c>
      <c r="D62" s="3" t="s">
        <v>166</v>
      </c>
      <c r="E62" s="3" t="s">
        <v>141</v>
      </c>
      <c r="F62" s="3">
        <f>2018-1955</f>
        <v>63</v>
      </c>
      <c r="G62" s="3" t="s">
        <v>199</v>
      </c>
      <c r="H62" s="3"/>
      <c r="I62" s="3"/>
      <c r="J62" s="3" t="s">
        <v>200</v>
      </c>
      <c r="K62" s="3" t="s">
        <v>201</v>
      </c>
      <c r="L62" s="3" t="s">
        <v>192</v>
      </c>
      <c r="M62" s="15"/>
      <c r="N62" s="4"/>
      <c r="O62" s="19"/>
      <c r="P62" s="16"/>
      <c r="Q62" s="22" t="s">
        <v>454</v>
      </c>
      <c r="R62" s="18" t="s">
        <v>453</v>
      </c>
      <c r="S62" s="4"/>
      <c r="T62" s="3" t="s">
        <v>260</v>
      </c>
      <c r="U62" s="4"/>
    </row>
    <row r="63" spans="1:21" ht="90" x14ac:dyDescent="0.25">
      <c r="A63" s="3" t="s">
        <v>118</v>
      </c>
      <c r="B63" s="3">
        <v>1961</v>
      </c>
      <c r="C63" s="3" t="s">
        <v>221</v>
      </c>
      <c r="D63" s="3" t="s">
        <v>167</v>
      </c>
      <c r="E63" s="3" t="s">
        <v>141</v>
      </c>
      <c r="F63" s="3">
        <f>2018-1961</f>
        <v>57</v>
      </c>
      <c r="G63" s="3" t="s">
        <v>240</v>
      </c>
      <c r="H63" s="3"/>
      <c r="I63" s="3"/>
      <c r="J63" s="3" t="s">
        <v>208</v>
      </c>
      <c r="K63" s="3"/>
      <c r="L63" s="3"/>
      <c r="M63" s="15">
        <v>1</v>
      </c>
      <c r="N63" s="4" t="s">
        <v>224</v>
      </c>
      <c r="O63" s="19"/>
      <c r="P63" s="16"/>
      <c r="Q63" s="4"/>
      <c r="R63" s="19"/>
      <c r="S63" s="4"/>
      <c r="T63" s="4"/>
      <c r="U63" s="4"/>
    </row>
    <row r="64" spans="1:21" ht="113.25" customHeight="1" x14ac:dyDescent="0.25">
      <c r="A64" s="3" t="s">
        <v>58</v>
      </c>
      <c r="B64" s="3">
        <v>1975</v>
      </c>
      <c r="C64" s="3" t="s">
        <v>221</v>
      </c>
      <c r="D64" s="3" t="s">
        <v>142</v>
      </c>
      <c r="E64" s="3" t="s">
        <v>141</v>
      </c>
      <c r="F64" s="3">
        <f>2018-1975</f>
        <v>43</v>
      </c>
      <c r="G64" s="3" t="s">
        <v>237</v>
      </c>
      <c r="H64" s="3"/>
      <c r="I64" s="3"/>
      <c r="J64" s="3" t="s">
        <v>19</v>
      </c>
      <c r="K64" s="3"/>
      <c r="L64" s="3"/>
      <c r="M64" s="15">
        <v>3</v>
      </c>
      <c r="N64" s="3" t="s">
        <v>455</v>
      </c>
      <c r="O64" s="18" t="s">
        <v>456</v>
      </c>
      <c r="P64" s="15">
        <v>9</v>
      </c>
      <c r="Q64" s="3" t="s">
        <v>457</v>
      </c>
      <c r="R64" s="18" t="s">
        <v>458</v>
      </c>
      <c r="S64" s="3" t="s">
        <v>250</v>
      </c>
      <c r="T64" s="4"/>
      <c r="U64" s="4"/>
    </row>
    <row r="65" spans="1:21" ht="61.5" customHeight="1" x14ac:dyDescent="0.25">
      <c r="A65" s="3" t="s">
        <v>106</v>
      </c>
      <c r="B65" s="3" t="s">
        <v>75</v>
      </c>
      <c r="C65" s="3" t="s">
        <v>221</v>
      </c>
      <c r="D65" s="3" t="s">
        <v>142</v>
      </c>
      <c r="E65" s="3" t="s">
        <v>141</v>
      </c>
      <c r="F65" s="3" t="s">
        <v>75</v>
      </c>
      <c r="G65" s="3" t="s">
        <v>32</v>
      </c>
      <c r="H65" s="3"/>
      <c r="I65" s="3"/>
      <c r="J65" s="3" t="s">
        <v>107</v>
      </c>
      <c r="K65" s="3"/>
      <c r="L65" s="3"/>
      <c r="M65" s="15">
        <v>3</v>
      </c>
      <c r="N65" s="3" t="s">
        <v>459</v>
      </c>
      <c r="O65" s="18" t="s">
        <v>460</v>
      </c>
      <c r="P65" s="15">
        <v>3</v>
      </c>
      <c r="Q65" s="3" t="s">
        <v>461</v>
      </c>
      <c r="R65" s="18" t="s">
        <v>462</v>
      </c>
      <c r="S65" s="4"/>
      <c r="T65" s="4"/>
      <c r="U65" s="4"/>
    </row>
    <row r="66" spans="1:21" ht="233.25" customHeight="1" x14ac:dyDescent="0.25">
      <c r="A66" s="3" t="s">
        <v>120</v>
      </c>
      <c r="B66" s="3">
        <v>1966</v>
      </c>
      <c r="C66" s="3" t="s">
        <v>221</v>
      </c>
      <c r="D66" s="3" t="s">
        <v>168</v>
      </c>
      <c r="E66" s="3" t="s">
        <v>163</v>
      </c>
      <c r="F66" s="3">
        <f>2018-1966</f>
        <v>52</v>
      </c>
      <c r="G66" s="3" t="s">
        <v>314</v>
      </c>
      <c r="H66" s="3"/>
      <c r="I66" s="3"/>
      <c r="J66" s="3" t="s">
        <v>175</v>
      </c>
      <c r="K66" s="3" t="s">
        <v>121</v>
      </c>
      <c r="L66" s="3"/>
      <c r="M66" s="15">
        <v>14</v>
      </c>
      <c r="N66" s="22" t="s">
        <v>463</v>
      </c>
      <c r="O66" s="18" t="s">
        <v>567</v>
      </c>
      <c r="P66" s="15"/>
      <c r="Q66" s="4"/>
      <c r="R66" s="19"/>
      <c r="S66" s="3" t="s">
        <v>251</v>
      </c>
      <c r="T66" s="4"/>
      <c r="U66" s="4"/>
    </row>
    <row r="67" spans="1:21" ht="141.75" customHeight="1" x14ac:dyDescent="0.25">
      <c r="A67" s="3" t="s">
        <v>59</v>
      </c>
      <c r="B67" s="3">
        <v>1969</v>
      </c>
      <c r="C67" s="3" t="s">
        <v>221</v>
      </c>
      <c r="D67" s="3" t="s">
        <v>142</v>
      </c>
      <c r="E67" s="3" t="s">
        <v>141</v>
      </c>
      <c r="F67" s="3">
        <f>2018-1969</f>
        <v>49</v>
      </c>
      <c r="G67" s="3" t="s">
        <v>237</v>
      </c>
      <c r="H67" s="3" t="s">
        <v>173</v>
      </c>
      <c r="I67" s="3"/>
      <c r="J67" s="3" t="s">
        <v>175</v>
      </c>
      <c r="K67" s="3" t="s">
        <v>232</v>
      </c>
      <c r="L67" s="3"/>
      <c r="M67" s="15">
        <v>10</v>
      </c>
      <c r="N67" s="23" t="s">
        <v>568</v>
      </c>
      <c r="O67" s="18" t="s">
        <v>569</v>
      </c>
      <c r="P67" s="15">
        <v>13</v>
      </c>
      <c r="Q67" s="23" t="s">
        <v>570</v>
      </c>
      <c r="R67" s="18" t="s">
        <v>571</v>
      </c>
      <c r="S67" s="4"/>
      <c r="T67" s="3" t="s">
        <v>261</v>
      </c>
      <c r="U67" s="4"/>
    </row>
    <row r="68" spans="1:21" ht="96.75" customHeight="1" x14ac:dyDescent="0.25">
      <c r="A68" s="3" t="s">
        <v>72</v>
      </c>
      <c r="B68" s="3">
        <v>1978</v>
      </c>
      <c r="C68" s="3" t="s">
        <v>221</v>
      </c>
      <c r="D68" s="3" t="s">
        <v>142</v>
      </c>
      <c r="E68" s="3" t="s">
        <v>141</v>
      </c>
      <c r="F68" s="3">
        <f>2018-1978</f>
        <v>40</v>
      </c>
      <c r="G68" s="3" t="s">
        <v>237</v>
      </c>
      <c r="H68" s="3"/>
      <c r="I68" s="3"/>
      <c r="J68" s="3" t="s">
        <v>175</v>
      </c>
      <c r="K68" s="3"/>
      <c r="L68" s="3"/>
      <c r="M68" s="15">
        <v>4</v>
      </c>
      <c r="N68" s="22" t="s">
        <v>464</v>
      </c>
      <c r="O68" s="18" t="s">
        <v>465</v>
      </c>
      <c r="P68" s="15">
        <v>8</v>
      </c>
      <c r="Q68" s="22" t="s">
        <v>466</v>
      </c>
      <c r="R68" s="18" t="s">
        <v>467</v>
      </c>
      <c r="S68" s="4"/>
      <c r="T68" s="4"/>
      <c r="U68" s="4"/>
    </row>
    <row r="69" spans="1:21" ht="161.25" customHeight="1" x14ac:dyDescent="0.25">
      <c r="A69" s="5" t="s">
        <v>312</v>
      </c>
      <c r="B69" s="5" t="s">
        <v>86</v>
      </c>
      <c r="C69" s="5" t="s">
        <v>220</v>
      </c>
      <c r="D69" s="5" t="s">
        <v>154</v>
      </c>
      <c r="E69" s="5" t="s">
        <v>141</v>
      </c>
      <c r="F69" s="5">
        <f>2016-1975</f>
        <v>41</v>
      </c>
      <c r="G69" s="5" t="s">
        <v>237</v>
      </c>
      <c r="H69" s="5"/>
      <c r="I69" s="5"/>
      <c r="J69" s="5" t="s">
        <v>20</v>
      </c>
      <c r="K69" s="5"/>
      <c r="L69" s="5"/>
      <c r="M69" s="17"/>
      <c r="N69" s="4"/>
      <c r="O69" s="19"/>
      <c r="P69" s="16">
        <v>13</v>
      </c>
      <c r="Q69" s="22" t="s">
        <v>468</v>
      </c>
      <c r="R69" s="18" t="s">
        <v>469</v>
      </c>
      <c r="S69" s="6"/>
      <c r="T69" s="6"/>
      <c r="U69" s="6"/>
    </row>
    <row r="70" spans="1:21" ht="219.75" customHeight="1" x14ac:dyDescent="0.25">
      <c r="A70" s="3" t="s">
        <v>46</v>
      </c>
      <c r="B70" s="3">
        <v>1984</v>
      </c>
      <c r="C70" s="3" t="s">
        <v>221</v>
      </c>
      <c r="D70" s="3" t="s">
        <v>142</v>
      </c>
      <c r="E70" s="3" t="s">
        <v>141</v>
      </c>
      <c r="F70" s="3">
        <v>34</v>
      </c>
      <c r="G70" s="3" t="s">
        <v>204</v>
      </c>
      <c r="H70" s="3"/>
      <c r="I70" s="3"/>
      <c r="J70" s="3" t="s">
        <v>26</v>
      </c>
      <c r="K70" s="3"/>
      <c r="L70" s="3"/>
      <c r="M70" s="15">
        <v>5</v>
      </c>
      <c r="N70" s="22" t="s">
        <v>470</v>
      </c>
      <c r="O70" s="18" t="s">
        <v>426</v>
      </c>
      <c r="P70" s="15">
        <v>13</v>
      </c>
      <c r="Q70" s="22" t="s">
        <v>471</v>
      </c>
      <c r="R70" s="18" t="s">
        <v>472</v>
      </c>
      <c r="S70" s="4"/>
      <c r="T70" s="4"/>
      <c r="U70" s="4"/>
    </row>
    <row r="71" spans="1:21" ht="157.5" customHeight="1" x14ac:dyDescent="0.25">
      <c r="A71" s="5" t="s">
        <v>103</v>
      </c>
      <c r="B71" s="5">
        <v>1987</v>
      </c>
      <c r="C71" s="5" t="s">
        <v>220</v>
      </c>
      <c r="D71" s="5" t="s">
        <v>144</v>
      </c>
      <c r="E71" s="5" t="s">
        <v>141</v>
      </c>
      <c r="F71" s="5">
        <f>2018-1987</f>
        <v>31</v>
      </c>
      <c r="G71" s="5" t="s">
        <v>204</v>
      </c>
      <c r="H71" s="5"/>
      <c r="I71" s="5"/>
      <c r="J71" s="5" t="s">
        <v>18</v>
      </c>
      <c r="K71" s="5"/>
      <c r="L71" s="5"/>
      <c r="M71" s="17">
        <v>14</v>
      </c>
      <c r="N71" s="22" t="s">
        <v>473</v>
      </c>
      <c r="O71" s="18" t="s">
        <v>474</v>
      </c>
      <c r="P71" s="15"/>
      <c r="Q71" s="4"/>
      <c r="R71" s="19"/>
      <c r="S71" s="6"/>
      <c r="T71" s="6"/>
      <c r="U71" s="6"/>
    </row>
    <row r="72" spans="1:21" ht="128.25" customHeight="1" x14ac:dyDescent="0.25">
      <c r="A72" s="3" t="s">
        <v>69</v>
      </c>
      <c r="B72" s="3">
        <v>1963</v>
      </c>
      <c r="C72" s="3" t="s">
        <v>221</v>
      </c>
      <c r="D72" s="3" t="s">
        <v>149</v>
      </c>
      <c r="E72" s="3" t="s">
        <v>148</v>
      </c>
      <c r="F72" s="3">
        <f>2018-1963</f>
        <v>55</v>
      </c>
      <c r="G72" s="3" t="s">
        <v>237</v>
      </c>
      <c r="H72" s="3"/>
      <c r="I72" s="3"/>
      <c r="J72" s="3" t="s">
        <v>175</v>
      </c>
      <c r="K72" s="3" t="s">
        <v>70</v>
      </c>
      <c r="L72" s="3"/>
      <c r="M72" s="15">
        <v>8</v>
      </c>
      <c r="N72" s="3" t="s">
        <v>475</v>
      </c>
      <c r="O72" s="18" t="s">
        <v>476</v>
      </c>
      <c r="P72" s="15">
        <v>10</v>
      </c>
      <c r="Q72" s="3" t="s">
        <v>477</v>
      </c>
      <c r="R72" s="18" t="s">
        <v>478</v>
      </c>
      <c r="S72" s="4"/>
      <c r="T72" s="4"/>
      <c r="U72" s="4"/>
    </row>
    <row r="73" spans="1:21" ht="53.25" customHeight="1" x14ac:dyDescent="0.25">
      <c r="A73" s="3" t="s">
        <v>101</v>
      </c>
      <c r="B73" s="3">
        <v>1981</v>
      </c>
      <c r="C73" s="3" t="s">
        <v>221</v>
      </c>
      <c r="D73" s="3" t="s">
        <v>142</v>
      </c>
      <c r="E73" s="3" t="s">
        <v>141</v>
      </c>
      <c r="F73" s="3">
        <f>2018-1981</f>
        <v>37</v>
      </c>
      <c r="G73" s="3" t="s">
        <v>204</v>
      </c>
      <c r="H73" s="3"/>
      <c r="I73" s="3"/>
      <c r="J73" s="3" t="s">
        <v>26</v>
      </c>
      <c r="K73" s="3"/>
      <c r="L73" s="3"/>
      <c r="M73" s="15">
        <v>2</v>
      </c>
      <c r="N73" s="3" t="s">
        <v>479</v>
      </c>
      <c r="O73" s="18" t="s">
        <v>480</v>
      </c>
      <c r="P73" s="15">
        <v>4</v>
      </c>
      <c r="Q73" s="3" t="s">
        <v>481</v>
      </c>
      <c r="R73" s="18" t="s">
        <v>572</v>
      </c>
      <c r="S73" s="4"/>
      <c r="T73" s="4"/>
      <c r="U73" s="4"/>
    </row>
    <row r="74" spans="1:21" ht="194.25" customHeight="1" x14ac:dyDescent="0.25">
      <c r="A74" s="3" t="s">
        <v>54</v>
      </c>
      <c r="B74" s="3">
        <v>1977</v>
      </c>
      <c r="C74" s="3" t="s">
        <v>221</v>
      </c>
      <c r="D74" s="3" t="s">
        <v>142</v>
      </c>
      <c r="E74" s="3" t="s">
        <v>141</v>
      </c>
      <c r="F74" s="3">
        <f>2018-1977</f>
        <v>41</v>
      </c>
      <c r="G74" s="3" t="s">
        <v>237</v>
      </c>
      <c r="H74" s="3"/>
      <c r="I74" s="3"/>
      <c r="J74" s="3" t="s">
        <v>19</v>
      </c>
      <c r="K74" s="3"/>
      <c r="L74" s="3"/>
      <c r="M74" s="15"/>
      <c r="N74" s="3"/>
      <c r="O74" s="18"/>
      <c r="P74" s="15">
        <v>6</v>
      </c>
      <c r="Q74" s="3" t="s">
        <v>482</v>
      </c>
      <c r="R74" s="18" t="s">
        <v>483</v>
      </c>
      <c r="S74" s="3" t="s">
        <v>252</v>
      </c>
      <c r="T74" s="4"/>
      <c r="U74" s="4"/>
    </row>
    <row r="75" spans="1:21" ht="255" customHeight="1" x14ac:dyDescent="0.25">
      <c r="A75" s="5" t="s">
        <v>100</v>
      </c>
      <c r="B75" s="5">
        <v>1969</v>
      </c>
      <c r="C75" s="5" t="s">
        <v>220</v>
      </c>
      <c r="D75" s="5" t="s">
        <v>142</v>
      </c>
      <c r="E75" s="5" t="s">
        <v>141</v>
      </c>
      <c r="F75" s="5">
        <f>2018-1969</f>
        <v>49</v>
      </c>
      <c r="G75" s="5" t="s">
        <v>237</v>
      </c>
      <c r="H75" s="5"/>
      <c r="I75" s="5"/>
      <c r="J75" s="5" t="s">
        <v>20</v>
      </c>
      <c r="K75" s="5" t="s">
        <v>233</v>
      </c>
      <c r="L75" s="5"/>
      <c r="M75" s="17">
        <v>17</v>
      </c>
      <c r="N75" s="3"/>
      <c r="O75" s="18" t="s">
        <v>484</v>
      </c>
      <c r="P75" s="15">
        <v>13</v>
      </c>
      <c r="Q75" s="22" t="s">
        <v>485</v>
      </c>
      <c r="R75" s="22" t="s">
        <v>486</v>
      </c>
      <c r="S75" s="6"/>
      <c r="T75" s="6"/>
      <c r="U75" s="6"/>
    </row>
    <row r="76" spans="1:21" ht="180" customHeight="1" x14ac:dyDescent="0.25">
      <c r="A76" s="5" t="s">
        <v>89</v>
      </c>
      <c r="B76" s="5">
        <v>1977</v>
      </c>
      <c r="C76" s="5" t="s">
        <v>220</v>
      </c>
      <c r="D76" s="5" t="s">
        <v>155</v>
      </c>
      <c r="E76" s="5" t="s">
        <v>141</v>
      </c>
      <c r="F76" s="5">
        <v>41</v>
      </c>
      <c r="G76" s="5" t="s">
        <v>237</v>
      </c>
      <c r="H76" s="5"/>
      <c r="I76" s="5"/>
      <c r="J76" s="5" t="s">
        <v>20</v>
      </c>
      <c r="K76" s="5"/>
      <c r="L76" s="5"/>
      <c r="M76" s="17">
        <v>3</v>
      </c>
      <c r="N76" s="3" t="s">
        <v>487</v>
      </c>
      <c r="O76" s="18" t="s">
        <v>488</v>
      </c>
      <c r="P76" s="15">
        <v>17</v>
      </c>
      <c r="Q76" s="3" t="s">
        <v>489</v>
      </c>
      <c r="R76" s="18" t="s">
        <v>490</v>
      </c>
      <c r="S76" s="6"/>
      <c r="T76" s="6"/>
      <c r="U76" s="6"/>
    </row>
    <row r="77" spans="1:21" ht="364.5" customHeight="1" x14ac:dyDescent="0.25">
      <c r="A77" s="5" t="s">
        <v>15</v>
      </c>
      <c r="B77" s="5">
        <v>1987</v>
      </c>
      <c r="C77" s="5" t="s">
        <v>220</v>
      </c>
      <c r="D77" s="5" t="s">
        <v>142</v>
      </c>
      <c r="E77" s="5" t="s">
        <v>141</v>
      </c>
      <c r="F77" s="5">
        <f>2018-1987</f>
        <v>31</v>
      </c>
      <c r="G77" s="5" t="s">
        <v>237</v>
      </c>
      <c r="H77" s="5"/>
      <c r="I77" s="5"/>
      <c r="J77" s="5" t="s">
        <v>20</v>
      </c>
      <c r="K77" s="5"/>
      <c r="L77" s="5"/>
      <c r="M77" s="17">
        <v>3</v>
      </c>
      <c r="N77" s="3" t="s">
        <v>491</v>
      </c>
      <c r="O77" s="18" t="s">
        <v>492</v>
      </c>
      <c r="P77" s="15">
        <v>14</v>
      </c>
      <c r="Q77" s="22" t="s">
        <v>493</v>
      </c>
      <c r="R77" s="18" t="s">
        <v>573</v>
      </c>
      <c r="S77" s="6"/>
      <c r="T77" s="6"/>
      <c r="U77" s="6"/>
    </row>
    <row r="78" spans="1:21" ht="124.5" customHeight="1" x14ac:dyDescent="0.25">
      <c r="A78" s="5" t="s">
        <v>223</v>
      </c>
      <c r="B78" s="5">
        <v>1991</v>
      </c>
      <c r="C78" s="5" t="s">
        <v>220</v>
      </c>
      <c r="D78" s="5" t="s">
        <v>160</v>
      </c>
      <c r="E78" s="5" t="s">
        <v>34</v>
      </c>
      <c r="F78" s="5">
        <v>27</v>
      </c>
      <c r="G78" s="5" t="s">
        <v>197</v>
      </c>
      <c r="H78" s="5"/>
      <c r="I78" s="5"/>
      <c r="J78" s="5" t="s">
        <v>235</v>
      </c>
      <c r="K78" s="5" t="s">
        <v>35</v>
      </c>
      <c r="L78" s="5"/>
      <c r="M78" s="17">
        <v>4</v>
      </c>
      <c r="N78" s="3" t="s">
        <v>574</v>
      </c>
      <c r="O78" s="18" t="s">
        <v>575</v>
      </c>
      <c r="P78" s="15">
        <v>11</v>
      </c>
      <c r="Q78" s="23" t="s">
        <v>576</v>
      </c>
      <c r="R78" s="18" t="s">
        <v>577</v>
      </c>
      <c r="S78" s="6"/>
      <c r="T78" s="6"/>
      <c r="U78" s="6"/>
    </row>
    <row r="79" spans="1:21" ht="62.25" customHeight="1" x14ac:dyDescent="0.25">
      <c r="A79" s="3" t="s">
        <v>290</v>
      </c>
      <c r="B79" s="3">
        <v>1983</v>
      </c>
      <c r="C79" s="3" t="s">
        <v>220</v>
      </c>
      <c r="D79" s="3" t="s">
        <v>150</v>
      </c>
      <c r="E79" s="3" t="s">
        <v>141</v>
      </c>
      <c r="F79" s="3">
        <f>2018-1983</f>
        <v>35</v>
      </c>
      <c r="G79" s="3" t="s">
        <v>291</v>
      </c>
      <c r="H79" s="3"/>
      <c r="I79" s="3"/>
      <c r="J79" s="3" t="s">
        <v>292</v>
      </c>
      <c r="K79" s="3"/>
      <c r="L79" s="3"/>
      <c r="M79" s="15"/>
      <c r="N79" s="3"/>
      <c r="O79" s="18"/>
      <c r="P79" s="15"/>
      <c r="Q79" s="3"/>
      <c r="R79" s="18"/>
      <c r="S79" s="4"/>
      <c r="T79" s="4"/>
      <c r="U79" s="4"/>
    </row>
    <row r="80" spans="1:21" ht="123" customHeight="1" x14ac:dyDescent="0.25">
      <c r="A80" s="3" t="s">
        <v>60</v>
      </c>
      <c r="B80" s="3">
        <v>1982</v>
      </c>
      <c r="C80" s="3" t="s">
        <v>221</v>
      </c>
      <c r="D80" s="3" t="s">
        <v>171</v>
      </c>
      <c r="E80" s="3" t="s">
        <v>141</v>
      </c>
      <c r="F80" s="3">
        <f>2018-1982</f>
        <v>36</v>
      </c>
      <c r="G80" s="3" t="s">
        <v>237</v>
      </c>
      <c r="H80" s="3"/>
      <c r="I80" s="3"/>
      <c r="J80" s="3" t="s">
        <v>175</v>
      </c>
      <c r="K80" s="3"/>
      <c r="L80" s="3"/>
      <c r="M80" s="15">
        <v>1</v>
      </c>
      <c r="N80" s="4" t="s">
        <v>494</v>
      </c>
      <c r="O80" s="19" t="s">
        <v>495</v>
      </c>
      <c r="P80" s="16">
        <v>10</v>
      </c>
      <c r="Q80" s="3" t="s">
        <v>496</v>
      </c>
      <c r="R80" s="18" t="s">
        <v>497</v>
      </c>
      <c r="S80" s="4"/>
      <c r="T80" s="4"/>
      <c r="U80" s="4"/>
    </row>
    <row r="81" spans="1:21" ht="63.75" customHeight="1" x14ac:dyDescent="0.25">
      <c r="A81" s="3" t="s">
        <v>282</v>
      </c>
      <c r="B81" s="3">
        <v>1978</v>
      </c>
      <c r="C81" s="3" t="s">
        <v>221</v>
      </c>
      <c r="D81" s="3" t="s">
        <v>150</v>
      </c>
      <c r="E81" s="3" t="s">
        <v>141</v>
      </c>
      <c r="F81" s="3">
        <f>2018-1978</f>
        <v>40</v>
      </c>
      <c r="G81" s="3" t="s">
        <v>49</v>
      </c>
      <c r="H81" s="3"/>
      <c r="I81" s="3"/>
      <c r="J81" s="3" t="s">
        <v>270</v>
      </c>
      <c r="K81" s="3"/>
      <c r="L81" s="3"/>
      <c r="M81" s="15"/>
      <c r="N81" s="4"/>
      <c r="O81" s="19"/>
      <c r="P81" s="16"/>
      <c r="Q81" s="3"/>
      <c r="R81" s="18"/>
      <c r="S81" s="4"/>
      <c r="T81" s="4"/>
      <c r="U81" s="4"/>
    </row>
    <row r="82" spans="1:21" ht="60" x14ac:dyDescent="0.25">
      <c r="A82" s="3" t="s">
        <v>68</v>
      </c>
      <c r="B82" s="3">
        <v>1964</v>
      </c>
      <c r="C82" s="3" t="s">
        <v>221</v>
      </c>
      <c r="D82" s="3" t="s">
        <v>147</v>
      </c>
      <c r="E82" s="3" t="s">
        <v>211</v>
      </c>
      <c r="F82" s="3">
        <f>2018-1964</f>
        <v>54</v>
      </c>
      <c r="G82" s="3" t="s">
        <v>237</v>
      </c>
      <c r="H82" s="3"/>
      <c r="I82" s="3" t="s">
        <v>177</v>
      </c>
      <c r="J82" s="3" t="s">
        <v>175</v>
      </c>
      <c r="K82" s="3" t="s">
        <v>178</v>
      </c>
      <c r="L82" s="3"/>
      <c r="M82" s="15"/>
      <c r="N82" s="4"/>
      <c r="O82" s="19"/>
      <c r="P82" s="16"/>
      <c r="Q82" s="4"/>
      <c r="R82" s="19"/>
      <c r="S82" s="4"/>
      <c r="T82" s="4"/>
      <c r="U82" s="4"/>
    </row>
    <row r="83" spans="1:21" ht="150.75" customHeight="1" x14ac:dyDescent="0.25">
      <c r="A83" s="3" t="s">
        <v>74</v>
      </c>
      <c r="B83" s="3" t="s">
        <v>75</v>
      </c>
      <c r="C83" s="3" t="s">
        <v>221</v>
      </c>
      <c r="D83" s="3" t="s">
        <v>142</v>
      </c>
      <c r="E83" s="3" t="s">
        <v>141</v>
      </c>
      <c r="F83" s="3" t="s">
        <v>75</v>
      </c>
      <c r="G83" s="3" t="s">
        <v>237</v>
      </c>
      <c r="H83" s="3"/>
      <c r="I83" s="3"/>
      <c r="J83" s="3" t="s">
        <v>175</v>
      </c>
      <c r="K83" s="3"/>
      <c r="L83" s="3"/>
      <c r="M83" s="15">
        <v>4</v>
      </c>
      <c r="N83" s="3" t="s">
        <v>578</v>
      </c>
      <c r="O83" s="18" t="s">
        <v>579</v>
      </c>
      <c r="P83" s="15">
        <v>15</v>
      </c>
      <c r="Q83" s="3" t="s">
        <v>498</v>
      </c>
      <c r="R83" s="18" t="s">
        <v>499</v>
      </c>
      <c r="S83" s="4"/>
      <c r="T83" s="4"/>
      <c r="U83" s="4"/>
    </row>
    <row r="84" spans="1:21" ht="153.75" customHeight="1" x14ac:dyDescent="0.25">
      <c r="A84" s="5" t="s">
        <v>124</v>
      </c>
      <c r="B84" s="5" t="s">
        <v>75</v>
      </c>
      <c r="C84" s="5" t="s">
        <v>220</v>
      </c>
      <c r="D84" s="5" t="s">
        <v>75</v>
      </c>
      <c r="E84" s="5" t="s">
        <v>75</v>
      </c>
      <c r="F84" s="5" t="s">
        <v>75</v>
      </c>
      <c r="G84" s="5" t="s">
        <v>241</v>
      </c>
      <c r="H84" s="5"/>
      <c r="I84" s="5"/>
      <c r="J84" s="5" t="s">
        <v>194</v>
      </c>
      <c r="K84" s="5"/>
      <c r="L84" s="5"/>
      <c r="M84" s="17">
        <v>6</v>
      </c>
      <c r="N84" s="3" t="s">
        <v>500</v>
      </c>
      <c r="O84" s="18" t="s">
        <v>501</v>
      </c>
      <c r="P84" s="15">
        <v>14</v>
      </c>
      <c r="Q84" s="3" t="s">
        <v>502</v>
      </c>
      <c r="R84" s="18" t="s">
        <v>580</v>
      </c>
      <c r="S84" s="6"/>
      <c r="T84" s="6"/>
      <c r="U84" s="6"/>
    </row>
    <row r="85" spans="1:21" ht="114.75" customHeight="1" x14ac:dyDescent="0.25">
      <c r="A85" s="5" t="s">
        <v>22</v>
      </c>
      <c r="B85" s="5">
        <v>1986</v>
      </c>
      <c r="C85" s="5" t="s">
        <v>220</v>
      </c>
      <c r="D85" s="5" t="s">
        <v>152</v>
      </c>
      <c r="E85" s="5" t="s">
        <v>151</v>
      </c>
      <c r="F85" s="5">
        <f>2018-1986</f>
        <v>32</v>
      </c>
      <c r="G85" s="5" t="s">
        <v>237</v>
      </c>
      <c r="H85" s="5"/>
      <c r="I85" s="5"/>
      <c r="J85" s="5" t="s">
        <v>23</v>
      </c>
      <c r="K85" s="5"/>
      <c r="L85" s="5"/>
      <c r="M85" s="17"/>
      <c r="N85" s="4"/>
      <c r="O85" s="19"/>
      <c r="P85" s="16">
        <v>11</v>
      </c>
      <c r="Q85" s="3" t="s">
        <v>503</v>
      </c>
      <c r="R85" s="18" t="s">
        <v>581</v>
      </c>
      <c r="S85" s="6"/>
      <c r="T85" s="6"/>
      <c r="U85" s="6"/>
    </row>
    <row r="86" spans="1:21" ht="63" customHeight="1" x14ac:dyDescent="0.25">
      <c r="A86" s="5" t="s">
        <v>5</v>
      </c>
      <c r="B86" s="5">
        <v>1987</v>
      </c>
      <c r="C86" s="5" t="s">
        <v>220</v>
      </c>
      <c r="D86" s="5" t="s">
        <v>142</v>
      </c>
      <c r="E86" s="5" t="s">
        <v>141</v>
      </c>
      <c r="F86" s="5">
        <v>31</v>
      </c>
      <c r="G86" s="5" t="s">
        <v>204</v>
      </c>
      <c r="H86" s="5"/>
      <c r="I86" s="5"/>
      <c r="J86" s="5" t="s">
        <v>18</v>
      </c>
      <c r="K86" s="5"/>
      <c r="L86" s="5"/>
      <c r="M86" s="17"/>
      <c r="N86" s="4"/>
      <c r="O86" s="19"/>
      <c r="P86" s="16">
        <v>5</v>
      </c>
      <c r="Q86" s="3" t="s">
        <v>504</v>
      </c>
      <c r="R86" s="18" t="s">
        <v>505</v>
      </c>
      <c r="S86" s="6"/>
      <c r="T86" s="6"/>
      <c r="U86" s="6"/>
    </row>
    <row r="87" spans="1:21" ht="153" customHeight="1" x14ac:dyDescent="0.25">
      <c r="A87" s="5" t="s">
        <v>39</v>
      </c>
      <c r="B87" s="5">
        <v>1971</v>
      </c>
      <c r="C87" s="5" t="s">
        <v>220</v>
      </c>
      <c r="D87" s="5" t="s">
        <v>142</v>
      </c>
      <c r="E87" s="5" t="s">
        <v>141</v>
      </c>
      <c r="F87" s="5">
        <f>2018-1971</f>
        <v>47</v>
      </c>
      <c r="G87" s="5" t="s">
        <v>237</v>
      </c>
      <c r="H87" s="5"/>
      <c r="I87" s="5"/>
      <c r="J87" s="5" t="s">
        <v>20</v>
      </c>
      <c r="K87" s="5"/>
      <c r="L87" s="5"/>
      <c r="M87" s="17">
        <v>7</v>
      </c>
      <c r="N87" s="22" t="s">
        <v>506</v>
      </c>
      <c r="O87" s="18" t="s">
        <v>507</v>
      </c>
      <c r="P87" s="15">
        <v>11</v>
      </c>
      <c r="Q87" s="3" t="s">
        <v>508</v>
      </c>
      <c r="R87" s="18" t="s">
        <v>509</v>
      </c>
      <c r="S87" s="6"/>
      <c r="T87" s="6"/>
      <c r="U87" s="6"/>
    </row>
    <row r="88" spans="1:21" ht="44.25" customHeight="1" x14ac:dyDescent="0.25">
      <c r="A88" s="35" t="s">
        <v>51</v>
      </c>
      <c r="B88" s="35">
        <v>1940</v>
      </c>
      <c r="C88" s="35" t="s">
        <v>221</v>
      </c>
      <c r="D88" s="35" t="s">
        <v>188</v>
      </c>
      <c r="E88" s="35" t="s">
        <v>52</v>
      </c>
      <c r="F88" s="35">
        <f>2018-1940</f>
        <v>78</v>
      </c>
      <c r="G88" s="35" t="s">
        <v>206</v>
      </c>
      <c r="H88" s="35"/>
      <c r="I88" s="3" t="s">
        <v>189</v>
      </c>
      <c r="J88" s="35" t="s">
        <v>53</v>
      </c>
      <c r="K88" s="35"/>
      <c r="L88" s="35"/>
      <c r="M88" s="26"/>
      <c r="N88" s="35"/>
      <c r="O88" s="29"/>
      <c r="P88" s="26">
        <v>6</v>
      </c>
      <c r="Q88" s="35" t="s">
        <v>510</v>
      </c>
      <c r="R88" s="26" t="s">
        <v>511</v>
      </c>
      <c r="S88" s="35" t="s">
        <v>253</v>
      </c>
      <c r="T88" s="4"/>
      <c r="U88" s="4"/>
    </row>
    <row r="89" spans="1:21" ht="54.75" customHeight="1" x14ac:dyDescent="0.25">
      <c r="A89" s="39"/>
      <c r="B89" s="39"/>
      <c r="C89" s="39"/>
      <c r="D89" s="39"/>
      <c r="E89" s="39"/>
      <c r="F89" s="39"/>
      <c r="G89" s="39"/>
      <c r="H89" s="39"/>
      <c r="I89" s="5" t="s">
        <v>191</v>
      </c>
      <c r="J89" s="39"/>
      <c r="K89" s="39"/>
      <c r="L89" s="39"/>
      <c r="M89" s="27"/>
      <c r="N89" s="35"/>
      <c r="O89" s="30"/>
      <c r="P89" s="27"/>
      <c r="Q89" s="36"/>
      <c r="R89" s="27"/>
      <c r="S89" s="36"/>
      <c r="T89" s="6"/>
      <c r="U89" s="6"/>
    </row>
    <row r="90" spans="1:21" ht="64.5" customHeight="1" x14ac:dyDescent="0.25">
      <c r="A90" s="39"/>
      <c r="B90" s="39"/>
      <c r="C90" s="39"/>
      <c r="D90" s="39"/>
      <c r="E90" s="39"/>
      <c r="F90" s="39"/>
      <c r="G90" s="39"/>
      <c r="H90" s="39"/>
      <c r="I90" s="5" t="s">
        <v>190</v>
      </c>
      <c r="J90" s="39"/>
      <c r="K90" s="39"/>
      <c r="L90" s="39"/>
      <c r="M90" s="28"/>
      <c r="N90" s="35"/>
      <c r="O90" s="31"/>
      <c r="P90" s="28"/>
      <c r="Q90" s="36"/>
      <c r="R90" s="28"/>
      <c r="S90" s="36"/>
      <c r="T90" s="6"/>
      <c r="U90" s="6"/>
    </row>
    <row r="91" spans="1:21" ht="157.5" customHeight="1" x14ac:dyDescent="0.25">
      <c r="A91" s="5" t="s">
        <v>92</v>
      </c>
      <c r="B91" s="5">
        <v>1967</v>
      </c>
      <c r="C91" s="5" t="s">
        <v>220</v>
      </c>
      <c r="D91" s="5" t="s">
        <v>156</v>
      </c>
      <c r="E91" s="5" t="s">
        <v>141</v>
      </c>
      <c r="F91" s="5">
        <f>2018-1967</f>
        <v>51</v>
      </c>
      <c r="G91" s="5" t="s">
        <v>237</v>
      </c>
      <c r="H91" s="5"/>
      <c r="I91" s="5"/>
      <c r="J91" s="5" t="s">
        <v>20</v>
      </c>
      <c r="K91" s="5"/>
      <c r="L91" s="5"/>
      <c r="M91" s="17"/>
      <c r="N91" s="4"/>
      <c r="O91" s="19"/>
      <c r="P91" s="16">
        <v>13</v>
      </c>
      <c r="Q91" s="3" t="s">
        <v>512</v>
      </c>
      <c r="R91" s="18" t="s">
        <v>513</v>
      </c>
      <c r="S91" s="6"/>
      <c r="T91" s="6"/>
      <c r="U91" s="6"/>
    </row>
    <row r="92" spans="1:21" ht="63" customHeight="1" x14ac:dyDescent="0.25">
      <c r="A92" s="3" t="s">
        <v>283</v>
      </c>
      <c r="B92" s="3">
        <v>1983</v>
      </c>
      <c r="C92" s="3" t="s">
        <v>221</v>
      </c>
      <c r="D92" s="3" t="s">
        <v>150</v>
      </c>
      <c r="E92" s="3" t="s">
        <v>141</v>
      </c>
      <c r="F92" s="3">
        <f>2018-1987</f>
        <v>31</v>
      </c>
      <c r="G92" s="3" t="s">
        <v>49</v>
      </c>
      <c r="H92" s="3"/>
      <c r="I92" s="3"/>
      <c r="J92" s="3" t="s">
        <v>284</v>
      </c>
      <c r="K92" s="3" t="s">
        <v>285</v>
      </c>
      <c r="L92" s="3" t="s">
        <v>286</v>
      </c>
      <c r="M92" s="15">
        <v>6</v>
      </c>
      <c r="N92" s="9" t="s">
        <v>514</v>
      </c>
      <c r="O92" s="18" t="s">
        <v>515</v>
      </c>
      <c r="P92" s="16"/>
      <c r="Q92" s="3"/>
      <c r="R92" s="18"/>
      <c r="S92" s="3" t="s">
        <v>288</v>
      </c>
      <c r="T92" s="3" t="s">
        <v>289</v>
      </c>
      <c r="U92" s="4"/>
    </row>
    <row r="93" spans="1:21" ht="135.75" customHeight="1" x14ac:dyDescent="0.25">
      <c r="A93" s="5" t="s">
        <v>94</v>
      </c>
      <c r="B93" s="5">
        <v>1982</v>
      </c>
      <c r="C93" s="5" t="s">
        <v>220</v>
      </c>
      <c r="D93" s="5" t="s">
        <v>150</v>
      </c>
      <c r="E93" s="5" t="s">
        <v>141</v>
      </c>
      <c r="F93" s="5">
        <f>2018-1982</f>
        <v>36</v>
      </c>
      <c r="G93" s="5" t="s">
        <v>237</v>
      </c>
      <c r="H93" s="5"/>
      <c r="I93" s="5"/>
      <c r="J93" s="5" t="s">
        <v>20</v>
      </c>
      <c r="K93" s="5"/>
      <c r="L93" s="5"/>
      <c r="M93" s="17">
        <v>11</v>
      </c>
      <c r="N93" s="3" t="s">
        <v>582</v>
      </c>
      <c r="O93" s="18" t="s">
        <v>583</v>
      </c>
      <c r="P93" s="15"/>
      <c r="Q93" s="4"/>
      <c r="R93" s="19"/>
      <c r="S93" s="5" t="s">
        <v>254</v>
      </c>
      <c r="T93" s="5" t="s">
        <v>262</v>
      </c>
      <c r="U93" s="6" t="s">
        <v>287</v>
      </c>
    </row>
    <row r="94" spans="1:21" ht="52.5" customHeight="1" x14ac:dyDescent="0.25">
      <c r="A94" s="3" t="s">
        <v>112</v>
      </c>
      <c r="B94" s="3">
        <v>1957</v>
      </c>
      <c r="C94" s="3" t="s">
        <v>220</v>
      </c>
      <c r="D94" s="3" t="s">
        <v>4</v>
      </c>
      <c r="E94" s="3" t="s">
        <v>141</v>
      </c>
      <c r="F94" s="3">
        <f>2018-1957</f>
        <v>61</v>
      </c>
      <c r="G94" s="3" t="s">
        <v>113</v>
      </c>
      <c r="H94" s="3"/>
      <c r="I94" s="3"/>
      <c r="J94" s="3" t="s">
        <v>23</v>
      </c>
      <c r="K94" s="3"/>
      <c r="L94" s="3"/>
      <c r="M94" s="15"/>
      <c r="N94" s="4"/>
      <c r="O94" s="19"/>
      <c r="P94" s="16"/>
      <c r="Q94" s="4"/>
      <c r="R94" s="19"/>
      <c r="S94" s="6"/>
      <c r="T94" s="6"/>
      <c r="U94" s="6"/>
    </row>
    <row r="95" spans="1:21" ht="60" customHeight="1" x14ac:dyDescent="0.25">
      <c r="A95" s="39" t="s">
        <v>24</v>
      </c>
      <c r="B95" s="39">
        <v>1979</v>
      </c>
      <c r="C95" s="39" t="s">
        <v>220</v>
      </c>
      <c r="D95" s="41" t="s">
        <v>142</v>
      </c>
      <c r="E95" s="39" t="s">
        <v>141</v>
      </c>
      <c r="F95" s="39">
        <f>2018-1979</f>
        <v>39</v>
      </c>
      <c r="G95" s="39" t="s">
        <v>242</v>
      </c>
      <c r="H95" s="39"/>
      <c r="I95" s="5" t="s">
        <v>25</v>
      </c>
      <c r="J95" s="39" t="s">
        <v>215</v>
      </c>
      <c r="K95" s="39" t="s">
        <v>186</v>
      </c>
      <c r="L95" s="39"/>
      <c r="M95" s="42">
        <v>10</v>
      </c>
      <c r="N95" s="35" t="s">
        <v>584</v>
      </c>
      <c r="O95" s="26" t="s">
        <v>585</v>
      </c>
      <c r="P95" s="26">
        <v>12</v>
      </c>
      <c r="Q95" s="35" t="s">
        <v>516</v>
      </c>
      <c r="R95" s="26" t="s">
        <v>517</v>
      </c>
      <c r="S95" s="32"/>
      <c r="T95" s="32"/>
      <c r="U95" s="32"/>
    </row>
    <row r="96" spans="1:21" ht="60.75" customHeight="1" x14ac:dyDescent="0.25">
      <c r="A96" s="39"/>
      <c r="B96" s="39"/>
      <c r="C96" s="39"/>
      <c r="D96" s="41"/>
      <c r="E96" s="39"/>
      <c r="F96" s="39"/>
      <c r="G96" s="39"/>
      <c r="H96" s="39"/>
      <c r="I96" s="5" t="s">
        <v>214</v>
      </c>
      <c r="J96" s="39"/>
      <c r="K96" s="39"/>
      <c r="L96" s="39"/>
      <c r="M96" s="43"/>
      <c r="N96" s="35"/>
      <c r="O96" s="27"/>
      <c r="P96" s="27"/>
      <c r="Q96" s="36"/>
      <c r="R96" s="27"/>
      <c r="S96" s="33"/>
      <c r="T96" s="33"/>
      <c r="U96" s="33"/>
    </row>
    <row r="97" spans="1:21" ht="48.75" customHeight="1" x14ac:dyDescent="0.25">
      <c r="A97" s="39"/>
      <c r="B97" s="39"/>
      <c r="C97" s="39"/>
      <c r="D97" s="41"/>
      <c r="E97" s="39"/>
      <c r="F97" s="39"/>
      <c r="G97" s="39"/>
      <c r="H97" s="39"/>
      <c r="I97" s="5" t="s">
        <v>214</v>
      </c>
      <c r="J97" s="39"/>
      <c r="K97" s="39"/>
      <c r="L97" s="39"/>
      <c r="M97" s="40"/>
      <c r="N97" s="35"/>
      <c r="O97" s="28"/>
      <c r="P97" s="28"/>
      <c r="Q97" s="36"/>
      <c r="R97" s="28"/>
      <c r="S97" s="34"/>
      <c r="T97" s="34"/>
      <c r="U97" s="34"/>
    </row>
    <row r="98" spans="1:21" ht="40.5" customHeight="1" x14ac:dyDescent="0.25">
      <c r="A98" s="3" t="s">
        <v>264</v>
      </c>
      <c r="B98" s="3">
        <v>1977</v>
      </c>
      <c r="C98" s="3" t="s">
        <v>220</v>
      </c>
      <c r="D98" s="3" t="s">
        <v>265</v>
      </c>
      <c r="E98" s="3" t="s">
        <v>265</v>
      </c>
      <c r="F98" s="3">
        <f>2018-1977</f>
        <v>41</v>
      </c>
      <c r="G98" s="3" t="s">
        <v>236</v>
      </c>
      <c r="H98" s="3"/>
      <c r="I98" s="3" t="s">
        <v>267</v>
      </c>
      <c r="J98" s="3" t="s">
        <v>266</v>
      </c>
      <c r="K98" s="3"/>
      <c r="L98" s="3"/>
      <c r="M98" s="15"/>
      <c r="N98" s="3"/>
      <c r="O98" s="18"/>
      <c r="P98" s="15"/>
      <c r="Q98" s="4"/>
      <c r="R98" s="19"/>
      <c r="S98" s="4"/>
      <c r="T98" s="4"/>
      <c r="U98" s="4"/>
    </row>
    <row r="99" spans="1:21" ht="156" customHeight="1" x14ac:dyDescent="0.25">
      <c r="A99" s="5" t="s">
        <v>104</v>
      </c>
      <c r="B99" s="5">
        <v>1982</v>
      </c>
      <c r="C99" s="5" t="s">
        <v>220</v>
      </c>
      <c r="D99" s="5" t="s">
        <v>170</v>
      </c>
      <c r="E99" s="5" t="s">
        <v>141</v>
      </c>
      <c r="F99" s="5">
        <f>2018-1982</f>
        <v>36</v>
      </c>
      <c r="G99" s="5" t="s">
        <v>204</v>
      </c>
      <c r="H99" s="5"/>
      <c r="I99" s="5" t="s">
        <v>184</v>
      </c>
      <c r="J99" s="5" t="s">
        <v>18</v>
      </c>
      <c r="K99" s="5"/>
      <c r="L99" s="5"/>
      <c r="M99" s="17">
        <v>6</v>
      </c>
      <c r="N99" s="3" t="s">
        <v>518</v>
      </c>
      <c r="O99" s="18" t="s">
        <v>519</v>
      </c>
      <c r="P99" s="15">
        <v>11</v>
      </c>
      <c r="Q99" s="22" t="s">
        <v>548</v>
      </c>
      <c r="R99" s="18" t="s">
        <v>549</v>
      </c>
      <c r="S99" s="6"/>
      <c r="T99" s="6"/>
      <c r="U99" s="6"/>
    </row>
    <row r="100" spans="1:21" ht="39" customHeight="1" x14ac:dyDescent="0.25">
      <c r="A100" s="3" t="s">
        <v>139</v>
      </c>
      <c r="B100" s="3">
        <v>1942</v>
      </c>
      <c r="C100" s="3" t="s">
        <v>221</v>
      </c>
      <c r="D100" s="3" t="s">
        <v>142</v>
      </c>
      <c r="E100" s="3" t="s">
        <v>141</v>
      </c>
      <c r="F100" s="3">
        <f>2018-B100</f>
        <v>76</v>
      </c>
      <c r="G100" s="3" t="s">
        <v>236</v>
      </c>
      <c r="H100" s="3"/>
      <c r="I100" s="3"/>
      <c r="J100" s="3" t="s">
        <v>236</v>
      </c>
      <c r="K100" s="3"/>
      <c r="L100" s="3"/>
      <c r="M100" s="15"/>
      <c r="N100" s="4"/>
      <c r="O100" s="19"/>
      <c r="P100" s="16"/>
      <c r="Q100" s="4"/>
      <c r="R100" s="19"/>
      <c r="S100" s="4"/>
      <c r="T100" s="4"/>
      <c r="U100" s="4"/>
    </row>
    <row r="101" spans="1:21" ht="268.5" customHeight="1" x14ac:dyDescent="0.25">
      <c r="A101" s="3" t="s">
        <v>123</v>
      </c>
      <c r="B101" s="3">
        <v>1959</v>
      </c>
      <c r="C101" s="3" t="s">
        <v>221</v>
      </c>
      <c r="D101" s="3" t="s">
        <v>153</v>
      </c>
      <c r="E101" s="3" t="s">
        <v>141</v>
      </c>
      <c r="F101" s="3">
        <f>2018-1959</f>
        <v>59</v>
      </c>
      <c r="G101" s="3" t="s">
        <v>49</v>
      </c>
      <c r="H101" s="3"/>
      <c r="I101" s="3"/>
      <c r="J101" s="3" t="s">
        <v>175</v>
      </c>
      <c r="K101" s="3"/>
      <c r="L101" s="3"/>
      <c r="M101" s="15">
        <v>6</v>
      </c>
      <c r="N101" s="3" t="s">
        <v>545</v>
      </c>
      <c r="O101" s="18" t="s">
        <v>544</v>
      </c>
      <c r="P101" s="15">
        <v>17</v>
      </c>
      <c r="Q101" s="3" t="s">
        <v>546</v>
      </c>
      <c r="R101" s="18" t="s">
        <v>547</v>
      </c>
      <c r="S101" s="4"/>
      <c r="T101" s="4"/>
      <c r="U101" s="4"/>
    </row>
    <row r="102" spans="1:21" ht="337.5" customHeight="1" x14ac:dyDescent="0.25">
      <c r="A102" s="3" t="s">
        <v>16</v>
      </c>
      <c r="B102" s="3">
        <v>1968</v>
      </c>
      <c r="C102" s="3" t="s">
        <v>221</v>
      </c>
      <c r="D102" s="3" t="s">
        <v>142</v>
      </c>
      <c r="E102" s="3" t="s">
        <v>141</v>
      </c>
      <c r="F102" s="3">
        <f>2018-1968</f>
        <v>50</v>
      </c>
      <c r="G102" s="3" t="s">
        <v>237</v>
      </c>
      <c r="H102" s="3" t="s">
        <v>212</v>
      </c>
      <c r="I102" s="3"/>
      <c r="J102" s="3" t="s">
        <v>19</v>
      </c>
      <c r="K102" s="3"/>
      <c r="L102" s="3"/>
      <c r="M102" s="15">
        <v>21</v>
      </c>
      <c r="N102" s="3" t="s">
        <v>542</v>
      </c>
      <c r="O102" s="18" t="s">
        <v>543</v>
      </c>
      <c r="P102" s="15"/>
      <c r="Q102" s="4"/>
      <c r="R102" s="19"/>
      <c r="S102" s="4"/>
      <c r="T102" s="4"/>
      <c r="U102" s="4"/>
    </row>
    <row r="103" spans="1:21" ht="94.5" customHeight="1" x14ac:dyDescent="0.25">
      <c r="A103" s="3" t="s">
        <v>296</v>
      </c>
      <c r="B103" s="3">
        <v>1983</v>
      </c>
      <c r="C103" s="3" t="s">
        <v>220</v>
      </c>
      <c r="D103" s="3" t="s">
        <v>150</v>
      </c>
      <c r="E103" s="3" t="s">
        <v>141</v>
      </c>
      <c r="F103" s="3">
        <f>2018-1983</f>
        <v>35</v>
      </c>
      <c r="G103" s="3" t="s">
        <v>272</v>
      </c>
      <c r="H103" s="3"/>
      <c r="I103" s="3"/>
      <c r="J103" s="3" t="s">
        <v>277</v>
      </c>
      <c r="K103" s="3" t="s">
        <v>273</v>
      </c>
      <c r="L103" s="3"/>
      <c r="M103" s="15"/>
      <c r="N103" s="3"/>
      <c r="O103" s="18"/>
      <c r="P103" s="15"/>
      <c r="Q103" s="4"/>
      <c r="R103" s="19"/>
      <c r="S103" s="4"/>
      <c r="T103" s="4"/>
      <c r="U103" s="4"/>
    </row>
    <row r="104" spans="1:21" ht="193.5" customHeight="1" x14ac:dyDescent="0.25">
      <c r="A104" s="3" t="s">
        <v>84</v>
      </c>
      <c r="B104" s="3">
        <v>1983</v>
      </c>
      <c r="C104" s="3" t="s">
        <v>221</v>
      </c>
      <c r="D104" s="3" t="s">
        <v>142</v>
      </c>
      <c r="E104" s="3" t="s">
        <v>141</v>
      </c>
      <c r="F104" s="3">
        <v>35</v>
      </c>
      <c r="G104" s="3" t="s">
        <v>237</v>
      </c>
      <c r="H104" s="3"/>
      <c r="I104" s="3"/>
      <c r="J104" s="3" t="s">
        <v>175</v>
      </c>
      <c r="K104" s="3"/>
      <c r="L104" s="3"/>
      <c r="M104" s="15">
        <v>6</v>
      </c>
      <c r="N104" s="3" t="s">
        <v>539</v>
      </c>
      <c r="O104" s="18" t="s">
        <v>586</v>
      </c>
      <c r="P104" s="15">
        <v>18</v>
      </c>
      <c r="Q104" s="3" t="s">
        <v>540</v>
      </c>
      <c r="R104" s="18" t="s">
        <v>541</v>
      </c>
      <c r="S104" s="3" t="s">
        <v>255</v>
      </c>
      <c r="T104" s="4"/>
      <c r="U104" s="4"/>
    </row>
    <row r="105" spans="1:21" ht="91.5" customHeight="1" x14ac:dyDescent="0.25">
      <c r="A105" s="5" t="s">
        <v>93</v>
      </c>
      <c r="B105" s="5">
        <v>1979</v>
      </c>
      <c r="C105" s="5" t="s">
        <v>220</v>
      </c>
      <c r="D105" s="5" t="s">
        <v>142</v>
      </c>
      <c r="E105" s="5" t="s">
        <v>141</v>
      </c>
      <c r="F105" s="5">
        <f>2018-1979</f>
        <v>39</v>
      </c>
      <c r="G105" s="5" t="s">
        <v>237</v>
      </c>
      <c r="H105" s="5"/>
      <c r="I105" s="5"/>
      <c r="J105" s="5" t="s">
        <v>20</v>
      </c>
      <c r="K105" s="5" t="s">
        <v>182</v>
      </c>
      <c r="L105" s="5"/>
      <c r="M105" s="17">
        <v>3</v>
      </c>
      <c r="N105" s="3" t="s">
        <v>536</v>
      </c>
      <c r="O105" s="18" t="s">
        <v>537</v>
      </c>
      <c r="P105" s="15">
        <v>6</v>
      </c>
      <c r="Q105" s="3" t="s">
        <v>538</v>
      </c>
      <c r="R105" s="18" t="s">
        <v>587</v>
      </c>
      <c r="S105" s="6"/>
      <c r="T105" s="6"/>
      <c r="U105" s="6"/>
    </row>
    <row r="106" spans="1:21" ht="119.25" customHeight="1" x14ac:dyDescent="0.25">
      <c r="A106" s="5" t="s">
        <v>114</v>
      </c>
      <c r="B106" s="5">
        <v>1980</v>
      </c>
      <c r="C106" s="5" t="s">
        <v>220</v>
      </c>
      <c r="D106" s="5" t="s">
        <v>4</v>
      </c>
      <c r="E106" s="5" t="s">
        <v>141</v>
      </c>
      <c r="F106" s="5">
        <f>2018-1980</f>
        <v>38</v>
      </c>
      <c r="G106" s="5" t="s">
        <v>207</v>
      </c>
      <c r="H106" s="5"/>
      <c r="I106" s="5"/>
      <c r="J106" s="5" t="s">
        <v>115</v>
      </c>
      <c r="K106" s="5"/>
      <c r="L106" s="5"/>
      <c r="M106" s="17">
        <v>5</v>
      </c>
      <c r="N106" s="3" t="s">
        <v>532</v>
      </c>
      <c r="O106" s="18" t="s">
        <v>533</v>
      </c>
      <c r="P106" s="15">
        <v>8</v>
      </c>
      <c r="Q106" s="3" t="s">
        <v>534</v>
      </c>
      <c r="R106" s="18" t="s">
        <v>535</v>
      </c>
      <c r="S106" s="5" t="s">
        <v>256</v>
      </c>
      <c r="T106" s="5" t="s">
        <v>263</v>
      </c>
      <c r="U106" s="6"/>
    </row>
    <row r="107" spans="1:21" ht="213.75" customHeight="1" x14ac:dyDescent="0.25">
      <c r="A107" s="3" t="s">
        <v>38</v>
      </c>
      <c r="B107" s="3">
        <v>1963</v>
      </c>
      <c r="C107" s="3" t="s">
        <v>221</v>
      </c>
      <c r="D107" s="3" t="s">
        <v>172</v>
      </c>
      <c r="E107" s="3" t="s">
        <v>141</v>
      </c>
      <c r="F107" s="3">
        <f>2018-1963</f>
        <v>55</v>
      </c>
      <c r="G107" s="3" t="s">
        <v>237</v>
      </c>
      <c r="H107" s="3"/>
      <c r="I107" s="3"/>
      <c r="J107" s="3" t="s">
        <v>19</v>
      </c>
      <c r="K107" s="3"/>
      <c r="L107" s="3"/>
      <c r="M107" s="15">
        <v>8</v>
      </c>
      <c r="N107" s="3" t="s">
        <v>529</v>
      </c>
      <c r="O107" s="18" t="s">
        <v>530</v>
      </c>
      <c r="P107" s="15">
        <v>7</v>
      </c>
      <c r="Q107" s="3" t="s">
        <v>588</v>
      </c>
      <c r="R107" s="18" t="s">
        <v>531</v>
      </c>
      <c r="S107" s="3" t="s">
        <v>244</v>
      </c>
      <c r="T107" s="4"/>
      <c r="U107" s="4"/>
    </row>
    <row r="108" spans="1:21" ht="60" x14ac:dyDescent="0.25">
      <c r="A108" s="3" t="s">
        <v>61</v>
      </c>
      <c r="B108" s="3">
        <v>1983</v>
      </c>
      <c r="C108" s="3" t="s">
        <v>221</v>
      </c>
      <c r="D108" s="3" t="s">
        <v>144</v>
      </c>
      <c r="E108" s="3" t="s">
        <v>141</v>
      </c>
      <c r="F108" s="3">
        <f>2018-1983</f>
        <v>35</v>
      </c>
      <c r="G108" s="3" t="s">
        <v>237</v>
      </c>
      <c r="H108" s="3"/>
      <c r="I108" s="3"/>
      <c r="J108" s="3" t="s">
        <v>175</v>
      </c>
      <c r="K108" s="3"/>
      <c r="L108" s="3"/>
      <c r="M108" s="15">
        <v>3</v>
      </c>
      <c r="N108" s="3" t="s">
        <v>525</v>
      </c>
      <c r="O108" s="18" t="s">
        <v>526</v>
      </c>
      <c r="P108" s="15">
        <v>9</v>
      </c>
      <c r="Q108" s="3" t="s">
        <v>527</v>
      </c>
      <c r="R108" s="18" t="s">
        <v>528</v>
      </c>
      <c r="S108" s="3" t="s">
        <v>257</v>
      </c>
      <c r="T108" s="4"/>
      <c r="U108" s="4"/>
    </row>
    <row r="109" spans="1:21" ht="88.5" customHeight="1" x14ac:dyDescent="0.25">
      <c r="A109" s="5" t="s">
        <v>125</v>
      </c>
      <c r="B109" s="5">
        <v>1978</v>
      </c>
      <c r="C109" s="5" t="s">
        <v>220</v>
      </c>
      <c r="D109" s="5" t="s">
        <v>142</v>
      </c>
      <c r="E109" s="5" t="s">
        <v>141</v>
      </c>
      <c r="F109" s="5">
        <f>2018-1978</f>
        <v>40</v>
      </c>
      <c r="G109" s="5" t="s">
        <v>195</v>
      </c>
      <c r="H109" s="5"/>
      <c r="I109" s="5"/>
      <c r="J109" s="5" t="s">
        <v>196</v>
      </c>
      <c r="K109" s="5"/>
      <c r="L109" s="5"/>
      <c r="M109" s="17"/>
      <c r="N109" s="4"/>
      <c r="O109" s="19"/>
      <c r="P109" s="16">
        <v>8</v>
      </c>
      <c r="Q109" s="3" t="s">
        <v>523</v>
      </c>
      <c r="R109" s="18" t="s">
        <v>524</v>
      </c>
      <c r="S109" s="6"/>
      <c r="T109" s="6"/>
      <c r="U109" s="6"/>
    </row>
    <row r="110" spans="1:21" ht="156.75" customHeight="1" x14ac:dyDescent="0.25">
      <c r="A110" s="5" t="s">
        <v>119</v>
      </c>
      <c r="B110" s="5">
        <v>1974</v>
      </c>
      <c r="C110" s="5" t="s">
        <v>220</v>
      </c>
      <c r="D110" s="5" t="s">
        <v>150</v>
      </c>
      <c r="E110" s="5" t="s">
        <v>141</v>
      </c>
      <c r="F110" s="5">
        <f>2018-1974</f>
        <v>44</v>
      </c>
      <c r="G110" s="5" t="s">
        <v>202</v>
      </c>
      <c r="H110" s="5"/>
      <c r="I110" s="5"/>
      <c r="J110" s="5" t="s">
        <v>203</v>
      </c>
      <c r="K110" s="5"/>
      <c r="L110" s="5"/>
      <c r="M110" s="17">
        <v>7</v>
      </c>
      <c r="N110" s="3" t="s">
        <v>522</v>
      </c>
      <c r="O110" s="18" t="s">
        <v>589</v>
      </c>
      <c r="P110" s="15">
        <v>14</v>
      </c>
      <c r="Q110" s="3" t="s">
        <v>520</v>
      </c>
      <c r="R110" s="18" t="s">
        <v>521</v>
      </c>
      <c r="S110" s="6"/>
      <c r="T110" s="6"/>
      <c r="U110" s="6"/>
    </row>
    <row r="111" spans="1:21" ht="15" customHeight="1" x14ac:dyDescent="0.25">
      <c r="M111" s="20">
        <f>M2+M8+M9+M10+M12+M14+M15+M17+M19+M20+M21+M22+M25+M28+M29+M30+M32+M34+M35++M38+M39+M42++M43+M44+M46+M48+M49+M51+M52+M53+M54++M56+M58+M59++M61+M63+M64+M65++M66+M67+M68+M70+M71+M72+M73+M75+M76+M77+M78+M80+M83+M84+M92+M93+M95+M99+M102+M104+M105+M106+M107+M108+M110</f>
        <v>378</v>
      </c>
      <c r="P111" s="20">
        <f>P2++P4+P7+P8+P10+P12+P13+P14+P16+P17+P19+P21+P22+P23+P24+P25+P26+P28+P29+P32+P34+P36+P38+P39+P42+P43+P44+P46+P48+P49+P50+P51+P52+P53+P54+P56+P58+P59+P60+P61+P64+P65+P67+P68+P69+P70+P72+P73+P74+P76+P77+P78+P80+P84+P86+P88+P91+P95+P99+P101+P104+P105+P106+P107+P108+P109+P110</f>
        <v>730</v>
      </c>
    </row>
  </sheetData>
  <autoFilter ref="A1:U111"/>
  <sortState ref="A2:K96">
    <sortCondition ref="A2:A96"/>
  </sortState>
  <mergeCells count="58">
    <mergeCell ref="F88:F90"/>
    <mergeCell ref="G88:G90"/>
    <mergeCell ref="N95:N97"/>
    <mergeCell ref="Q95:Q97"/>
    <mergeCell ref="L95:L97"/>
    <mergeCell ref="H88:H90"/>
    <mergeCell ref="J88:J90"/>
    <mergeCell ref="K88:K90"/>
    <mergeCell ref="N88:N90"/>
    <mergeCell ref="Q88:Q90"/>
    <mergeCell ref="M88:M90"/>
    <mergeCell ref="P88:P90"/>
    <mergeCell ref="M95:M97"/>
    <mergeCell ref="P95:P97"/>
    <mergeCell ref="C95:C97"/>
    <mergeCell ref="L88:L90"/>
    <mergeCell ref="A95:A97"/>
    <mergeCell ref="B95:B97"/>
    <mergeCell ref="D95:D97"/>
    <mergeCell ref="E95:E97"/>
    <mergeCell ref="F95:F97"/>
    <mergeCell ref="G95:G97"/>
    <mergeCell ref="H95:H97"/>
    <mergeCell ref="J95:J97"/>
    <mergeCell ref="K95:K97"/>
    <mergeCell ref="A88:A90"/>
    <mergeCell ref="B88:B90"/>
    <mergeCell ref="D88:D90"/>
    <mergeCell ref="E88:E90"/>
    <mergeCell ref="C88:C90"/>
    <mergeCell ref="R56:R57"/>
    <mergeCell ref="A56:A57"/>
    <mergeCell ref="B56:B57"/>
    <mergeCell ref="D56:D57"/>
    <mergeCell ref="E56:E57"/>
    <mergeCell ref="F56:F57"/>
    <mergeCell ref="C56:C57"/>
    <mergeCell ref="T95:T97"/>
    <mergeCell ref="U95:U97"/>
    <mergeCell ref="S88:S90"/>
    <mergeCell ref="S56:S57"/>
    <mergeCell ref="G56:G57"/>
    <mergeCell ref="H56:H57"/>
    <mergeCell ref="I56:I57"/>
    <mergeCell ref="T56:T57"/>
    <mergeCell ref="U56:U57"/>
    <mergeCell ref="P56:P57"/>
    <mergeCell ref="M56:M57"/>
    <mergeCell ref="N56:N57"/>
    <mergeCell ref="Q56:Q57"/>
    <mergeCell ref="L56:L57"/>
    <mergeCell ref="K56:K57"/>
    <mergeCell ref="O56:O57"/>
    <mergeCell ref="R88:R90"/>
    <mergeCell ref="O88:O90"/>
    <mergeCell ref="O95:O97"/>
    <mergeCell ref="R95:R97"/>
    <mergeCell ref="S95:S9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2"/>
  <sheetViews>
    <sheetView workbookViewId="0"/>
  </sheetViews>
  <sheetFormatPr baseColWidth="10" defaultRowHeight="15" x14ac:dyDescent="0.25"/>
  <cols>
    <col min="1" max="1" width="13" customWidth="1"/>
    <col min="2" max="2" width="13.7109375" customWidth="1"/>
    <col min="3" max="3" width="13.28515625" customWidth="1"/>
    <col min="4" max="4" width="13.85546875" customWidth="1"/>
    <col min="8" max="8" width="13.5703125" customWidth="1"/>
    <col min="9" max="9" width="13.140625" customWidth="1"/>
    <col min="10" max="10" width="12.140625" customWidth="1"/>
    <col min="12" max="12" width="15.5703125" customWidth="1"/>
    <col min="14" max="14" width="14.28515625" customWidth="1"/>
    <col min="16" max="16" width="12.85546875" customWidth="1"/>
    <col min="17" max="17" width="13.5703125" customWidth="1"/>
  </cols>
  <sheetData>
    <row r="1" spans="1:24" x14ac:dyDescent="0.25">
      <c r="A1" s="2" t="s">
        <v>126</v>
      </c>
      <c r="B1" s="2" t="s">
        <v>127</v>
      </c>
      <c r="C1" s="2" t="s">
        <v>130</v>
      </c>
    </row>
    <row r="2" spans="1:24" x14ac:dyDescent="0.25">
      <c r="A2" s="1">
        <v>61</v>
      </c>
      <c r="B2" s="1">
        <v>43</v>
      </c>
      <c r="C2" s="1">
        <f>A2+B2</f>
        <v>104</v>
      </c>
    </row>
    <row r="4" spans="1:24" x14ac:dyDescent="0.25">
      <c r="A4" s="2" t="s">
        <v>128</v>
      </c>
      <c r="B4" s="2" t="s">
        <v>10</v>
      </c>
      <c r="C4" s="2" t="s">
        <v>14</v>
      </c>
      <c r="D4" s="2" t="s">
        <v>129</v>
      </c>
      <c r="E4" s="2" t="s">
        <v>130</v>
      </c>
    </row>
    <row r="5" spans="1:24" x14ac:dyDescent="0.25">
      <c r="A5" s="1">
        <f>69+4</f>
        <v>73</v>
      </c>
      <c r="B5" s="1">
        <v>31</v>
      </c>
      <c r="C5" s="1">
        <v>2</v>
      </c>
      <c r="D5" s="1">
        <v>2</v>
      </c>
      <c r="E5" s="1">
        <f>A5+B5+C5+D5</f>
        <v>108</v>
      </c>
    </row>
    <row r="7" spans="1:24" x14ac:dyDescent="0.25">
      <c r="A7" s="2" t="s">
        <v>135</v>
      </c>
      <c r="B7" s="2" t="s">
        <v>131</v>
      </c>
      <c r="C7" s="2" t="s">
        <v>132</v>
      </c>
      <c r="D7" s="2" t="s">
        <v>133</v>
      </c>
      <c r="E7" s="2" t="s">
        <v>136</v>
      </c>
      <c r="F7" s="2" t="s">
        <v>137</v>
      </c>
      <c r="G7" s="2" t="s">
        <v>138</v>
      </c>
      <c r="H7" s="2" t="s">
        <v>130</v>
      </c>
    </row>
    <row r="8" spans="1:24" x14ac:dyDescent="0.25">
      <c r="A8" s="1">
        <v>5</v>
      </c>
      <c r="B8" s="1">
        <v>37</v>
      </c>
      <c r="C8" s="1">
        <v>32</v>
      </c>
      <c r="D8" s="1">
        <v>15</v>
      </c>
      <c r="E8" s="1">
        <v>8</v>
      </c>
      <c r="F8" s="1">
        <v>2</v>
      </c>
      <c r="G8" s="1">
        <v>5</v>
      </c>
      <c r="H8" s="1">
        <f>A8+B8+C8+D8+E8+F8+G8</f>
        <v>104</v>
      </c>
    </row>
    <row r="10" spans="1:24" ht="90" x14ac:dyDescent="0.25">
      <c r="A10" s="13" t="s">
        <v>237</v>
      </c>
      <c r="B10" s="13" t="s">
        <v>204</v>
      </c>
      <c r="C10" s="13" t="s">
        <v>32</v>
      </c>
      <c r="D10" s="13" t="s">
        <v>49</v>
      </c>
      <c r="E10" s="13" t="s">
        <v>316</v>
      </c>
      <c r="F10" s="13" t="s">
        <v>272</v>
      </c>
      <c r="G10" s="13" t="s">
        <v>241</v>
      </c>
      <c r="H10" s="13" t="s">
        <v>205</v>
      </c>
      <c r="I10" s="13" t="s">
        <v>193</v>
      </c>
      <c r="J10" s="13" t="s">
        <v>21</v>
      </c>
      <c r="K10" s="13" t="s">
        <v>291</v>
      </c>
      <c r="L10" s="13" t="s">
        <v>113</v>
      </c>
      <c r="M10" s="13" t="s">
        <v>109</v>
      </c>
      <c r="N10" s="13" t="s">
        <v>317</v>
      </c>
      <c r="O10" s="13" t="s">
        <v>202</v>
      </c>
      <c r="P10" s="13" t="s">
        <v>318</v>
      </c>
      <c r="Q10" s="13" t="s">
        <v>319</v>
      </c>
      <c r="R10" s="13" t="s">
        <v>207</v>
      </c>
      <c r="S10" s="13" t="s">
        <v>239</v>
      </c>
      <c r="T10" s="13" t="s">
        <v>304</v>
      </c>
      <c r="U10" s="13" t="s">
        <v>195</v>
      </c>
      <c r="V10" s="13" t="s">
        <v>197</v>
      </c>
      <c r="W10" s="13" t="s">
        <v>206</v>
      </c>
      <c r="X10" s="12" t="s">
        <v>236</v>
      </c>
    </row>
    <row r="11" spans="1:24" x14ac:dyDescent="0.25">
      <c r="A11" s="11">
        <v>59</v>
      </c>
      <c r="B11" s="11">
        <v>9</v>
      </c>
      <c r="C11" s="11">
        <v>3</v>
      </c>
      <c r="D11" s="11">
        <v>6</v>
      </c>
      <c r="E11" s="11">
        <v>4</v>
      </c>
      <c r="F11" s="11">
        <v>3</v>
      </c>
      <c r="G11" s="11">
        <v>2</v>
      </c>
      <c r="H11" s="11">
        <v>2</v>
      </c>
      <c r="I11" s="11">
        <v>1</v>
      </c>
      <c r="J11" s="11">
        <v>1</v>
      </c>
      <c r="K11" s="11">
        <v>1</v>
      </c>
      <c r="L11" s="11">
        <v>1</v>
      </c>
      <c r="M11" s="11">
        <v>1</v>
      </c>
      <c r="N11" s="11">
        <v>1</v>
      </c>
      <c r="O11" s="11">
        <v>1</v>
      </c>
      <c r="P11" s="11">
        <v>1</v>
      </c>
      <c r="Q11" s="11">
        <v>1</v>
      </c>
      <c r="R11" s="11">
        <v>1</v>
      </c>
      <c r="S11" s="11">
        <v>1</v>
      </c>
      <c r="T11" s="11">
        <v>1</v>
      </c>
      <c r="U11" s="11">
        <v>1</v>
      </c>
      <c r="V11" s="11">
        <v>1</v>
      </c>
      <c r="W11" s="11">
        <v>1</v>
      </c>
      <c r="X11" s="11">
        <v>5</v>
      </c>
    </row>
    <row r="12" spans="1:24" x14ac:dyDescent="0.25">
      <c r="A12" s="14"/>
      <c r="B12" s="14"/>
      <c r="C12" s="14"/>
      <c r="D12" s="14"/>
      <c r="E12" s="14"/>
      <c r="F12" s="14"/>
      <c r="G12" s="14"/>
      <c r="H12" s="14"/>
      <c r="I12" s="14"/>
      <c r="J12" s="14"/>
      <c r="K12" s="14"/>
      <c r="L12" s="14"/>
      <c r="M12" s="14"/>
      <c r="N12" s="14"/>
      <c r="O12" s="14"/>
      <c r="P12" s="14"/>
      <c r="Q12" s="14"/>
      <c r="R12" s="14"/>
      <c r="S12" s="14"/>
      <c r="T12" s="14"/>
      <c r="U12" s="14"/>
      <c r="V12" s="14"/>
      <c r="W12" s="14"/>
      <c r="X12" s="14"/>
    </row>
    <row r="51" spans="1:10" ht="30" x14ac:dyDescent="0.25">
      <c r="A51" s="21" t="s">
        <v>324</v>
      </c>
      <c r="B51" s="21" t="s">
        <v>325</v>
      </c>
      <c r="I51" s="21"/>
      <c r="J51" s="21"/>
    </row>
    <row r="52" spans="1:10" x14ac:dyDescent="0.25">
      <c r="A52">
        <v>378</v>
      </c>
      <c r="B52">
        <v>730</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G1" workbookViewId="0">
      <selection activeCell="S44" sqref="S44"/>
    </sheetView>
  </sheetViews>
  <sheetFormatPr baseColWidth="10"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Artistas</vt:lpstr>
      <vt:lpstr>Tabulación</vt:lpstr>
      <vt:lpstr>tablas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Cristina  Concha Castaño</dc:creator>
  <cp:lastModifiedBy>Portatil</cp:lastModifiedBy>
  <dcterms:created xsi:type="dcterms:W3CDTF">2018-03-09T14:35:16Z</dcterms:created>
  <dcterms:modified xsi:type="dcterms:W3CDTF">2019-01-17T21:31:06Z</dcterms:modified>
</cp:coreProperties>
</file>