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962eaebe10960ef/Documents/GitHub/RelevanceRank/"/>
    </mc:Choice>
  </mc:AlternateContent>
  <xr:revisionPtr revIDLastSave="605" documentId="13_ncr:1_{28E6B185-B9D7-4B39-87D7-35CD9786A4AD}" xr6:coauthVersionLast="47" xr6:coauthVersionMax="47" xr10:uidLastSave="{B075E3D2-8800-4ED3-8AF1-611C386E19AE}"/>
  <bookViews>
    <workbookView xWindow="-120" yWindow="-120" windowWidth="24240" windowHeight="13140" activeTab="1" xr2:uid="{87FDC1E3-9FE3-4103-9E08-76AD30454E04}"/>
  </bookViews>
  <sheets>
    <sheet name="Last 20 Published" sheetId="1" r:id="rId1"/>
    <sheet name="Ranking" sheetId="2" r:id="rId2"/>
    <sheet name="Correlation" sheetId="3" r:id="rId3"/>
    <sheet name="Slope Graph" sheetId="4" r:id="rId4"/>
  </sheets>
  <definedNames>
    <definedName name="_xlnm._FilterDatabase" localSheetId="0" hidden="1">'Last 20 Published'!$A$1:$A$24</definedName>
    <definedName name="CVSSV3.1">Ranking!$B$4:$B$25</definedName>
    <definedName name="Exploitability">Ranking!#REF!</definedName>
    <definedName name="Total">Ranking!$O$4:$O$26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0" i="2" l="1" a="1"/>
  <c r="U20" i="2" s="1"/>
  <c r="U19" i="2" a="1"/>
  <c r="U19" i="2" s="1"/>
  <c r="P27" i="2"/>
  <c r="S27" i="2"/>
  <c r="R22" i="2"/>
  <c r="S22" i="2" s="1"/>
  <c r="R23" i="2"/>
  <c r="S23" i="2" s="1"/>
  <c r="P21" i="2"/>
  <c r="P22" i="2"/>
  <c r="P23" i="2"/>
  <c r="U14" i="2" a="1"/>
  <c r="U14" i="2" s="1"/>
  <c r="U15" i="2" a="1"/>
  <c r="U15" i="2" s="1"/>
  <c r="U16" i="2" a="1"/>
  <c r="U16" i="2" s="1"/>
  <c r="U17" i="2" a="1"/>
  <c r="U17" i="2" s="1"/>
  <c r="U18" i="2" a="1"/>
  <c r="U18" i="2" s="1"/>
  <c r="F14" i="2" a="1"/>
  <c r="F14" i="2"/>
  <c r="F15" i="2" a="1"/>
  <c r="F15" i="2" s="1"/>
  <c r="F16" i="2" a="1"/>
  <c r="F16" i="2" s="1"/>
  <c r="F17" i="2" a="1"/>
  <c r="F17" i="2" s="1"/>
  <c r="F18" i="2" a="1"/>
  <c r="F18" i="2" s="1"/>
  <c r="F19" i="2" a="1"/>
  <c r="F19" i="2" s="1"/>
  <c r="F20" i="2" a="1"/>
  <c r="F20" i="2" s="1"/>
  <c r="F21" i="2" a="1"/>
  <c r="F21" i="2" s="1"/>
  <c r="F22" i="2" a="1"/>
  <c r="F22" i="2" s="1"/>
  <c r="F23" i="2" a="1"/>
  <c r="F23" i="2" s="1"/>
  <c r="U5" i="2" a="1"/>
  <c r="U5" i="2" s="1"/>
  <c r="U6" i="2" a="1"/>
  <c r="U6" i="2" s="1"/>
  <c r="U7" i="2" a="1"/>
  <c r="U7" i="2" s="1"/>
  <c r="U8" i="2" a="1"/>
  <c r="U8" i="2" s="1"/>
  <c r="U9" i="2" a="1"/>
  <c r="U9" i="2" s="1"/>
  <c r="U10" i="2" a="1"/>
  <c r="U10" i="2" s="1"/>
  <c r="U11" i="2" a="1"/>
  <c r="U11" i="2" s="1"/>
  <c r="U12" i="2" a="1"/>
  <c r="U12" i="2" s="1"/>
  <c r="U13" i="2" a="1"/>
  <c r="U13" i="2" s="1"/>
  <c r="U4" i="2" a="1"/>
  <c r="U4" i="2" s="1"/>
  <c r="F11" i="2" a="1"/>
  <c r="F11" i="2" s="1"/>
  <c r="F12" i="2" a="1"/>
  <c r="F12" i="2" s="1"/>
  <c r="F13" i="2" a="1"/>
  <c r="F13" i="2" s="1"/>
  <c r="F5" i="2" a="1"/>
  <c r="F5" i="2" s="1"/>
  <c r="F6" i="2" a="1"/>
  <c r="F6" i="2" s="1"/>
  <c r="F7" i="2" a="1"/>
  <c r="F7" i="2" s="1"/>
  <c r="F8" i="2" a="1"/>
  <c r="F8" i="2" s="1"/>
  <c r="F9" i="2" a="1"/>
  <c r="F9" i="2" s="1"/>
  <c r="F10" i="2" a="1"/>
  <c r="F10" i="2" s="1"/>
  <c r="F4" i="2" a="1"/>
  <c r="F4" i="2" s="1"/>
  <c r="C5" i="2"/>
  <c r="D5" i="2" s="1"/>
  <c r="C6" i="2"/>
  <c r="D6" i="2" s="1"/>
  <c r="C7" i="2"/>
  <c r="D7" i="2"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0" i="2"/>
  <c r="D20" i="2" s="1"/>
  <c r="C21" i="2"/>
  <c r="D21" i="2" s="1"/>
  <c r="C22" i="2"/>
  <c r="D22" i="2" s="1"/>
  <c r="C23" i="2"/>
  <c r="D23" i="2" s="1"/>
  <c r="C4" i="2"/>
  <c r="D4" i="2" s="1"/>
  <c r="N17" i="2" a="1"/>
  <c r="N17" i="2" s="1"/>
  <c r="N25" i="2" a="1"/>
  <c r="N25" i="2" s="1"/>
  <c r="N11" i="2" a="1"/>
  <c r="N11" i="2" s="1"/>
  <c r="N6" i="2" a="1"/>
  <c r="N6" i="2" s="1"/>
  <c r="N7" i="2" a="1"/>
  <c r="N7" i="2" s="1"/>
  <c r="N14" i="2" a="1"/>
  <c r="N14" i="2" s="1"/>
  <c r="N15" i="2" a="1"/>
  <c r="N15" i="2" s="1"/>
  <c r="N13" i="2" a="1"/>
  <c r="N13" i="2" s="1"/>
  <c r="N16" i="2" a="1"/>
  <c r="N16" i="2" s="1"/>
  <c r="N8" i="2" a="1"/>
  <c r="N8" i="2" s="1"/>
  <c r="N18" i="2" a="1"/>
  <c r="N18" i="2" s="1"/>
  <c r="N20" i="2" a="1"/>
  <c r="N20" i="2" s="1"/>
  <c r="N9" i="2" a="1"/>
  <c r="N9" i="2" s="1"/>
  <c r="N26" i="2" a="1"/>
  <c r="N26" i="2" s="1"/>
  <c r="N24" i="2" a="1"/>
  <c r="N24" i="2" s="1"/>
  <c r="M17" i="2" a="1"/>
  <c r="M17" i="2" s="1"/>
  <c r="M25" i="2" a="1"/>
  <c r="M25" i="2" s="1"/>
  <c r="M11" i="2" a="1"/>
  <c r="M11" i="2" s="1"/>
  <c r="M6" i="2" a="1"/>
  <c r="M6" i="2" s="1"/>
  <c r="M7" i="2" a="1"/>
  <c r="M7" i="2" s="1"/>
  <c r="M14" i="2" a="1"/>
  <c r="M14" i="2" s="1"/>
  <c r="M15" i="2" a="1"/>
  <c r="M15" i="2" s="1"/>
  <c r="M13" i="2" a="1"/>
  <c r="M13" i="2" s="1"/>
  <c r="M16" i="2" a="1"/>
  <c r="M16" i="2" s="1"/>
  <c r="M8" i="2" a="1"/>
  <c r="M8" i="2" s="1"/>
  <c r="M18" i="2" a="1"/>
  <c r="M18" i="2" s="1"/>
  <c r="M20" i="2" a="1"/>
  <c r="M20" i="2" s="1"/>
  <c r="M9" i="2" a="1"/>
  <c r="M9" i="2" s="1"/>
  <c r="M26" i="2" a="1"/>
  <c r="M26" i="2" s="1"/>
  <c r="M24" i="2" a="1"/>
  <c r="M24" i="2" s="1"/>
  <c r="L25" i="2" a="1"/>
  <c r="L25" i="2" s="1"/>
  <c r="L11" i="2" a="1"/>
  <c r="L11" i="2" s="1"/>
  <c r="L6" i="2" a="1"/>
  <c r="L6" i="2" s="1"/>
  <c r="L7" i="2" a="1"/>
  <c r="L7" i="2" s="1"/>
  <c r="L14" i="2" a="1"/>
  <c r="L14" i="2" s="1"/>
  <c r="L15" i="2" a="1"/>
  <c r="L15" i="2" s="1"/>
  <c r="L13" i="2" a="1"/>
  <c r="L13" i="2" s="1"/>
  <c r="L16" i="2" a="1"/>
  <c r="L16" i="2" s="1"/>
  <c r="L8" i="2" a="1"/>
  <c r="L8" i="2" s="1"/>
  <c r="L18" i="2" a="1"/>
  <c r="L18" i="2" s="1"/>
  <c r="L20" i="2" a="1"/>
  <c r="L20" i="2" s="1"/>
  <c r="L9" i="2" a="1"/>
  <c r="L9" i="2" s="1"/>
  <c r="L26" i="2" a="1"/>
  <c r="L26" i="2" s="1"/>
  <c r="L24" i="2" a="1"/>
  <c r="L24" i="2" s="1"/>
  <c r="L17" i="2" a="1"/>
  <c r="L17" i="2" s="1"/>
  <c r="R21" i="2" l="1"/>
  <c r="S21" i="2" s="1"/>
  <c r="F27" i="2"/>
  <c r="P4" i="2"/>
  <c r="P16" i="2"/>
  <c r="P24" i="2"/>
  <c r="P26" i="2"/>
  <c r="P8" i="2"/>
  <c r="P5" i="2"/>
  <c r="P7" i="2"/>
  <c r="P25" i="2"/>
  <c r="P10" i="2"/>
  <c r="P15" i="2"/>
  <c r="P17" i="2"/>
  <c r="Q17" i="2" l="1"/>
  <c r="Q6" i="2"/>
  <c r="Q18" i="2"/>
  <c r="Q20" i="2"/>
  <c r="Q7" i="2"/>
  <c r="Q25" i="2"/>
  <c r="R25" i="2" s="1"/>
  <c r="S25" i="2" s="1"/>
  <c r="Q8" i="2"/>
  <c r="R8" i="2" s="1"/>
  <c r="S8" i="2" s="1"/>
  <c r="Q9" i="2"/>
  <c r="Q24" i="2"/>
  <c r="Q10" i="2"/>
  <c r="R10" i="2" s="1"/>
  <c r="S10" i="2" s="1"/>
  <c r="Q11" i="2"/>
  <c r="R11" i="2" s="1"/>
  <c r="S11" i="2" s="1"/>
  <c r="Q12" i="2"/>
  <c r="R12" i="2" s="1"/>
  <c r="S12" i="2" s="1"/>
  <c r="Q4" i="2"/>
  <c r="Q13" i="2"/>
  <c r="R13" i="2" s="1"/>
  <c r="S13" i="2" s="1"/>
  <c r="Q5" i="2"/>
  <c r="Q19" i="2"/>
  <c r="Q26" i="2"/>
  <c r="R26" i="2" s="1"/>
  <c r="S26" i="2" s="1"/>
  <c r="Q14" i="2"/>
  <c r="R14" i="2" s="1"/>
  <c r="S14" i="2" s="1"/>
  <c r="Q15" i="2"/>
  <c r="R15" i="2" s="1"/>
  <c r="S15" i="2" s="1"/>
  <c r="Q16" i="2"/>
  <c r="P11" i="2"/>
  <c r="P20" i="2"/>
  <c r="P12" i="2"/>
  <c r="P19" i="2"/>
  <c r="P6" i="2"/>
  <c r="P14" i="2"/>
  <c r="P9" i="2"/>
  <c r="U27" i="2" s="1"/>
  <c r="P18" i="2"/>
  <c r="P13" i="2"/>
  <c r="R7" i="2" l="1"/>
  <c r="S7" i="2" s="1"/>
  <c r="R20" i="2"/>
  <c r="S20" i="2" s="1"/>
  <c r="R5" i="2"/>
  <c r="S5" i="2" s="1"/>
  <c r="R6" i="2"/>
  <c r="S6" i="2" s="1"/>
  <c r="R4" i="2"/>
  <c r="S4" i="2" s="1"/>
  <c r="R17" i="2"/>
  <c r="S17" i="2" s="1"/>
  <c r="R24" i="2"/>
  <c r="S24" i="2" s="1"/>
  <c r="R19" i="2"/>
  <c r="S19" i="2" s="1"/>
  <c r="R16" i="2"/>
  <c r="S16" i="2" s="1"/>
  <c r="R9" i="2"/>
  <c r="S9" i="2" s="1"/>
  <c r="R18" i="2"/>
  <c r="S18" i="2" s="1"/>
  <c r="Q29"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<sst xmlns="http://schemas.openxmlformats.org/spreadsheetml/2006/main" count="387" uniqueCount="167">
  <si>
    <t>CVE-2021-38186</t>
  </si>
  <si>
    <t>CVE-2020-38160</t>
  </si>
  <si>
    <t>CVE-2021-3655</t>
  </si>
  <si>
    <t>CVE-2021-38166</t>
  </si>
  <si>
    <t>CVE-2021-38148</t>
  </si>
  <si>
    <t>CVE-2021-35312</t>
  </si>
  <si>
    <t>CVE-2020-28088</t>
  </si>
  <si>
    <t>CVE-2020-28087</t>
  </si>
  <si>
    <t>CVE-2021-21584</t>
  </si>
  <si>
    <t>CVE-2021-38198</t>
  </si>
  <si>
    <t>CVE-2020-21358</t>
  </si>
  <si>
    <t>CVE-2020-18694</t>
  </si>
  <si>
    <t>CVE-2018-17861</t>
  </si>
  <si>
    <t>CVE-2021-32003</t>
  </si>
  <si>
    <t>CVE-2021-32002</t>
  </si>
  <si>
    <t>Vector</t>
  </si>
  <si>
    <t>CVSS:3.1/AV:N/AC:L/PR:N/UI:R/S:C/C:L/I:L/A:N</t>
  </si>
  <si>
    <t>References</t>
  </si>
  <si>
    <t>CWE-79</t>
  </si>
  <si>
    <t>CAPEC</t>
  </si>
  <si>
    <t>Improper Neutralization of Input During Web Page Generation ('Cross-site Scripting')</t>
  </si>
  <si>
    <t>CWE Name</t>
  </si>
  <si>
    <t>High</t>
  </si>
  <si>
    <t>CAPEC Name</t>
  </si>
  <si>
    <t>CAPEC-588</t>
  </si>
  <si>
    <t>Severity</t>
  </si>
  <si>
    <t>Skills</t>
  </si>
  <si>
    <t>DOM Based XSS</t>
  </si>
  <si>
    <t>Very high</t>
  </si>
  <si>
    <t>Medium</t>
  </si>
  <si>
    <t>Mod Date</t>
  </si>
  <si>
    <t>CVSS 
V3.1</t>
  </si>
  <si>
    <t>CPEs 
Affected</t>
  </si>
  <si>
    <t>CWE</t>
  </si>
  <si>
    <t>Likelihood 
of Exploit</t>
  </si>
  <si>
    <t>Likelihood 
of Attack</t>
  </si>
  <si>
    <t>CVSS:3.1/AV:L/AC:L/PR:L/UI:N/S:U/C:H/I:H/A:H</t>
  </si>
  <si>
    <t>Pub Date</t>
  </si>
  <si>
    <t>CWE-120</t>
  </si>
  <si>
    <t>Buffer Copy without Checking Size of Input ('Classic Buffer Overflow')</t>
  </si>
  <si>
    <t>CAPEC-10</t>
  </si>
  <si>
    <t>Low
High</t>
  </si>
  <si>
    <t>Buffer Overflow via Environment Variables</t>
  </si>
  <si>
    <t>CVSS:3.1/AV:L/AC:L/PR:L/UI:N/S:U/C:L/I:N/A:N</t>
  </si>
  <si>
    <t>CWE-20</t>
  </si>
  <si>
    <t>Improper Input Validation</t>
  </si>
  <si>
    <t>CAPEC_104</t>
  </si>
  <si>
    <t>Cross Zone Scripting</t>
  </si>
  <si>
    <t>CWE-190</t>
  </si>
  <si>
    <t>Integer Overflow or Wraparound</t>
  </si>
  <si>
    <t>CAPEC-92</t>
  </si>
  <si>
    <t>Forced Integer Overflow</t>
  </si>
  <si>
    <t>CVE-2021-38159</t>
  </si>
  <si>
    <t>CVSS:3.1/AV:N/AC:L/PR:N/UI:N/S:U/C:H/I:H/A:H</t>
  </si>
  <si>
    <t>Improper Neutralization of Special Elements used in an SQL Command ('SQL Injection')</t>
  </si>
  <si>
    <t>Command Line Execution through SQL Injection</t>
  </si>
  <si>
    <t>CAPEC-108</t>
  </si>
  <si>
    <t>Low</t>
  </si>
  <si>
    <t>Very High</t>
  </si>
  <si>
    <t>CWE-89</t>
  </si>
  <si>
    <t>NVD-CWE-noinfo</t>
  </si>
  <si>
    <t>Insufficient information</t>
  </si>
  <si>
    <t>Incorrect Default Permissions</t>
  </si>
  <si>
    <t>CWE-276</t>
  </si>
  <si>
    <t>CAPEC-1</t>
  </si>
  <si>
    <t>Accessing Functionality Not Properly Constrained by ACLs</t>
  </si>
  <si>
    <t>CAPEC-127</t>
  </si>
  <si>
    <t>Directory indexing</t>
  </si>
  <si>
    <t>CWE-434</t>
  </si>
  <si>
    <t>Unrestricted Upload of File with Dangerous Type</t>
  </si>
  <si>
    <t>-</t>
  </si>
  <si>
    <t>CVSS:3.1/AV:N/AC:L/PR:N/UI:N/S:U/C:H/I:N/A:N</t>
  </si>
  <si>
    <t>ATT&amp;CK</t>
  </si>
  <si>
    <t>CVSS:3.1/AV:L/AC:L/PR:L/UI:N/S:U/C:N/I:N/A:H</t>
  </si>
  <si>
    <t>CVSS:3.1/AV:N/AC:L/PR:N/UI:R/S:U/C:N/I:H/A:N</t>
  </si>
  <si>
    <t>Exploitability</t>
  </si>
  <si>
    <t>Note: It is possible that the NVD CVSS may not match that of the CNA. The most common reason for this is that publicly available information does not provide sufficient detail or that information simply was not available at the time the CVSS vector string was assigned.</t>
  </si>
  <si>
    <t>CVSS:3.1/AV:A/AC:L/PR:N/UI:R/S:U/C:H/I:H/A:H</t>
  </si>
  <si>
    <t>CVSS:3.1/AV:A/AC:L/PR:N/UI:N/S:U/C:L/I:N/A:N</t>
  </si>
  <si>
    <t>Source</t>
  </si>
  <si>
    <t>CNA</t>
  </si>
  <si>
    <t>CVSS:3.1/AV:N/AC:L/PR:L/UI:N/S:U/C:H/I:N/A:N</t>
  </si>
  <si>
    <t>NVD</t>
  </si>
  <si>
    <t>Exposure of Sensitive Information to an Unauthorized Actor</t>
  </si>
  <si>
    <t>CWE-200</t>
  </si>
  <si>
    <t>Subverting Environment Variable Values</t>
  </si>
  <si>
    <t>CAPEC-13</t>
  </si>
  <si>
    <t>Impair Defenses:Impair Command History Logging</t>
  </si>
  <si>
    <t>CVSS:3.1/AV:N/AC:L/PR:N/UI:R/S:U/C:H/I:H/A:H</t>
  </si>
  <si>
    <t>Cross-Site Request Forgery (CSRF)</t>
  </si>
  <si>
    <t>CWE-352</t>
  </si>
  <si>
    <t>CAPEC_62</t>
  </si>
  <si>
    <t>Cross Site Request Forgery</t>
  </si>
  <si>
    <t>DOM-Based XSS</t>
  </si>
  <si>
    <t>CVSS:3.1/AV:L/AC:L/PR:L/UI:N/S:U/C:H/I:N/A:N</t>
  </si>
  <si>
    <t>Insufficiently Protected Credentials</t>
  </si>
  <si>
    <t>CWE-522</t>
  </si>
  <si>
    <t>CWE-523</t>
  </si>
  <si>
    <t>Unprotected Transport of Credentials</t>
  </si>
  <si>
    <t>CAPEC-102</t>
  </si>
  <si>
    <t>Session Sidejacking</t>
  </si>
  <si>
    <t>CWE-863</t>
  </si>
  <si>
    <t>Incorrect Authorization</t>
  </si>
  <si>
    <t>Improper Access Control</t>
  </si>
  <si>
    <t>CWE-284</t>
  </si>
  <si>
    <t>CAPEC-19</t>
  </si>
  <si>
    <t>Embedding Scripts within Scripts</t>
  </si>
  <si>
    <t>Low
Medium</t>
  </si>
  <si>
    <t>Name</t>
  </si>
  <si>
    <t>Scenario:</t>
  </si>
  <si>
    <t>DCG</t>
  </si>
  <si>
    <t>iDCG</t>
  </si>
  <si>
    <t xml:space="preserve"> CVSS Score Ranking</t>
  </si>
  <si>
    <t>Scenario Ranking</t>
  </si>
  <si>
    <t>https://en.wikipedia.org/wiki/Discounted_cumulative_gain</t>
  </si>
  <si>
    <t>Reference:</t>
  </si>
  <si>
    <t>CVE-2020-1350</t>
  </si>
  <si>
    <t>CVSS:3.1/AV:N/AC:L/PR:N/UI:N/S:C/C:H/I:H/A:H</t>
  </si>
  <si>
    <t>Score (i)</t>
  </si>
  <si>
    <t>Score (h)</t>
  </si>
  <si>
    <t>NDCG @ 20</t>
  </si>
  <si>
    <t>https://web.stanford.edu/class/cs276/handouts/EvaluationNew-handout-6-per.pdf</t>
  </si>
  <si>
    <t>https://www.math.uci.edu/icamp/courses/math77b/lecture_12w/pdfs/Chapter%2007%20-%20Evaluating%20recommender%20systems.pdf</t>
  </si>
  <si>
    <t>Organization remediates solely based on the CVSS score</t>
  </si>
  <si>
    <t>Denom.</t>
  </si>
  <si>
    <t>Relevance
Rank</t>
  </si>
  <si>
    <t>Denom
(iCDG)</t>
  </si>
  <si>
    <t>Patch Cost</t>
  </si>
  <si>
    <t>Patch Cost
Top 10</t>
  </si>
  <si>
    <t>Score (j)</t>
  </si>
  <si>
    <t>CVSS
Rank</t>
  </si>
  <si>
    <t>Skill
Level</t>
  </si>
  <si>
    <t>Patch Cost (in units) based on CVSS Score (Fhurwith et al.) Low: 0.25, Medium: 1, High: 1.50, Critical: 3.00</t>
  </si>
  <si>
    <t>CVE -ID</t>
  </si>
  <si>
    <t>Note</t>
  </si>
  <si>
    <t>A</t>
  </si>
  <si>
    <t>B</t>
  </si>
  <si>
    <t>CVE</t>
  </si>
  <si>
    <t>CVSS Policy</t>
  </si>
  <si>
    <t>Relevance Policy</t>
  </si>
  <si>
    <t>CVE-2021-3331</t>
  </si>
  <si>
    <t>CVE-2020-26972</t>
  </si>
  <si>
    <t>CVE-2020-16014</t>
  </si>
  <si>
    <t>CVE-2020-16024</t>
  </si>
  <si>
    <t>CVE-2021-21107</t>
  </si>
  <si>
    <t>CVE-2020-16016</t>
  </si>
  <si>
    <t>CVE-2020-16045</t>
  </si>
  <si>
    <t>CVE-2020-16018</t>
  </si>
  <si>
    <t>CVE-2020-16017</t>
  </si>
  <si>
    <t>CVE-2021-21111</t>
  </si>
  <si>
    <t>CVE-2021-21110</t>
  </si>
  <si>
    <t>CVE-2021-21109</t>
  </si>
  <si>
    <t>CVE-2021-21106</t>
  </si>
  <si>
    <t>CVE-2021-21115</t>
  </si>
  <si>
    <t>CVE-2021-21108</t>
  </si>
  <si>
    <t>CVE-2020-16025</t>
  </si>
  <si>
    <t>CVE-2021-1636</t>
  </si>
  <si>
    <t>CVE-2020-16037</t>
  </si>
  <si>
    <t>CVE-2020-35113</t>
  </si>
  <si>
    <t>CVE-2020-35114</t>
  </si>
  <si>
    <t>CVE-2021-21116</t>
  </si>
  <si>
    <t>CVE-2021-21112</t>
  </si>
  <si>
    <t>CVE-2020-16022</t>
  </si>
  <si>
    <t>Temporal Score</t>
  </si>
  <si>
    <t>Organization based on changes in threat landscape</t>
  </si>
  <si>
    <t>Removed</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</si>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</sst>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1"/>
      <color theme="1"/>
      <name val="Calibri"/>
      <family val="2"/>
      <scheme val="minor"/>
    </font>
    <font>
      <sz val="11"/>
      <color rgb="FF333333"/>
      <name val="Calibri"/>
      <family val="2"/>
    </font>
    <font>
      <sz val="11"/>
      <color rgb="FF333333"/>
      <name val="Source Sans Pro"/>
      <family val="2"/>
    </font>
    <font>
      <b/>
      <i/>
      <sz val="11"/>
      <color rgb="FF333333"/>
      <name val="Source Sans Pro"/>
      <family val="2"/>
    </font>
    <font>
      <b/>
      <sz val="11"/>
      <name val="Calibri"/>
      <family val="2"/>
      <scheme val="minor"/>
    </font>
    <font>
      <sz val="11"/>
      <name val="Calibri"/>
      <family val="2"/>
      <scheme val="minor"/>
    </font>
    <font>
      <i/>
      <sz val="11"/>
      <color theme="1"/>
      <name val="Calibri"/>
      <family val="2"/>
      <scheme val="minor"/>
    </font>
    <font>
      <i/>
      <sz val="12"/>
      <color theme="1"/>
      <name val="Calibri"/>
      <family val="2"/>
      <scheme val="minor"/>
    </font>
    <font>
      <u/>
      <sz val="11"/>
      <color theme="10"/>
      <name val="Calibri"/>
      <family val="2"/>
      <scheme val="minor"/>
    </font>
    <font>
      <sz val="12"/>
      <color theme="1"/>
      <name val="Calibri"/>
      <family val="2"/>
      <scheme val="minor"/>
    </font>
  </fonts>
  <fills count="7">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59999389629810485"/>
        <bgColor indexed="64"/>
      </patternFill>
    </fill>
  </fills>
  <borders count="9">
    <border>
      <left/>
      <right/>
      <top/>
      <bottom/>
      <diagonal/>
    </border>
    <border>
      <left style="medium">
        <color rgb="FFDDDDDD"/>
      </left>
      <right style="medium">
        <color rgb="FFDDDDDD"/>
      </right>
      <top style="medium">
        <color rgb="FFDDDDDD"/>
      </top>
      <bottom style="medium">
        <color rgb="FFDDDDDD"/>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89">
    <xf numFmtId="0" fontId="0" fillId="0" borderId="0" xfId="0"/>
    <xf numFmtId="0" fontId="1" fillId="0" borderId="0" xfId="0" applyFont="1"/>
    <xf numFmtId="0" fontId="1" fillId="0" borderId="0" xfId="0" applyFont="1" applyAlignment="1">
      <alignment wrapText="1"/>
    </xf>
    <xf numFmtId="0" fontId="2" fillId="0" borderId="1" xfId="0" applyFont="1" applyFill="1" applyBorder="1" applyAlignment="1">
      <alignment vertical="top" wrapText="1"/>
    </xf>
    <xf numFmtId="0" fontId="0" fillId="0" borderId="0" xfId="0" applyFont="1"/>
    <xf numFmtId="14" fontId="0" fillId="0" borderId="0" xfId="0" applyNumberFormat="1" applyFont="1"/>
    <xf numFmtId="0" fontId="3" fillId="0" borderId="0" xfId="0" applyFont="1"/>
    <xf numFmtId="0" fontId="3" fillId="0" borderId="0" xfId="0" applyFont="1" applyAlignment="1">
      <alignment wrapText="1"/>
    </xf>
    <xf numFmtId="0" fontId="0" fillId="0" borderId="0" xfId="0" applyFont="1" applyAlignment="1">
      <alignment wrapText="1"/>
    </xf>
    <xf numFmtId="0" fontId="3" fillId="0" borderId="1" xfId="0" applyFont="1" applyFill="1" applyBorder="1" applyAlignment="1">
      <alignment vertical="top" wrapText="1"/>
    </xf>
    <xf numFmtId="0" fontId="0" fillId="3" borderId="0" xfId="0" applyFont="1" applyFill="1"/>
    <xf numFmtId="14" fontId="0" fillId="3" borderId="0" xfId="0" applyNumberFormat="1" applyFont="1" applyFill="1"/>
    <xf numFmtId="0" fontId="0" fillId="3" borderId="0" xfId="0" applyFont="1" applyFill="1" applyAlignment="1">
      <alignment wrapText="1"/>
    </xf>
    <xf numFmtId="0" fontId="0" fillId="3" borderId="0" xfId="0" quotePrefix="1" applyFont="1" applyFill="1" applyAlignment="1">
      <alignment wrapText="1"/>
    </xf>
    <xf numFmtId="0" fontId="0" fillId="2" borderId="0" xfId="0" applyFont="1" applyFill="1"/>
    <xf numFmtId="14" fontId="0" fillId="2" borderId="0" xfId="0" applyNumberFormat="1" applyFont="1" applyFill="1"/>
    <xf numFmtId="0" fontId="0" fillId="2" borderId="0" xfId="0" applyFont="1" applyFill="1" applyAlignment="1">
      <alignment wrapText="1"/>
    </xf>
    <xf numFmtId="0" fontId="0" fillId="2" borderId="0" xfId="0" quotePrefix="1" applyFont="1" applyFill="1" applyAlignment="1">
      <alignment wrapText="1"/>
    </xf>
    <xf numFmtId="0" fontId="0" fillId="3" borderId="0" xfId="0" quotePrefix="1" applyFont="1" applyFill="1"/>
    <xf numFmtId="0" fontId="6" fillId="0" borderId="0" xfId="0" applyFont="1"/>
    <xf numFmtId="0" fontId="0" fillId="0" borderId="0" xfId="0" applyFont="1" applyAlignment="1">
      <alignment horizontal="center"/>
    </xf>
    <xf numFmtId="0" fontId="0" fillId="0" borderId="0" xfId="0" applyFont="1" applyFill="1"/>
    <xf numFmtId="0" fontId="0" fillId="0" borderId="5" xfId="0" applyFont="1" applyBorder="1"/>
    <xf numFmtId="0" fontId="6" fillId="4" borderId="5" xfId="0" applyFont="1" applyFill="1" applyBorder="1" applyAlignment="1">
      <alignment vertical="center"/>
    </xf>
    <xf numFmtId="2" fontId="0" fillId="0" borderId="0" xfId="0" applyNumberFormat="1" applyFont="1"/>
    <xf numFmtId="0" fontId="7" fillId="0" borderId="0" xfId="0" applyFont="1" applyAlignment="1">
      <alignment vertical="center" wrapText="1"/>
    </xf>
    <xf numFmtId="0" fontId="8" fillId="0" borderId="0" xfId="0" applyFont="1" applyAlignment="1">
      <alignment vertical="center"/>
    </xf>
    <xf numFmtId="0" fontId="6" fillId="4" borderId="0" xfId="0" applyFont="1" applyFill="1" applyBorder="1" applyAlignment="1">
      <alignment vertical="center"/>
    </xf>
    <xf numFmtId="0" fontId="0" fillId="0" borderId="0" xfId="0" applyFont="1" applyBorder="1"/>
    <xf numFmtId="0" fontId="6" fillId="0" borderId="0" xfId="0" applyFont="1" applyBorder="1"/>
    <xf numFmtId="0" fontId="9" fillId="0" borderId="0" xfId="1"/>
    <xf numFmtId="0" fontId="5" fillId="4" borderId="3" xfId="0" applyFont="1" applyFill="1" applyBorder="1" applyAlignment="1">
      <alignment horizontal="center" wrapText="1"/>
    </xf>
    <xf numFmtId="0" fontId="0" fillId="0" borderId="0" xfId="0" quotePrefix="1" applyFont="1"/>
    <xf numFmtId="0" fontId="0" fillId="0" borderId="0" xfId="0" applyFont="1" applyAlignment="1">
      <alignment horizontal="right"/>
    </xf>
    <xf numFmtId="0" fontId="8" fillId="0" borderId="0" xfId="0" applyFont="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wrapText="1"/>
    </xf>
    <xf numFmtId="2" fontId="6" fillId="0" borderId="0" xfId="0" applyNumberFormat="1" applyFont="1" applyBorder="1"/>
    <xf numFmtId="2" fontId="6" fillId="0" borderId="0" xfId="0" applyNumberFormat="1" applyFont="1" applyFill="1" applyBorder="1" applyAlignment="1">
      <alignment vertical="center"/>
    </xf>
    <xf numFmtId="2" fontId="0" fillId="0" borderId="5" xfId="0" applyNumberFormat="1" applyFont="1" applyBorder="1"/>
    <xf numFmtId="2" fontId="6" fillId="0" borderId="5" xfId="0" applyNumberFormat="1" applyFont="1" applyFill="1" applyBorder="1" applyAlignment="1">
      <alignment vertical="center"/>
    </xf>
    <xf numFmtId="164" fontId="0" fillId="0" borderId="0" xfId="0" applyNumberFormat="1" applyFont="1" applyBorder="1"/>
    <xf numFmtId="164" fontId="0" fillId="0" borderId="5" xfId="0" applyNumberFormat="1" applyFont="1" applyBorder="1"/>
    <xf numFmtId="0" fontId="0" fillId="0" borderId="0" xfId="0" applyFont="1" applyAlignment="1">
      <alignment horizontal="right" vertical="center"/>
    </xf>
    <xf numFmtId="0" fontId="0" fillId="0" borderId="0" xfId="0" applyFont="1" applyFill="1" applyAlignment="1">
      <alignment vertical="center"/>
    </xf>
    <xf numFmtId="0" fontId="1" fillId="0" borderId="4" xfId="0" applyFont="1" applyBorder="1" applyAlignment="1">
      <alignment wrapText="1"/>
    </xf>
    <xf numFmtId="0" fontId="8" fillId="0" borderId="0" xfId="0" applyFont="1" applyBorder="1" applyAlignment="1">
      <alignment vertical="center" wrapText="1"/>
    </xf>
    <xf numFmtId="0" fontId="0" fillId="0" borderId="5" xfId="0" applyFont="1" applyFill="1" applyBorder="1"/>
    <xf numFmtId="0" fontId="0" fillId="5" borderId="0" xfId="0" applyFont="1" applyFill="1"/>
    <xf numFmtId="2" fontId="0" fillId="5" borderId="0" xfId="0" applyNumberFormat="1" applyFont="1" applyFill="1"/>
    <xf numFmtId="0" fontId="0" fillId="5" borderId="0" xfId="0" applyFont="1" applyFill="1" applyAlignment="1">
      <alignment horizontal="right"/>
    </xf>
    <xf numFmtId="0" fontId="6" fillId="5" borderId="0" xfId="0" applyFont="1" applyFill="1"/>
    <xf numFmtId="0" fontId="1" fillId="0" borderId="7" xfId="0" applyFont="1" applyBorder="1" applyAlignment="1">
      <alignment horizontal="center" wrapText="1"/>
    </xf>
    <xf numFmtId="0" fontId="1" fillId="0" borderId="6" xfId="0" applyFont="1" applyBorder="1" applyAlignment="1">
      <alignment horizontal="center"/>
    </xf>
    <xf numFmtId="0" fontId="1" fillId="0" borderId="6" xfId="0" applyFont="1" applyBorder="1" applyAlignment="1">
      <alignment horizontal="center" wrapText="1"/>
    </xf>
    <xf numFmtId="2" fontId="1" fillId="0" borderId="6" xfId="0" applyNumberFormat="1" applyFont="1" applyBorder="1" applyAlignment="1">
      <alignment horizontal="center" wrapText="1"/>
    </xf>
    <xf numFmtId="0" fontId="1" fillId="4" borderId="6" xfId="0" applyFont="1" applyFill="1" applyBorder="1" applyAlignment="1">
      <alignment horizontal="center" wrapText="1"/>
    </xf>
    <xf numFmtId="0" fontId="1" fillId="0" borderId="8" xfId="0" applyFont="1" applyBorder="1" applyAlignment="1">
      <alignment wrapText="1"/>
    </xf>
    <xf numFmtId="0" fontId="1" fillId="0" borderId="6" xfId="0" applyFont="1" applyFill="1" applyBorder="1" applyAlignment="1">
      <alignment horizontal="center" wrapText="1"/>
    </xf>
    <xf numFmtId="2" fontId="10" fillId="6" borderId="0" xfId="0" applyNumberFormat="1" applyFont="1" applyFill="1"/>
    <xf numFmtId="2" fontId="6" fillId="0" borderId="5" xfId="0" applyNumberFormat="1" applyFont="1" applyBorder="1"/>
    <xf numFmtId="0" fontId="1" fillId="0" borderId="2" xfId="0" applyFont="1" applyBorder="1" applyAlignment="1">
      <alignment horizontal="center"/>
    </xf>
    <xf numFmtId="0" fontId="0" fillId="0" borderId="0" xfId="0" applyFont="1" applyFill="1" applyBorder="1"/>
    <xf numFmtId="0" fontId="6" fillId="0" borderId="0" xfId="0" applyFont="1" applyFill="1" applyBorder="1" applyAlignment="1">
      <alignment wrapText="1"/>
    </xf>
    <xf numFmtId="0" fontId="0" fillId="0" borderId="0" xfId="0" applyFont="1" applyFill="1" applyAlignment="1">
      <alignment wrapText="1"/>
    </xf>
    <xf numFmtId="0" fontId="0" fillId="0" borderId="0" xfId="0" quotePrefix="1" applyFont="1" applyFill="1" applyAlignment="1">
      <alignment wrapText="1"/>
    </xf>
    <xf numFmtId="0" fontId="0" fillId="5" borderId="5" xfId="0" applyFont="1" applyFill="1" applyBorder="1"/>
    <xf numFmtId="0" fontId="0" fillId="5" borderId="0" xfId="0" applyFont="1" applyFill="1" applyAlignment="1">
      <alignment wrapText="1"/>
    </xf>
    <xf numFmtId="0" fontId="0" fillId="5" borderId="0" xfId="0" applyFont="1" applyFill="1" applyBorder="1"/>
    <xf numFmtId="0" fontId="0" fillId="5" borderId="5" xfId="0" applyFont="1" applyFill="1" applyBorder="1" applyAlignment="1">
      <alignment wrapText="1"/>
    </xf>
    <xf numFmtId="0" fontId="6" fillId="0" borderId="0" xfId="0" applyFont="1" applyFill="1" applyBorder="1" applyAlignment="1">
      <alignment vertical="center"/>
    </xf>
    <xf numFmtId="164" fontId="0" fillId="0" borderId="0" xfId="0" applyNumberFormat="1" applyFont="1" applyFill="1" applyBorder="1"/>
    <xf numFmtId="0" fontId="0" fillId="5" borderId="5" xfId="0" applyFill="1" applyBorder="1"/>
    <xf numFmtId="0" fontId="0" fillId="5" borderId="0" xfId="0" applyFill="1"/>
    <xf numFmtId="0" fontId="0" fillId="4" borderId="0" xfId="0" applyFont="1" applyFill="1"/>
    <xf numFmtId="0" fontId="0" fillId="4" borderId="0" xfId="0" applyFont="1" applyFill="1" applyBorder="1"/>
    <xf numFmtId="0" fontId="6" fillId="5" borderId="0" xfId="0" applyFont="1" applyFill="1" applyBorder="1" applyAlignment="1">
      <alignment vertical="center"/>
    </xf>
    <xf numFmtId="0" fontId="6" fillId="5" borderId="5" xfId="0" applyFont="1" applyFill="1" applyBorder="1" applyAlignment="1">
      <alignment vertical="center"/>
    </xf>
    <xf numFmtId="0" fontId="4" fillId="0" borderId="0" xfId="0" applyFont="1" applyAlignment="1">
      <alignment wrapText="1"/>
    </xf>
    <xf numFmtId="0" fontId="10" fillId="6" borderId="0" xfId="0" quotePrefix="1" applyFont="1" applyFill="1" applyAlignment="1">
      <alignment horizontal="right"/>
    </xf>
    <xf numFmtId="0" fontId="8" fillId="0" borderId="0" xfId="0" applyFont="1" applyBorder="1" applyAlignment="1">
      <alignmen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8" fillId="0" borderId="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Vulnerability</a:t>
            </a:r>
            <a:r>
              <a:rPr lang="en-US" baseline="0"/>
              <a:t> </a:t>
            </a:r>
            <a:r>
              <a:rPr lang="en-US"/>
              <a:t>Ranking Comparison</a:t>
            </a:r>
          </a:p>
        </c:rich>
      </c:tx>
      <c:layout>
        <c:manualLayout>
          <c:xMode val="edge"/>
          <c:yMode val="edge"/>
          <c:x val="0.34496739836304252"/>
          <c:y val="1.15553753293128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586218926585753"/>
          <c:y val="0.17062217559847684"/>
          <c:w val="0.55230458423500406"/>
          <c:h val="0.80657202176950171"/>
        </c:manualLayout>
      </c:layout>
      <c:lineChart>
        <c:grouping val="standard"/>
        <c:varyColors val="0"/>
        <c:ser>
          <c:idx val="20"/>
          <c:order val="0"/>
          <c:tx>
            <c:strRef>
              <c:f>'Slope Graph'!$A$2</c:f>
              <c:strCache>
                <c:ptCount val="1"/>
                <c:pt idx="0">
                  <c:v>CVE-2021-3331</c:v>
                </c:pt>
              </c:strCache>
            </c:strRef>
          </c:tx>
          <c:spPr>
            <a:ln w="19050" cap="rnd" cmpd="sng" algn="ctr">
              <a:solidFill>
                <a:schemeClr val="accent3">
                  <a:tint val="99000"/>
                </a:schemeClr>
              </a:solidFill>
              <a:prstDash val="solid"/>
              <a:round/>
            </a:ln>
            <a:effectLst/>
          </c:spPr>
          <c:marker>
            <c:symbol val="none"/>
          </c:marker>
          <c:dLbls>
            <c:dLbl>
              <c:idx val="1"/>
              <c:layout>
                <c:manualLayout>
                  <c:x val="-4.9558433847628654E-3"/>
                  <c:y val="2.0732547847290696E-3"/>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9-FFA1-4A52-B556-14698BC67A2F}"/>
                </c:ext>
              </c:extLst>
            </c:dLbl>
            <c:spPr>
              <a:noFill/>
              <a:ln>
                <a:noFill/>
              </a:ln>
              <a:effectLst/>
            </c:spPr>
            <c:txPr>
              <a:bodyPr rot="0" spcFirstLastPara="1" vertOverflow="ellipsis" vert="horz" wrap="square" lIns="38100" tIns="19050" rIns="38100" bIns="19050" anchor="ctr" anchorCtr="0">
                <a:spAutoFit/>
              </a:bodyPr>
              <a:lstStyle/>
              <a:p>
                <a:pPr algn="ct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Graph'!$B$2:$C$2</c:f>
              <c:numCache>
                <c:formatCode>General</c:formatCode>
                <c:ptCount val="2"/>
                <c:pt idx="0">
                  <c:v>1</c:v>
                </c:pt>
                <c:pt idx="1">
                  <c:v>1</c:v>
                </c:pt>
              </c:numCache>
            </c:numRef>
          </c:val>
          <c:smooth val="0"/>
          <c:extLst>
            <c:ext xmlns:c16="http://schemas.microsoft.com/office/drawing/2014/chart" uri="{C3380CC4-5D6E-409C-BE32-E72D297353CC}">
              <c16:uniqueId val="{00000033-FFA1-4A52-B556-14698BC67A2F}"/>
            </c:ext>
          </c:extLst>
        </c:ser>
        <c:ser>
          <c:idx val="21"/>
          <c:order val="1"/>
          <c:tx>
            <c:strRef>
              <c:f>'Slope Graph'!$A$3</c:f>
              <c:strCache>
                <c:ptCount val="1"/>
                <c:pt idx="0">
                  <c:v>CVE-2020-26972</c:v>
                </c:pt>
              </c:strCache>
            </c:strRef>
          </c:tx>
          <c:spPr>
            <a:ln w="19050" cap="rnd" cmpd="sng" algn="ctr">
              <a:solidFill>
                <a:schemeClr val="accent3">
                  <a:tint val="95000"/>
                </a:schemeClr>
              </a:solidFill>
              <a:prstDash val="solid"/>
              <a:round/>
            </a:ln>
            <a:effectLst/>
          </c:spPr>
          <c:marker>
            <c:symbol val="none"/>
          </c:marker>
          <c:dLbls>
            <c:dLbl>
              <c:idx val="1"/>
              <c:layout>
                <c:manualLayout>
                  <c:x val="-2.1955270261549828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A-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'Slope Graph'!$B$1:$C$1</c:f>
              <c:strCache>
                <c:ptCount val="2"/>
                <c:pt idx="0">
                  <c:v>CVSS Policy</c:v>
                </c:pt>
                <c:pt idx="1">
                  <c:v>Relevance Policy</c:v>
                </c:pt>
              </c:strCache>
            </c:strRef>
          </c:cat>
          <c:val>
            <c:numRef>
              <c:f>'Slope Graph'!$B$3:$C$3</c:f>
              <c:numCache>
                <c:formatCode>General</c:formatCode>
                <c:ptCount val="2"/>
                <c:pt idx="0">
                  <c:v>2</c:v>
                </c:pt>
                <c:pt idx="1">
                  <c:v>2</c:v>
                </c:pt>
              </c:numCache>
            </c:numRef>
          </c:val>
          <c:smooth val="0"/>
          <c:extLst>
            <c:ext xmlns:c16="http://schemas.microsoft.com/office/drawing/2014/chart" uri="{C3380CC4-5D6E-409C-BE32-E72D297353CC}">
              <c16:uniqueId val="{00000034-FFA1-4A52-B556-14698BC67A2F}"/>
            </c:ext>
          </c:extLst>
        </c:ser>
        <c:ser>
          <c:idx val="22"/>
          <c:order val="2"/>
          <c:tx>
            <c:strRef>
              <c:f>'Slope Graph'!$A$4</c:f>
              <c:strCache>
                <c:ptCount val="1"/>
                <c:pt idx="0">
                  <c:v>CVE-2020-16014</c:v>
                </c:pt>
              </c:strCache>
            </c:strRef>
          </c:tx>
          <c:spPr>
            <a:ln w="19050" cap="rnd" cmpd="sng" algn="ctr">
              <a:solidFill>
                <a:schemeClr val="accent3">
                  <a:tint val="92000"/>
                </a:schemeClr>
              </a:solidFill>
              <a:prstDash val="solid"/>
              <a:round/>
            </a:ln>
            <a:effectLst/>
          </c:spPr>
          <c:marker>
            <c:symbol val="none"/>
          </c:marker>
          <c:dLbls>
            <c:dLbl>
              <c:idx val="1"/>
              <c:layout>
                <c:manualLayout>
                  <c:x val="-3.6258011083386368E-3"/>
                  <c:y val="-1.5203692786991168E-16"/>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B-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Graph'!$B$4:$C$4</c:f>
              <c:numCache>
                <c:formatCode>General</c:formatCode>
                <c:ptCount val="2"/>
                <c:pt idx="0">
                  <c:v>3</c:v>
                </c:pt>
                <c:pt idx="1">
                  <c:v>3</c:v>
                </c:pt>
              </c:numCache>
            </c:numRef>
          </c:val>
          <c:smooth val="0"/>
          <c:extLst>
            <c:ext xmlns:c16="http://schemas.microsoft.com/office/drawing/2014/chart" uri="{C3380CC4-5D6E-409C-BE32-E72D297353CC}">
              <c16:uniqueId val="{00000035-FFA1-4A52-B556-14698BC67A2F}"/>
            </c:ext>
          </c:extLst>
        </c:ser>
        <c:ser>
          <c:idx val="23"/>
          <c:order val="3"/>
          <c:tx>
            <c:strRef>
              <c:f>'Slope Graph'!$A$5</c:f>
              <c:strCache>
                <c:ptCount val="1"/>
                <c:pt idx="0">
                  <c:v>CVE-2020-16024</c:v>
                </c:pt>
              </c:strCache>
            </c:strRef>
          </c:tx>
          <c:spPr>
            <a:ln w="19050" cap="rnd" cmpd="sng" algn="ctr">
              <a:solidFill>
                <a:schemeClr val="accent3">
                  <a:tint val="89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Graph'!$B$5:$C$5</c:f>
              <c:numCache>
                <c:formatCode>General</c:formatCode>
                <c:ptCount val="2"/>
                <c:pt idx="0">
                  <c:v>4</c:v>
                </c:pt>
                <c:pt idx="1">
                  <c:v>4</c:v>
                </c:pt>
              </c:numCache>
            </c:numRef>
          </c:val>
          <c:smooth val="0"/>
          <c:extLst>
            <c:ext xmlns:c16="http://schemas.microsoft.com/office/drawing/2014/chart" uri="{C3380CC4-5D6E-409C-BE32-E72D297353CC}">
              <c16:uniqueId val="{00000036-FFA1-4A52-B556-14698BC67A2F}"/>
            </c:ext>
          </c:extLst>
        </c:ser>
        <c:ser>
          <c:idx val="24"/>
          <c:order val="4"/>
          <c:tx>
            <c:strRef>
              <c:f>'Slope Graph'!$A$6</c:f>
              <c:strCache>
                <c:ptCount val="1"/>
                <c:pt idx="0">
                  <c:v>CVE-2021-21107</c:v>
                </c:pt>
              </c:strCache>
            </c:strRef>
          </c:tx>
          <c:spPr>
            <a:ln w="19050" cap="rnd" cmpd="sng" algn="ctr">
              <a:solidFill>
                <a:schemeClr val="accent3">
                  <a:tint val="85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Graph'!$B$6:$C$6</c:f>
              <c:numCache>
                <c:formatCode>General</c:formatCode>
                <c:ptCount val="2"/>
                <c:pt idx="0">
                  <c:v>5</c:v>
                </c:pt>
                <c:pt idx="1">
                  <c:v>5</c:v>
                </c:pt>
              </c:numCache>
            </c:numRef>
          </c:val>
          <c:smooth val="0"/>
          <c:extLst>
            <c:ext xmlns:c16="http://schemas.microsoft.com/office/drawing/2014/chart" uri="{C3380CC4-5D6E-409C-BE32-E72D297353CC}">
              <c16:uniqueId val="{00000037-FFA1-4A52-B556-14698BC67A2F}"/>
            </c:ext>
          </c:extLst>
        </c:ser>
        <c:ser>
          <c:idx val="25"/>
          <c:order val="5"/>
          <c:tx>
            <c:strRef>
              <c:f>'Slope Graph'!$A$7</c:f>
              <c:strCache>
                <c:ptCount val="1"/>
                <c:pt idx="0">
                  <c:v>CVE-2020-16016</c:v>
                </c:pt>
              </c:strCache>
            </c:strRef>
          </c:tx>
          <c:spPr>
            <a:ln w="19050" cap="rnd" cmpd="sng" algn="ctr">
              <a:solidFill>
                <a:schemeClr val="accent3">
                  <a:tint val="82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Graph'!$B$7:$C$7</c:f>
              <c:numCache>
                <c:formatCode>General</c:formatCode>
                <c:ptCount val="2"/>
                <c:pt idx="0">
                  <c:v>6</c:v>
                </c:pt>
                <c:pt idx="1">
                  <c:v>6</c:v>
                </c:pt>
              </c:numCache>
            </c:numRef>
          </c:val>
          <c:smooth val="0"/>
          <c:extLst>
            <c:ext xmlns:c16="http://schemas.microsoft.com/office/drawing/2014/chart" uri="{C3380CC4-5D6E-409C-BE32-E72D297353CC}">
              <c16:uniqueId val="{00000038-FFA1-4A52-B556-14698BC67A2F}"/>
            </c:ext>
          </c:extLst>
        </c:ser>
        <c:ser>
          <c:idx val="26"/>
          <c:order val="6"/>
          <c:tx>
            <c:strRef>
              <c:f>'Slope Graph'!$A$8</c:f>
              <c:strCache>
                <c:ptCount val="1"/>
                <c:pt idx="0">
                  <c:v>CVE-2020-16045</c:v>
                </c:pt>
              </c:strCache>
            </c:strRef>
          </c:tx>
          <c:spPr>
            <a:ln w="19050" cap="rnd" cmpd="sng" algn="ctr">
              <a:solidFill>
                <a:schemeClr val="accent3">
                  <a:tint val="78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Graph'!$B$8:$C$8</c:f>
              <c:numCache>
                <c:formatCode>General</c:formatCode>
                <c:ptCount val="2"/>
                <c:pt idx="0">
                  <c:v>7</c:v>
                </c:pt>
                <c:pt idx="1">
                  <c:v>7</c:v>
                </c:pt>
              </c:numCache>
            </c:numRef>
          </c:val>
          <c:smooth val="0"/>
          <c:extLst>
            <c:ext xmlns:c16="http://schemas.microsoft.com/office/drawing/2014/chart" uri="{C3380CC4-5D6E-409C-BE32-E72D297353CC}">
              <c16:uniqueId val="{00000039-FFA1-4A52-B556-14698BC67A2F}"/>
            </c:ext>
          </c:extLst>
        </c:ser>
        <c:ser>
          <c:idx val="27"/>
          <c:order val="7"/>
          <c:tx>
            <c:strRef>
              <c:f>'Slope Graph'!$A$9</c:f>
              <c:strCache>
                <c:ptCount val="1"/>
                <c:pt idx="0">
                  <c:v>CVE-2020-16018</c:v>
                </c:pt>
              </c:strCache>
            </c:strRef>
          </c:tx>
          <c:spPr>
            <a:ln w="19050" cap="rnd" cmpd="sng" algn="ctr">
              <a:solidFill>
                <a:schemeClr val="accent3">
                  <a:tint val="75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Graph'!$B$9:$C$9</c:f>
              <c:numCache>
                <c:formatCode>General</c:formatCode>
                <c:ptCount val="2"/>
                <c:pt idx="0">
                  <c:v>8</c:v>
                </c:pt>
                <c:pt idx="1">
                  <c:v>8</c:v>
                </c:pt>
              </c:numCache>
            </c:numRef>
          </c:val>
          <c:smooth val="0"/>
          <c:extLst>
            <c:ext xmlns:c16="http://schemas.microsoft.com/office/drawing/2014/chart" uri="{C3380CC4-5D6E-409C-BE32-E72D297353CC}">
              <c16:uniqueId val="{0000003A-FFA1-4A52-B556-14698BC67A2F}"/>
            </c:ext>
          </c:extLst>
        </c:ser>
        <c:ser>
          <c:idx val="28"/>
          <c:order val="8"/>
          <c:tx>
            <c:strRef>
              <c:f>'Slope Graph'!$A$10</c:f>
              <c:strCache>
                <c:ptCount val="1"/>
                <c:pt idx="0">
                  <c:v>CVE-2020-16017</c:v>
                </c:pt>
              </c:strCache>
            </c:strRef>
          </c:tx>
          <c:spPr>
            <a:ln w="19050" cap="rnd" cmpd="sng" algn="ctr">
              <a:solidFill>
                <a:schemeClr val="accent3">
                  <a:tint val="71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Graph'!$B$10:$C$10</c:f>
              <c:numCache>
                <c:formatCode>General</c:formatCode>
                <c:ptCount val="2"/>
                <c:pt idx="0">
                  <c:v>9</c:v>
                </c:pt>
                <c:pt idx="1">
                  <c:v>16</c:v>
                </c:pt>
              </c:numCache>
            </c:numRef>
          </c:val>
          <c:smooth val="0"/>
          <c:extLst>
            <c:ext xmlns:c16="http://schemas.microsoft.com/office/drawing/2014/chart" uri="{C3380CC4-5D6E-409C-BE32-E72D297353CC}">
              <c16:uniqueId val="{0000003B-FFA1-4A52-B556-14698BC67A2F}"/>
            </c:ext>
          </c:extLst>
        </c:ser>
        <c:ser>
          <c:idx val="29"/>
          <c:order val="9"/>
          <c:tx>
            <c:strRef>
              <c:f>'Slope Graph'!$A$11</c:f>
              <c:strCache>
                <c:ptCount val="1"/>
                <c:pt idx="0">
                  <c:v>CVE-2021-21111</c:v>
                </c:pt>
              </c:strCache>
            </c:strRef>
          </c:tx>
          <c:spPr>
            <a:ln w="19050" cap="rnd" cmpd="sng" algn="ctr">
              <a:solidFill>
                <a:schemeClr val="accent3">
                  <a:tint val="68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Graph'!$B$11:$C$11</c:f>
              <c:numCache>
                <c:formatCode>General</c:formatCode>
                <c:ptCount val="2"/>
                <c:pt idx="0">
                  <c:v>10</c:v>
                </c:pt>
                <c:pt idx="1">
                  <c:v>9</c:v>
                </c:pt>
              </c:numCache>
            </c:numRef>
          </c:val>
          <c:smooth val="0"/>
          <c:extLst>
            <c:ext xmlns:c16="http://schemas.microsoft.com/office/drawing/2014/chart" uri="{C3380CC4-5D6E-409C-BE32-E72D297353CC}">
              <c16:uniqueId val="{0000003C-FFA1-4A52-B556-14698BC67A2F}"/>
            </c:ext>
          </c:extLst>
        </c:ser>
        <c:ser>
          <c:idx val="30"/>
          <c:order val="10"/>
          <c:tx>
            <c:strRef>
              <c:f>'Slope Graph'!$A$12</c:f>
              <c:strCache>
                <c:ptCount val="1"/>
                <c:pt idx="0">
                  <c:v>CVE-2021-21110</c:v>
                </c:pt>
              </c:strCache>
            </c:strRef>
          </c:tx>
          <c:spPr>
            <a:ln w="19050" cap="rnd" cmpd="sng" algn="ctr">
              <a:solidFill>
                <a:schemeClr val="accent3">
                  <a:tint val="65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Graph'!$B$12:$C$12</c:f>
              <c:numCache>
                <c:formatCode>General</c:formatCode>
                <c:ptCount val="2"/>
                <c:pt idx="0">
                  <c:v>11</c:v>
                </c:pt>
                <c:pt idx="1">
                  <c:v>10</c:v>
                </c:pt>
              </c:numCache>
            </c:numRef>
          </c:val>
          <c:smooth val="0"/>
          <c:extLst>
            <c:ext xmlns:c16="http://schemas.microsoft.com/office/drawing/2014/chart" uri="{C3380CC4-5D6E-409C-BE32-E72D297353CC}">
              <c16:uniqueId val="{0000003D-FFA1-4A52-B556-14698BC67A2F}"/>
            </c:ext>
          </c:extLst>
        </c:ser>
        <c:ser>
          <c:idx val="31"/>
          <c:order val="11"/>
          <c:tx>
            <c:strRef>
              <c:f>'Slope Graph'!$A$13</c:f>
              <c:strCache>
                <c:ptCount val="1"/>
                <c:pt idx="0">
                  <c:v>CVE-2021-21109</c:v>
                </c:pt>
              </c:strCache>
            </c:strRef>
          </c:tx>
          <c:spPr>
            <a:ln w="19050" cap="rnd" cmpd="sng" algn="ctr">
              <a:solidFill>
                <a:schemeClr val="accent3">
                  <a:tint val="61000"/>
                </a:schemeClr>
              </a:solidFill>
              <a:prstDash val="solid"/>
              <a:round/>
            </a:ln>
            <a:effectLst/>
          </c:spPr>
          <c:marker>
            <c:symbol val="none"/>
          </c:marker>
          <c:dLbls>
            <c:dLbl>
              <c:idx val="1"/>
              <c:layout>
                <c:manualLayout>
                  <c:x val="-5.5762710978143537E-3"/>
                  <c:y val="-2.073907778362207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8-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Graph'!$B$13:$C$13</c:f>
              <c:numCache>
                <c:formatCode>General</c:formatCode>
                <c:ptCount val="2"/>
                <c:pt idx="0">
                  <c:v>12</c:v>
                </c:pt>
                <c:pt idx="1">
                  <c:v>11</c:v>
                </c:pt>
              </c:numCache>
            </c:numRef>
          </c:val>
          <c:smooth val="0"/>
          <c:extLst>
            <c:ext xmlns:c16="http://schemas.microsoft.com/office/drawing/2014/chart" uri="{C3380CC4-5D6E-409C-BE32-E72D297353CC}">
              <c16:uniqueId val="{0000003E-FFA1-4A52-B556-14698BC67A2F}"/>
            </c:ext>
          </c:extLst>
        </c:ser>
        <c:ser>
          <c:idx val="32"/>
          <c:order val="12"/>
          <c:tx>
            <c:strRef>
              <c:f>'Slope Graph'!$A$14</c:f>
              <c:strCache>
                <c:ptCount val="1"/>
                <c:pt idx="0">
                  <c:v>CVE-2021-21106</c:v>
                </c:pt>
              </c:strCache>
            </c:strRef>
          </c:tx>
          <c:spPr>
            <a:ln w="19050" cap="rnd" cmpd="sng" algn="ctr">
              <a:solidFill>
                <a:schemeClr val="accent3">
                  <a:tint val="58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Graph'!$B$14:$C$14</c:f>
              <c:numCache>
                <c:formatCode>General</c:formatCode>
                <c:ptCount val="2"/>
                <c:pt idx="0">
                  <c:v>13</c:v>
                </c:pt>
                <c:pt idx="1">
                  <c:v>12</c:v>
                </c:pt>
              </c:numCache>
            </c:numRef>
          </c:val>
          <c:smooth val="0"/>
          <c:extLst>
            <c:ext xmlns:c16="http://schemas.microsoft.com/office/drawing/2014/chart" uri="{C3380CC4-5D6E-409C-BE32-E72D297353CC}">
              <c16:uniqueId val="{0000003F-FFA1-4A52-B556-14698BC67A2F}"/>
            </c:ext>
          </c:extLst>
        </c:ser>
        <c:ser>
          <c:idx val="33"/>
          <c:order val="13"/>
          <c:tx>
            <c:strRef>
              <c:f>'Slope Graph'!$A$15</c:f>
              <c:strCache>
                <c:ptCount val="1"/>
                <c:pt idx="0">
                  <c:v>CVE-2021-21115</c:v>
                </c:pt>
              </c:strCache>
            </c:strRef>
          </c:tx>
          <c:spPr>
            <a:ln w="19050" cap="rnd" cmpd="sng" algn="ctr">
              <a:solidFill>
                <a:schemeClr val="accent3">
                  <a:tint val="54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Graph'!$B$15:$C$15</c:f>
              <c:numCache>
                <c:formatCode>General</c:formatCode>
                <c:ptCount val="2"/>
                <c:pt idx="0">
                  <c:v>14</c:v>
                </c:pt>
                <c:pt idx="1">
                  <c:v>13</c:v>
                </c:pt>
              </c:numCache>
            </c:numRef>
          </c:val>
          <c:smooth val="0"/>
          <c:extLst>
            <c:ext xmlns:c16="http://schemas.microsoft.com/office/drawing/2014/chart" uri="{C3380CC4-5D6E-409C-BE32-E72D297353CC}">
              <c16:uniqueId val="{00000040-FFA1-4A52-B556-14698BC67A2F}"/>
            </c:ext>
          </c:extLst>
        </c:ser>
        <c:ser>
          <c:idx val="34"/>
          <c:order val="14"/>
          <c:tx>
            <c:strRef>
              <c:f>'Slope Graph'!$A$16</c:f>
              <c:strCache>
                <c:ptCount val="1"/>
                <c:pt idx="0">
                  <c:v>CVE-2021-21108</c:v>
                </c:pt>
              </c:strCache>
            </c:strRef>
          </c:tx>
          <c:spPr>
            <a:ln w="19050" cap="rnd" cmpd="sng" algn="ctr">
              <a:solidFill>
                <a:schemeClr val="accent3">
                  <a:tint val="51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Graph'!$B$16:$C$16</c:f>
              <c:numCache>
                <c:formatCode>General</c:formatCode>
                <c:ptCount val="2"/>
                <c:pt idx="0">
                  <c:v>15</c:v>
                </c:pt>
                <c:pt idx="1">
                  <c:v>14</c:v>
                </c:pt>
              </c:numCache>
            </c:numRef>
          </c:val>
          <c:smooth val="0"/>
          <c:extLst>
            <c:ext xmlns:c16="http://schemas.microsoft.com/office/drawing/2014/chart" uri="{C3380CC4-5D6E-409C-BE32-E72D297353CC}">
              <c16:uniqueId val="{00000041-FFA1-4A52-B556-14698BC67A2F}"/>
            </c:ext>
          </c:extLst>
        </c:ser>
        <c:ser>
          <c:idx val="35"/>
          <c:order val="15"/>
          <c:tx>
            <c:strRef>
              <c:f>'Slope Graph'!$A$17</c:f>
              <c:strCache>
                <c:ptCount val="1"/>
                <c:pt idx="0">
                  <c:v>CVE-2020-16025</c:v>
                </c:pt>
              </c:strCache>
            </c:strRef>
          </c:tx>
          <c:spPr>
            <a:ln w="19050" cap="rnd" cmpd="sng" algn="ctr">
              <a:solidFill>
                <a:schemeClr val="accent3">
                  <a:tint val="48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Graph'!$B$17:$C$17</c:f>
              <c:numCache>
                <c:formatCode>General</c:formatCode>
                <c:ptCount val="2"/>
                <c:pt idx="0">
                  <c:v>16</c:v>
                </c:pt>
                <c:pt idx="1">
                  <c:v>15</c:v>
                </c:pt>
              </c:numCache>
            </c:numRef>
          </c:val>
          <c:smooth val="0"/>
          <c:extLst>
            <c:ext xmlns:c16="http://schemas.microsoft.com/office/drawing/2014/chart" uri="{C3380CC4-5D6E-409C-BE32-E72D297353CC}">
              <c16:uniqueId val="{00000042-FFA1-4A52-B556-14698BC67A2F}"/>
            </c:ext>
          </c:extLst>
        </c:ser>
        <c:ser>
          <c:idx val="36"/>
          <c:order val="16"/>
          <c:tx>
            <c:strRef>
              <c:f>'Slope Graph'!$A$18</c:f>
              <c:strCache>
                <c:ptCount val="1"/>
                <c:pt idx="0">
                  <c:v>CVE-2021-1636</c:v>
                </c:pt>
              </c:strCache>
            </c:strRef>
          </c:tx>
          <c:spPr>
            <a:ln w="19050" cap="rnd" cmpd="sng" algn="ctr">
              <a:solidFill>
                <a:schemeClr val="accent3">
                  <a:tint val="44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Graph'!$B$18:$C$18</c:f>
              <c:numCache>
                <c:formatCode>General</c:formatCode>
                <c:ptCount val="2"/>
                <c:pt idx="0">
                  <c:v>17</c:v>
                </c:pt>
                <c:pt idx="1">
                  <c:v>17</c:v>
                </c:pt>
              </c:numCache>
            </c:numRef>
          </c:val>
          <c:smooth val="0"/>
          <c:extLst>
            <c:ext xmlns:c16="http://schemas.microsoft.com/office/drawing/2014/chart" uri="{C3380CC4-5D6E-409C-BE32-E72D297353CC}">
              <c16:uniqueId val="{00000043-FFA1-4A52-B556-14698BC67A2F}"/>
            </c:ext>
          </c:extLst>
        </c:ser>
        <c:ser>
          <c:idx val="37"/>
          <c:order val="17"/>
          <c:tx>
            <c:strRef>
              <c:f>'Slope Graph'!$A$19</c:f>
              <c:strCache>
                <c:ptCount val="1"/>
                <c:pt idx="0">
                  <c:v>CVE-2020-16037</c:v>
                </c:pt>
              </c:strCache>
            </c:strRef>
          </c:tx>
          <c:spPr>
            <a:ln w="19050" cap="rnd" cmpd="sng" algn="ctr">
              <a:solidFill>
                <a:schemeClr val="accent3">
                  <a:tint val="41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Graph'!$B$19:$C$19</c:f>
              <c:numCache>
                <c:formatCode>General</c:formatCode>
                <c:ptCount val="2"/>
                <c:pt idx="0">
                  <c:v>18</c:v>
                </c:pt>
              </c:numCache>
            </c:numRef>
          </c:val>
          <c:smooth val="0"/>
          <c:extLst>
            <c:ext xmlns:c16="http://schemas.microsoft.com/office/drawing/2014/chart" uri="{C3380CC4-5D6E-409C-BE32-E72D297353CC}">
              <c16:uniqueId val="{00000044-FFA1-4A52-B556-14698BC67A2F}"/>
            </c:ext>
          </c:extLst>
        </c:ser>
        <c:ser>
          <c:idx val="38"/>
          <c:order val="18"/>
          <c:tx>
            <c:strRef>
              <c:f>'Slope Graph'!$A$20</c:f>
              <c:strCache>
                <c:ptCount val="1"/>
                <c:pt idx="0">
                  <c:v>CVE-2020-35113</c:v>
                </c:pt>
              </c:strCache>
            </c:strRef>
          </c:tx>
          <c:spPr>
            <a:ln w="19050" cap="rnd" cmpd="sng" algn="ctr">
              <a:solidFill>
                <a:schemeClr val="accent3">
                  <a:tint val="37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Graph'!$B$20:$C$20</c:f>
              <c:numCache>
                <c:formatCode>General</c:formatCode>
                <c:ptCount val="2"/>
                <c:pt idx="0">
                  <c:v>19</c:v>
                </c:pt>
              </c:numCache>
            </c:numRef>
          </c:val>
          <c:smooth val="0"/>
          <c:extLst>
            <c:ext xmlns:c16="http://schemas.microsoft.com/office/drawing/2014/chart" uri="{C3380CC4-5D6E-409C-BE32-E72D297353CC}">
              <c16:uniqueId val="{00000045-FFA1-4A52-B556-14698BC67A2F}"/>
            </c:ext>
          </c:extLst>
        </c:ser>
        <c:ser>
          <c:idx val="39"/>
          <c:order val="19"/>
          <c:tx>
            <c:strRef>
              <c:f>'Slope Graph'!$A$21</c:f>
              <c:strCache>
                <c:ptCount val="1"/>
                <c:pt idx="0">
                  <c:v>CVE-2020-35114</c:v>
                </c:pt>
              </c:strCache>
            </c:strRef>
          </c:tx>
          <c:spPr>
            <a:ln w="19050" cap="rnd" cmpd="sng" algn="ctr">
              <a:solidFill>
                <a:schemeClr val="accent3">
                  <a:tint val="34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Graph'!$B$21:$C$21</c:f>
              <c:numCache>
                <c:formatCode>General</c:formatCode>
                <c:ptCount val="2"/>
                <c:pt idx="0">
                  <c:v>20</c:v>
                </c:pt>
              </c:numCache>
            </c:numRef>
          </c:val>
          <c:smooth val="0"/>
          <c:extLst>
            <c:ext xmlns:c16="http://schemas.microsoft.com/office/drawing/2014/chart" uri="{C3380CC4-5D6E-409C-BE32-E72D297353CC}">
              <c16:uniqueId val="{00000046-FFA1-4A52-B556-14698BC67A2F}"/>
            </c:ext>
          </c:extLst>
        </c:ser>
        <c:ser>
          <c:idx val="0"/>
          <c:order val="20"/>
          <c:tx>
            <c:strRef>
              <c:f>'Slope Graph'!$A$2</c:f>
              <c:strCache>
                <c:ptCount val="1"/>
                <c:pt idx="0">
                  <c:v>CVE-2021-3331</c:v>
                </c:pt>
              </c:strCache>
            </c:strRef>
          </c:tx>
          <c:spPr>
            <a:ln w="19050" cap="rnd" cmpd="sng" algn="ctr">
              <a:solidFill>
                <a:schemeClr val="accent3">
                  <a:shade val="33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Graph'!$B$2:$C$2</c:f>
              <c:numCache>
                <c:formatCode>General</c:formatCode>
                <c:ptCount val="2"/>
                <c:pt idx="0">
                  <c:v>1</c:v>
                </c:pt>
                <c:pt idx="1">
                  <c:v>1</c:v>
                </c:pt>
              </c:numCache>
            </c:numRef>
          </c:val>
          <c:smooth val="0"/>
          <c:extLst>
            <c:ext xmlns:c16="http://schemas.microsoft.com/office/drawing/2014/chart" uri="{C3380CC4-5D6E-409C-BE32-E72D297353CC}">
              <c16:uniqueId val="{00000008-FFA1-4A52-B556-14698BC67A2F}"/>
            </c:ext>
          </c:extLst>
        </c:ser>
        <c:ser>
          <c:idx val="1"/>
          <c:order val="21"/>
          <c:tx>
            <c:strRef>
              <c:f>'Slope Graph'!$A$3</c:f>
              <c:strCache>
                <c:ptCount val="1"/>
                <c:pt idx="0">
                  <c:v>CVE-2020-26972</c:v>
                </c:pt>
              </c:strCache>
            </c:strRef>
          </c:tx>
          <c:spPr>
            <a:ln w="19050" cap="rnd" cmpd="sng" algn="ctr">
              <a:solidFill>
                <a:schemeClr val="accent3">
                  <a:shade val="36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Graph'!$B$3:$C$3</c:f>
              <c:numCache>
                <c:formatCode>General</c:formatCode>
                <c:ptCount val="2"/>
                <c:pt idx="0">
                  <c:v>2</c:v>
                </c:pt>
                <c:pt idx="1">
                  <c:v>2</c:v>
                </c:pt>
              </c:numCache>
            </c:numRef>
          </c:val>
          <c:smooth val="0"/>
          <c:extLst>
            <c:ext xmlns:c16="http://schemas.microsoft.com/office/drawing/2014/chart" uri="{C3380CC4-5D6E-409C-BE32-E72D297353CC}">
              <c16:uniqueId val="{0000000B-FFA1-4A52-B556-14698BC67A2F}"/>
            </c:ext>
          </c:extLst>
        </c:ser>
        <c:ser>
          <c:idx val="2"/>
          <c:order val="22"/>
          <c:tx>
            <c:strRef>
              <c:f>'Slope Graph'!$A$4</c:f>
              <c:strCache>
                <c:ptCount val="1"/>
                <c:pt idx="0">
                  <c:v>CVE-2020-16014</c:v>
                </c:pt>
              </c:strCache>
            </c:strRef>
          </c:tx>
          <c:spPr>
            <a:ln w="19050" cap="rnd" cmpd="sng" algn="ctr">
              <a:solidFill>
                <a:schemeClr val="accent3">
                  <a:shade val="40000"/>
                </a:schemeClr>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Graph'!$B$4:$C$4</c:f>
              <c:numCache>
                <c:formatCode>General</c:formatCode>
                <c:ptCount val="2"/>
                <c:pt idx="0">
                  <c:v>3</c:v>
                </c:pt>
                <c:pt idx="1">
                  <c:v>3</c:v>
                </c:pt>
              </c:numCache>
            </c:numRef>
          </c:val>
          <c:smooth val="0"/>
          <c:extLst>
            <c:ext xmlns:c16="http://schemas.microsoft.com/office/drawing/2014/chart" uri="{C3380CC4-5D6E-409C-BE32-E72D297353CC}">
              <c16:uniqueId val="{0000000E-FFA1-4A52-B556-14698BC67A2F}"/>
            </c:ext>
          </c:extLst>
        </c:ser>
        <c:ser>
          <c:idx val="3"/>
          <c:order val="23"/>
          <c:tx>
            <c:strRef>
              <c:f>'Slope Graph'!$A$5</c:f>
              <c:strCache>
                <c:ptCount val="1"/>
                <c:pt idx="0">
                  <c:v>CVE-2020-16024</c:v>
                </c:pt>
              </c:strCache>
            </c:strRef>
          </c:tx>
          <c:spPr>
            <a:ln w="19050" cap="rnd" cmpd="sng" algn="ctr">
              <a:solidFill>
                <a:schemeClr val="accent3">
                  <a:shade val="43000"/>
                </a:schemeClr>
              </a:solidFill>
              <a:prstDash val="solid"/>
              <a:round/>
            </a:ln>
            <a:effectLst/>
          </c:spPr>
          <c:marker>
            <c:symbol val="none"/>
          </c:marker>
          <c:dLbls>
            <c:dLbl>
              <c:idx val="0"/>
              <c:dLblPos val="l"/>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D-FFA1-4A52-B556-14698BC67A2F}"/>
                </c:ext>
              </c:extLst>
            </c:dLbl>
            <c:dLbl>
              <c:idx val="1"/>
              <c:layout>
                <c:manualLayout>
                  <c:x val="4.1907030607977978E-3"/>
                  <c:y val="2.0732547847291836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E-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'Slope Graph'!$B$1:$C$1</c:f>
              <c:strCache>
                <c:ptCount val="2"/>
                <c:pt idx="0">
                  <c:v>CVSS Policy</c:v>
                </c:pt>
                <c:pt idx="1">
                  <c:v>Relevance Policy</c:v>
                </c:pt>
              </c:strCache>
            </c:strRef>
          </c:cat>
          <c:val>
            <c:numRef>
              <c:f>'Slope Graph'!$B$5:$C$5</c:f>
              <c:numCache>
                <c:formatCode>General</c:formatCode>
                <c:ptCount val="2"/>
                <c:pt idx="0">
                  <c:v>4</c:v>
                </c:pt>
                <c:pt idx="1">
                  <c:v>4</c:v>
                </c:pt>
              </c:numCache>
            </c:numRef>
          </c:val>
          <c:smooth val="0"/>
          <c:extLst>
            <c:ext xmlns:c16="http://schemas.microsoft.com/office/drawing/2014/chart" uri="{C3380CC4-5D6E-409C-BE32-E72D297353CC}">
              <c16:uniqueId val="{00000010-FFA1-4A52-B556-14698BC67A2F}"/>
            </c:ext>
          </c:extLst>
        </c:ser>
        <c:ser>
          <c:idx val="4"/>
          <c:order val="24"/>
          <c:tx>
            <c:strRef>
              <c:f>'Slope Graph'!$A$6</c:f>
              <c:strCache>
                <c:ptCount val="1"/>
                <c:pt idx="0">
                  <c:v>CVE-2021-21107</c:v>
                </c:pt>
              </c:strCache>
            </c:strRef>
          </c:tx>
          <c:spPr>
            <a:ln w="19050" cap="rnd" cmpd="sng" algn="ctr">
              <a:solidFill>
                <a:schemeClr val="accent3">
                  <a:shade val="47000"/>
                </a:schemeClr>
              </a:solidFill>
              <a:prstDash val="solid"/>
              <a:round/>
            </a:ln>
            <a:effectLst/>
          </c:spPr>
          <c:marker>
            <c:symbol val="none"/>
          </c:marker>
          <c:dLbls>
            <c:dLbl>
              <c:idx val="1"/>
              <c:layout>
                <c:manualLayout>
                  <c:x val="2.7605415986206154E-3"/>
                  <c:y val="-1.0366273923645727E-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solidFill>
                      <a:latin typeface="+mn-lt"/>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15:layout>
                    <c:manualLayout>
                      <c:w val="0.14169725332192418"/>
                      <c:h val="3.7743684980199602E-2"/>
                    </c:manualLayout>
                  </c15:layout>
                </c:ext>
                <c:ext xmlns:c16="http://schemas.microsoft.com/office/drawing/2014/chart" uri="{C3380CC4-5D6E-409C-BE32-E72D297353CC}">
                  <c16:uniqueId val="{00000050-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'Slope Graph'!$B$1:$C$1</c:f>
              <c:strCache>
                <c:ptCount val="2"/>
                <c:pt idx="0">
                  <c:v>CVSS Policy</c:v>
                </c:pt>
                <c:pt idx="1">
                  <c:v>Relevance Policy</c:v>
                </c:pt>
              </c:strCache>
            </c:strRef>
          </c:cat>
          <c:val>
            <c:numRef>
              <c:f>'Slope Graph'!$B$6:$C$6</c:f>
              <c:numCache>
                <c:formatCode>General</c:formatCode>
                <c:ptCount val="2"/>
                <c:pt idx="0">
                  <c:v>5</c:v>
                </c:pt>
                <c:pt idx="1">
                  <c:v>5</c:v>
                </c:pt>
              </c:numCache>
            </c:numRef>
          </c:val>
          <c:smooth val="0"/>
          <c:extLst>
            <c:ext xmlns:c16="http://schemas.microsoft.com/office/drawing/2014/chart" uri="{C3380CC4-5D6E-409C-BE32-E72D297353CC}">
              <c16:uniqueId val="{00000012-FFA1-4A52-B556-14698BC67A2F}"/>
            </c:ext>
          </c:extLst>
        </c:ser>
        <c:ser>
          <c:idx val="5"/>
          <c:order val="25"/>
          <c:tx>
            <c:strRef>
              <c:f>'Slope Graph'!$A$7</c:f>
              <c:strCache>
                <c:ptCount val="1"/>
                <c:pt idx="0">
                  <c:v>CVE-2020-16016</c:v>
                </c:pt>
              </c:strCache>
            </c:strRef>
          </c:tx>
          <c:spPr>
            <a:ln w="19050" cap="rnd" cmpd="sng" algn="ctr">
              <a:solidFill>
                <a:schemeClr val="accent3">
                  <a:shade val="50000"/>
                </a:schemeClr>
              </a:solidFill>
              <a:prstDash val="solid"/>
              <a:round/>
            </a:ln>
            <a:effectLst/>
          </c:spPr>
          <c:marker>
            <c:symbol val="none"/>
          </c:marker>
          <c:dLbls>
            <c:dLbl>
              <c:idx val="0"/>
              <c:dLblPos val="l"/>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FFA1-4A52-B556-14698BC67A2F}"/>
                </c:ext>
              </c:extLst>
            </c:dLbl>
            <c:dLbl>
              <c:idx val="1"/>
              <c:layout>
                <c:manualLayout>
                  <c:x val="1.2772347553899195E-2"/>
                  <c:y val="-7.6018463934955841E-17"/>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4-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Graph'!$B$7:$C$7</c:f>
              <c:numCache>
                <c:formatCode>General</c:formatCode>
                <c:ptCount val="2"/>
                <c:pt idx="0">
                  <c:v>6</c:v>
                </c:pt>
                <c:pt idx="1">
                  <c:v>6</c:v>
                </c:pt>
              </c:numCache>
            </c:numRef>
          </c:val>
          <c:smooth val="0"/>
          <c:extLst>
            <c:ext xmlns:c16="http://schemas.microsoft.com/office/drawing/2014/chart" uri="{C3380CC4-5D6E-409C-BE32-E72D297353CC}">
              <c16:uniqueId val="{00000014-FFA1-4A52-B556-14698BC67A2F}"/>
            </c:ext>
          </c:extLst>
        </c:ser>
        <c:ser>
          <c:idx val="6"/>
          <c:order val="26"/>
          <c:tx>
            <c:strRef>
              <c:f>'Slope Graph'!$A$8</c:f>
              <c:strCache>
                <c:ptCount val="1"/>
                <c:pt idx="0">
                  <c:v>CVE-2020-16045</c:v>
                </c:pt>
              </c:strCache>
            </c:strRef>
          </c:tx>
          <c:spPr>
            <a:ln w="19050" cap="rnd" cmpd="sng" algn="ctr">
              <a:solidFill>
                <a:schemeClr val="accent3">
                  <a:shade val="53000"/>
                </a:schemeClr>
              </a:solidFill>
              <a:prstDash val="solid"/>
              <a:round/>
            </a:ln>
            <a:effectLst/>
          </c:spPr>
          <c:marker>
            <c:symbol val="none"/>
          </c:marker>
          <c:dLbls>
            <c:dLbl>
              <c:idx val="0"/>
              <c:dLblPos val="l"/>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5-FFA1-4A52-B556-14698BC67A2F}"/>
                </c:ext>
              </c:extLst>
            </c:dLbl>
            <c:dLbl>
              <c:idx val="1"/>
              <c:layout>
                <c:manualLayout>
                  <c:x val="-7.2514895966705921E-3"/>
                  <c:y val="-2.0732547847292977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t"/>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Graph'!$B$8:$C$8</c:f>
              <c:numCache>
                <c:formatCode>General</c:formatCode>
                <c:ptCount val="2"/>
                <c:pt idx="0">
                  <c:v>7</c:v>
                </c:pt>
                <c:pt idx="1">
                  <c:v>7</c:v>
                </c:pt>
              </c:numCache>
            </c:numRef>
          </c:val>
          <c:smooth val="0"/>
          <c:extLst>
            <c:ext xmlns:c16="http://schemas.microsoft.com/office/drawing/2014/chart" uri="{C3380CC4-5D6E-409C-BE32-E72D297353CC}">
              <c16:uniqueId val="{00000016-FFA1-4A52-B556-14698BC67A2F}"/>
            </c:ext>
          </c:extLst>
        </c:ser>
        <c:ser>
          <c:idx val="7"/>
          <c:order val="27"/>
          <c:tx>
            <c:strRef>
              <c:f>'Slope Graph'!$A$9</c:f>
              <c:strCache>
                <c:ptCount val="1"/>
                <c:pt idx="0">
                  <c:v>CVE-2020-16018</c:v>
                </c:pt>
              </c:strCache>
            </c:strRef>
          </c:tx>
          <c:spPr>
            <a:ln w="19050" cap="rnd" cmpd="sng" algn="ctr">
              <a:solidFill>
                <a:schemeClr val="accent3">
                  <a:shade val="57000"/>
                </a:schemeClr>
              </a:solidFill>
              <a:prstDash val="solid"/>
              <a:round/>
            </a:ln>
            <a:effectLst/>
          </c:spPr>
          <c:marker>
            <c:symbol val="none"/>
          </c:marker>
          <c:dLbls>
            <c:dLbl>
              <c:idx val="1"/>
              <c:layout>
                <c:manualLayout>
                  <c:x val="-4.9558433847628654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7-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Graph'!$B$9:$C$9</c:f>
              <c:numCache>
                <c:formatCode>General</c:formatCode>
                <c:ptCount val="2"/>
                <c:pt idx="0">
                  <c:v>8</c:v>
                </c:pt>
                <c:pt idx="1">
                  <c:v>8</c:v>
                </c:pt>
              </c:numCache>
            </c:numRef>
          </c:val>
          <c:smooth val="0"/>
          <c:extLst>
            <c:ext xmlns:c16="http://schemas.microsoft.com/office/drawing/2014/chart" uri="{C3380CC4-5D6E-409C-BE32-E72D297353CC}">
              <c16:uniqueId val="{00000018-FFA1-4A52-B556-14698BC67A2F}"/>
            </c:ext>
          </c:extLst>
        </c:ser>
        <c:ser>
          <c:idx val="8"/>
          <c:order val="28"/>
          <c:tx>
            <c:strRef>
              <c:f>'Slope Graph'!$A$10</c:f>
              <c:strCache>
                <c:ptCount val="1"/>
                <c:pt idx="0">
                  <c:v>CVE-2020-16017</c:v>
                </c:pt>
              </c:strCache>
            </c:strRef>
          </c:tx>
          <c:spPr>
            <a:ln w="19050" cap="rnd" cmpd="sng" algn="ctr">
              <a:solidFill>
                <a:srgbClr val="FF0000"/>
              </a:solidFill>
              <a:prstDash val="solid"/>
              <a:round/>
            </a:ln>
            <a:effectLst/>
          </c:spPr>
          <c:marker>
            <c:symbol val="none"/>
          </c:marker>
          <c:dLbls>
            <c:dLbl>
              <c:idx val="1"/>
              <c:layout>
                <c:manualLayout>
                  <c:x val="3.5255693025792122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9-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Graph'!$B$10:$C$10</c:f>
              <c:numCache>
                <c:formatCode>General</c:formatCode>
                <c:ptCount val="2"/>
                <c:pt idx="0">
                  <c:v>9</c:v>
                </c:pt>
                <c:pt idx="1">
                  <c:v>16</c:v>
                </c:pt>
              </c:numCache>
            </c:numRef>
          </c:val>
          <c:smooth val="0"/>
          <c:extLst>
            <c:ext xmlns:c16="http://schemas.microsoft.com/office/drawing/2014/chart" uri="{C3380CC4-5D6E-409C-BE32-E72D297353CC}">
              <c16:uniqueId val="{0000001A-FFA1-4A52-B556-14698BC67A2F}"/>
            </c:ext>
          </c:extLst>
        </c:ser>
        <c:ser>
          <c:idx val="9"/>
          <c:order val="29"/>
          <c:tx>
            <c:strRef>
              <c:f>'Slope Graph'!$A$11</c:f>
              <c:strCache>
                <c:ptCount val="1"/>
                <c:pt idx="0">
                  <c:v>CVE-2021-21111</c:v>
                </c:pt>
              </c:strCache>
            </c:strRef>
          </c:tx>
          <c:spPr>
            <a:ln w="19050" cap="rnd" cmpd="sng" algn="ctr">
              <a:solidFill>
                <a:srgbClr val="FF0000"/>
              </a:solidFill>
              <a:prstDash val="solid"/>
              <a:round/>
            </a:ln>
            <a:effectLst/>
          </c:spPr>
          <c:marker>
            <c:symbol val="none"/>
          </c:marker>
          <c:dLbls>
            <c:dLbl>
              <c:idx val="1"/>
              <c:layout>
                <c:manualLayout>
                  <c:x val="-6.6502113821232441E-4"/>
                  <c:y val="-4.146509569458519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C-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Graph'!$B$11:$C$11</c:f>
              <c:numCache>
                <c:formatCode>General</c:formatCode>
                <c:ptCount val="2"/>
                <c:pt idx="0">
                  <c:v>10</c:v>
                </c:pt>
                <c:pt idx="1">
                  <c:v>9</c:v>
                </c:pt>
              </c:numCache>
            </c:numRef>
          </c:val>
          <c:smooth val="0"/>
          <c:extLst>
            <c:ext xmlns:c16="http://schemas.microsoft.com/office/drawing/2014/chart" uri="{C3380CC4-5D6E-409C-BE32-E72D297353CC}">
              <c16:uniqueId val="{0000001D-FFA1-4A52-B556-14698BC67A2F}"/>
            </c:ext>
          </c:extLst>
        </c:ser>
        <c:ser>
          <c:idx val="10"/>
          <c:order val="30"/>
          <c:tx>
            <c:strRef>
              <c:f>'Slope Graph'!$A$12</c:f>
              <c:strCache>
                <c:ptCount val="1"/>
                <c:pt idx="0">
                  <c:v>CVE-2021-21110</c:v>
                </c:pt>
              </c:strCache>
            </c:strRef>
          </c:tx>
          <c:spPr>
            <a:ln w="19050" cap="rnd" cmpd="sng" algn="ctr">
              <a:solidFill>
                <a:srgbClr val="FF0000"/>
              </a:solidFill>
              <a:prstDash val="solid"/>
              <a:round/>
            </a:ln>
            <a:effectLst/>
          </c:spPr>
          <c:marker>
            <c:symbol val="none"/>
          </c:marker>
          <c:dLbls>
            <c:dLbl>
              <c:idx val="1"/>
              <c:layout>
                <c:manualLayout>
                  <c:x val="6.6502113821211462E-4"/>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D-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Graph'!$B$12:$C$12</c:f>
              <c:numCache>
                <c:formatCode>General</c:formatCode>
                <c:ptCount val="2"/>
                <c:pt idx="0">
                  <c:v>11</c:v>
                </c:pt>
                <c:pt idx="1">
                  <c:v>10</c:v>
                </c:pt>
              </c:numCache>
            </c:numRef>
          </c:val>
          <c:smooth val="0"/>
          <c:extLst>
            <c:ext xmlns:c16="http://schemas.microsoft.com/office/drawing/2014/chart" uri="{C3380CC4-5D6E-409C-BE32-E72D297353CC}">
              <c16:uniqueId val="{0000001F-FFA1-4A52-B556-14698BC67A2F}"/>
            </c:ext>
          </c:extLst>
        </c:ser>
        <c:ser>
          <c:idx val="11"/>
          <c:order val="31"/>
          <c:tx>
            <c:strRef>
              <c:f>'Slope Graph'!$A$13</c:f>
              <c:strCache>
                <c:ptCount val="1"/>
                <c:pt idx="0">
                  <c:v>CVE-2021-21109</c:v>
                </c:pt>
              </c:strCache>
            </c:strRef>
          </c:tx>
          <c:spPr>
            <a:ln w="19050" cap="rnd" cmpd="sng" algn="ctr">
              <a:solidFill>
                <a:srgbClr val="FF0000"/>
              </a:solidFill>
              <a:prstDash val="solid"/>
              <a:round/>
            </a:ln>
            <a:effectLst/>
          </c:spPr>
          <c:marker>
            <c:symbol val="none"/>
          </c:marker>
          <c:dLbls>
            <c:delete val="1"/>
          </c:dLbls>
          <c:cat>
            <c:strRef>
              <c:f>'Slope Graph'!$B$1:$C$1</c:f>
              <c:strCache>
                <c:ptCount val="2"/>
                <c:pt idx="0">
                  <c:v>CVSS Policy</c:v>
                </c:pt>
                <c:pt idx="1">
                  <c:v>Relevance Policy</c:v>
                </c:pt>
              </c:strCache>
            </c:strRef>
          </c:cat>
          <c:val>
            <c:numRef>
              <c:f>'Slope Graph'!$B$13:$C$13</c:f>
              <c:numCache>
                <c:formatCode>General</c:formatCode>
                <c:ptCount val="2"/>
                <c:pt idx="0">
                  <c:v>12</c:v>
                </c:pt>
                <c:pt idx="1">
                  <c:v>11</c:v>
                </c:pt>
              </c:numCache>
            </c:numRef>
          </c:val>
          <c:smooth val="0"/>
          <c:extLst>
            <c:ext xmlns:c16="http://schemas.microsoft.com/office/drawing/2014/chart" uri="{C3380CC4-5D6E-409C-BE32-E72D297353CC}">
              <c16:uniqueId val="{00000022-FFA1-4A52-B556-14698BC67A2F}"/>
            </c:ext>
          </c:extLst>
        </c:ser>
        <c:ser>
          <c:idx val="12"/>
          <c:order val="32"/>
          <c:tx>
            <c:strRef>
              <c:f>'Slope Graph'!$A$14</c:f>
              <c:strCache>
                <c:ptCount val="1"/>
                <c:pt idx="0">
                  <c:v>CVE-2021-21106</c:v>
                </c:pt>
              </c:strCache>
            </c:strRef>
          </c:tx>
          <c:spPr>
            <a:ln w="19050" cap="rnd" cmpd="sng" algn="ctr">
              <a:solidFill>
                <a:srgbClr val="FF0000"/>
              </a:solidFill>
              <a:prstDash val="solid"/>
              <a:round/>
            </a:ln>
            <a:effectLst/>
          </c:spPr>
          <c:marker>
            <c:symbol val="none"/>
          </c:marker>
          <c:dLbls>
            <c:dLbl>
              <c:idx val="1"/>
              <c:layout>
                <c:manualLayout>
                  <c:x val="-7.6525294397153908E-4"/>
                  <c:y val="-4.146509569458519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A-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Graph'!$B$14:$C$14</c:f>
              <c:numCache>
                <c:formatCode>General</c:formatCode>
                <c:ptCount val="2"/>
                <c:pt idx="0">
                  <c:v>13</c:v>
                </c:pt>
                <c:pt idx="1">
                  <c:v>12</c:v>
                </c:pt>
              </c:numCache>
            </c:numRef>
          </c:val>
          <c:smooth val="0"/>
          <c:extLst>
            <c:ext xmlns:c16="http://schemas.microsoft.com/office/drawing/2014/chart" uri="{C3380CC4-5D6E-409C-BE32-E72D297353CC}">
              <c16:uniqueId val="{00000024-FFA1-4A52-B556-14698BC67A2F}"/>
            </c:ext>
          </c:extLst>
        </c:ser>
        <c:ser>
          <c:idx val="13"/>
          <c:order val="33"/>
          <c:tx>
            <c:strRef>
              <c:f>'Slope Graph'!$A$15</c:f>
              <c:strCache>
                <c:ptCount val="1"/>
                <c:pt idx="0">
                  <c:v>CVE-2021-21115</c:v>
                </c:pt>
              </c:strCache>
            </c:strRef>
          </c:tx>
          <c:spPr>
            <a:ln w="19050" cap="rnd" cmpd="sng" algn="ctr">
              <a:solidFill>
                <a:srgbClr val="FF0000"/>
              </a:solidFill>
              <a:prstDash val="solid"/>
              <a:round/>
            </a:ln>
            <a:effectLst/>
          </c:spPr>
          <c:marker>
            <c:symbol val="none"/>
          </c:marker>
          <c:dLbls>
            <c:dLbl>
              <c:idx val="1"/>
              <c:layout>
                <c:manualLayout>
                  <c:x val="-3.6258011083386368E-3"/>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B-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Graph'!$B$15:$C$15</c:f>
              <c:numCache>
                <c:formatCode>General</c:formatCode>
                <c:ptCount val="2"/>
                <c:pt idx="0">
                  <c:v>14</c:v>
                </c:pt>
                <c:pt idx="1">
                  <c:v>13</c:v>
                </c:pt>
              </c:numCache>
            </c:numRef>
          </c:val>
          <c:smooth val="0"/>
          <c:extLst>
            <c:ext xmlns:c16="http://schemas.microsoft.com/office/drawing/2014/chart" uri="{C3380CC4-5D6E-409C-BE32-E72D297353CC}">
              <c16:uniqueId val="{00000026-FFA1-4A52-B556-14698BC67A2F}"/>
            </c:ext>
          </c:extLst>
        </c:ser>
        <c:ser>
          <c:idx val="14"/>
          <c:order val="34"/>
          <c:tx>
            <c:strRef>
              <c:f>'Slope Graph'!$A$16</c:f>
              <c:strCache>
                <c:ptCount val="1"/>
                <c:pt idx="0">
                  <c:v>CVE-2021-21108</c:v>
                </c:pt>
              </c:strCache>
            </c:strRef>
          </c:tx>
          <c:spPr>
            <a:ln w="19050" cap="rnd" cmpd="sng" algn="ctr">
              <a:solidFill>
                <a:srgbClr val="FF0000"/>
              </a:solidFill>
              <a:prstDash val="solid"/>
              <a:round/>
            </a:ln>
            <a:effectLst/>
          </c:spPr>
          <c:marker>
            <c:symbol val="none"/>
          </c:marker>
          <c:dLbls>
            <c:dLbl>
              <c:idx val="1"/>
              <c:layout>
                <c:manualLayout>
                  <c:x val="6.6502113821211462E-4"/>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C-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Graph'!$B$16:$C$16</c:f>
              <c:numCache>
                <c:formatCode>General</c:formatCode>
                <c:ptCount val="2"/>
                <c:pt idx="0">
                  <c:v>15</c:v>
                </c:pt>
                <c:pt idx="1">
                  <c:v>14</c:v>
                </c:pt>
              </c:numCache>
            </c:numRef>
          </c:val>
          <c:smooth val="0"/>
          <c:extLst>
            <c:ext xmlns:c16="http://schemas.microsoft.com/office/drawing/2014/chart" uri="{C3380CC4-5D6E-409C-BE32-E72D297353CC}">
              <c16:uniqueId val="{00000028-FFA1-4A52-B556-14698BC67A2F}"/>
            </c:ext>
          </c:extLst>
        </c:ser>
        <c:ser>
          <c:idx val="15"/>
          <c:order val="35"/>
          <c:tx>
            <c:strRef>
              <c:f>'Slope Graph'!$A$17</c:f>
              <c:strCache>
                <c:ptCount val="1"/>
                <c:pt idx="0">
                  <c:v>CVE-2020-16025</c:v>
                </c:pt>
              </c:strCache>
            </c:strRef>
          </c:tx>
          <c:spPr>
            <a:ln w="19050" cap="rnd" cmpd="sng" algn="ctr">
              <a:solidFill>
                <a:srgbClr val="FF0000"/>
              </a:solidFill>
              <a:prstDash val="solid"/>
              <a:round/>
            </a:ln>
            <a:effectLst/>
          </c:spPr>
          <c:marker>
            <c:symbol val="none"/>
          </c:marker>
          <c:dLbls>
            <c:dLbl>
              <c:idx val="1"/>
              <c:layout>
                <c:manualLayout>
                  <c:x val="-2.1955270261549828E-3"/>
                  <c:y val="-2.0732547847293736E-3"/>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1-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Graph'!$B$17:$C$17</c:f>
              <c:numCache>
                <c:formatCode>General</c:formatCode>
                <c:ptCount val="2"/>
                <c:pt idx="0">
                  <c:v>16</c:v>
                </c:pt>
                <c:pt idx="1">
                  <c:v>15</c:v>
                </c:pt>
              </c:numCache>
            </c:numRef>
          </c:val>
          <c:smooth val="0"/>
          <c:extLst>
            <c:ext xmlns:c16="http://schemas.microsoft.com/office/drawing/2014/chart" uri="{C3380CC4-5D6E-409C-BE32-E72D297353CC}">
              <c16:uniqueId val="{0000002A-FFA1-4A52-B556-14698BC67A2F}"/>
            </c:ext>
          </c:extLst>
        </c:ser>
        <c:ser>
          <c:idx val="16"/>
          <c:order val="36"/>
          <c:tx>
            <c:strRef>
              <c:f>'Slope Graph'!$A$18</c:f>
              <c:strCache>
                <c:ptCount val="1"/>
                <c:pt idx="0">
                  <c:v>CVE-2021-1636</c:v>
                </c:pt>
              </c:strCache>
            </c:strRef>
          </c:tx>
          <c:spPr>
            <a:ln w="19050" cap="rnd" cmpd="sng" algn="ctr">
              <a:solidFill>
                <a:schemeClr val="accent3">
                  <a:shade val="88000"/>
                </a:schemeClr>
              </a:solidFill>
              <a:prstDash val="solid"/>
              <a:round/>
            </a:ln>
            <a:effectLst/>
          </c:spPr>
          <c:marker>
            <c:symbol val="none"/>
          </c:marker>
          <c:dLbls>
            <c:dLbl>
              <c:idx val="1"/>
              <c:layout>
                <c:manualLayout>
                  <c:x val="-1.210721379568061E-2"/>
                  <c:y val="0"/>
                </c:manualLayout>
              </c:layout>
              <c:dLblPos val="r"/>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E-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Graph'!$B$18:$C$18</c:f>
              <c:numCache>
                <c:formatCode>General</c:formatCode>
                <c:ptCount val="2"/>
                <c:pt idx="0">
                  <c:v>17</c:v>
                </c:pt>
                <c:pt idx="1">
                  <c:v>17</c:v>
                </c:pt>
              </c:numCache>
            </c:numRef>
          </c:val>
          <c:smooth val="0"/>
          <c:extLst>
            <c:ext xmlns:c16="http://schemas.microsoft.com/office/drawing/2014/chart" uri="{C3380CC4-5D6E-409C-BE32-E72D297353CC}">
              <c16:uniqueId val="{0000002C-FFA1-4A52-B556-14698BC67A2F}"/>
            </c:ext>
          </c:extLst>
        </c:ser>
        <c:ser>
          <c:idx val="17"/>
          <c:order val="37"/>
          <c:tx>
            <c:strRef>
              <c:f>'Slope Graph'!$A$19</c:f>
              <c:strCache>
                <c:ptCount val="1"/>
                <c:pt idx="0">
                  <c:v>CVE-2020-16037</c:v>
                </c:pt>
              </c:strCache>
            </c:strRef>
          </c:tx>
          <c:spPr>
            <a:ln w="19050" cap="rnd" cmpd="sng" algn="ctr">
              <a:solidFill>
                <a:schemeClr val="accent3">
                  <a:shade val="91000"/>
                </a:schemeClr>
              </a:solidFill>
              <a:prstDash val="solid"/>
              <a:round/>
            </a:ln>
            <a:effectLst/>
          </c:spPr>
          <c:marker>
            <c:symbol val="none"/>
          </c:marker>
          <c:dLbls>
            <c:dLbl>
              <c:idx val="1"/>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F-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Graph'!$B$19:$C$19</c:f>
              <c:numCache>
                <c:formatCode>General</c:formatCode>
                <c:ptCount val="2"/>
                <c:pt idx="0">
                  <c:v>18</c:v>
                </c:pt>
              </c:numCache>
            </c:numRef>
          </c:val>
          <c:smooth val="0"/>
          <c:extLst>
            <c:ext xmlns:c16="http://schemas.microsoft.com/office/drawing/2014/chart" uri="{C3380CC4-5D6E-409C-BE32-E72D297353CC}">
              <c16:uniqueId val="{0000002E-FFA1-4A52-B556-14698BC67A2F}"/>
            </c:ext>
          </c:extLst>
        </c:ser>
        <c:ser>
          <c:idx val="18"/>
          <c:order val="38"/>
          <c:tx>
            <c:strRef>
              <c:f>'Slope Graph'!$A$20</c:f>
              <c:strCache>
                <c:ptCount val="1"/>
                <c:pt idx="0">
                  <c:v>CVE-2020-35113</c:v>
                </c:pt>
              </c:strCache>
            </c:strRef>
          </c:tx>
          <c:spPr>
            <a:ln w="19050" cap="rnd" cmpd="sng" algn="ctr">
              <a:solidFill>
                <a:schemeClr val="accent3">
                  <a:shade val="94000"/>
                </a:schemeClr>
              </a:solidFill>
              <a:prstDash val="solid"/>
              <a:round/>
            </a:ln>
            <a:effectLst/>
          </c:spPr>
          <c:marker>
            <c:symbol val="none"/>
          </c:marker>
          <c:dLbls>
            <c:dLbl>
              <c:idx val="1"/>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0-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Graph'!$B$20:$C$20</c:f>
              <c:numCache>
                <c:formatCode>General</c:formatCode>
                <c:ptCount val="2"/>
                <c:pt idx="0">
                  <c:v>19</c:v>
                </c:pt>
              </c:numCache>
            </c:numRef>
          </c:val>
          <c:smooth val="0"/>
          <c:extLst>
            <c:ext xmlns:c16="http://schemas.microsoft.com/office/drawing/2014/chart" uri="{C3380CC4-5D6E-409C-BE32-E72D297353CC}">
              <c16:uniqueId val="{00000030-FFA1-4A52-B556-14698BC67A2F}"/>
            </c:ext>
          </c:extLst>
        </c:ser>
        <c:ser>
          <c:idx val="19"/>
          <c:order val="39"/>
          <c:tx>
            <c:strRef>
              <c:f>'Slope Graph'!$A$21</c:f>
              <c:strCache>
                <c:ptCount val="1"/>
                <c:pt idx="0">
                  <c:v>CVE-2020-35114</c:v>
                </c:pt>
              </c:strCache>
            </c:strRef>
          </c:tx>
          <c:spPr>
            <a:ln w="19050" cap="rnd" cmpd="sng" algn="ctr">
              <a:solidFill>
                <a:schemeClr val="accent3">
                  <a:shade val="98000"/>
                </a:schemeClr>
              </a:solidFill>
              <a:prstDash val="solid"/>
              <a:round/>
            </a:ln>
            <a:effectLst>
              <a:outerShdw blurRad="57150" dist="19050" dir="5400000" algn="ctr" rotWithShape="0">
                <a:srgbClr val="000000">
                  <a:alpha val="63000"/>
                </a:srgbClr>
              </a:outerShdw>
            </a:effectLst>
          </c:spPr>
          <c:marker>
            <c:symbol val="none"/>
          </c:marker>
          <c:dLbls>
            <c:dLbl>
              <c:idx val="1"/>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2-FFA1-4A52-B556-14698BC67A2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l"/>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'Slope Graph'!$B$1:$C$1</c:f>
              <c:strCache>
                <c:ptCount val="2"/>
                <c:pt idx="0">
                  <c:v>CVSS Policy</c:v>
                </c:pt>
                <c:pt idx="1">
                  <c:v>Relevance Policy</c:v>
                </c:pt>
              </c:strCache>
            </c:strRef>
          </c:cat>
          <c:val>
            <c:numRef>
              <c:f>'Slope Graph'!$B$21:$C$21</c:f>
              <c:numCache>
                <c:formatCode>General</c:formatCode>
                <c:ptCount val="2"/>
                <c:pt idx="0">
                  <c:v>20</c:v>
                </c:pt>
              </c:numCache>
            </c:numRef>
          </c:val>
          <c:smooth val="0"/>
          <c:extLst>
            <c:ext xmlns:c16="http://schemas.microsoft.com/office/drawing/2014/chart" uri="{C3380CC4-5D6E-409C-BE32-E72D297353CC}">
              <c16:uniqueId val="{00000032-FFA1-4A52-B556-14698BC67A2F}"/>
            </c:ext>
          </c:extLst>
        </c:ser>
        <c:dLbls>
          <c:dLblPos val="l"/>
          <c:showLegendKey val="0"/>
          <c:showVal val="1"/>
          <c:showCatName val="0"/>
          <c:showSerName val="0"/>
          <c:showPercent val="0"/>
          <c:showBubbleSize val="0"/>
        </c:dLbls>
        <c:smooth val="0"/>
        <c:axId val="277696528"/>
        <c:axId val="277699024"/>
      </c:lineChart>
      <c:catAx>
        <c:axId val="277696528"/>
        <c:scaling>
          <c:orientation val="minMax"/>
        </c:scaling>
        <c:delete val="0"/>
        <c:axPos val="t"/>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77699024"/>
        <c:crosses val="autoZero"/>
        <c:auto val="1"/>
        <c:lblAlgn val="ctr"/>
        <c:lblOffset val="100"/>
        <c:noMultiLvlLbl val="0"/>
      </c:catAx>
      <c:valAx>
        <c:axId val="277699024"/>
        <c:scaling>
          <c:orientation val="maxMin"/>
          <c:max val="20"/>
          <c:min val="1"/>
        </c:scaling>
        <c:delete val="1"/>
        <c:axPos val="l"/>
        <c:numFmt formatCode="General" sourceLinked="1"/>
        <c:majorTickMark val="none"/>
        <c:minorTickMark val="none"/>
        <c:tickLblPos val="nextTo"/>
        <c:crossAx val="277696528"/>
        <c:crosses val="autoZero"/>
        <c:crossBetween val="midCat"/>
        <c:majorUnit val="1"/>
      </c:valAx>
      <c:spPr>
        <a:noFill/>
        <a:ln>
          <a:solidFill>
            <a:schemeClr val="bg2"/>
          </a:solid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560916</xdr:colOff>
      <xdr:row>0</xdr:row>
      <xdr:rowOff>56091</xdr:rowOff>
    </xdr:from>
    <xdr:to>
      <xdr:col>21</xdr:col>
      <xdr:colOff>232833</xdr:colOff>
      <xdr:row>32</xdr:row>
      <xdr:rowOff>75142</xdr:rowOff>
    </xdr:to>
    <xdr:graphicFrame macro="">
      <xdr:nvGraphicFramePr>
        <xdr:cNvPr id="2" name="Chart 1">
          <a:extLst>
            <a:ext uri="{FF2B5EF4-FFF2-40B4-BE49-F238E27FC236}">
              <a16:creationId xmlns:a16="http://schemas.microsoft.com/office/drawing/2014/main" id="{133F0E74-937B-467B-B94E-B2B524289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math.uci.edu/icamp/courses/math77b/lecture_12w/pdfs/Chapter%2007%20-%20Evaluating%20recommender%20systems.pdf" TargetMode="External"/><Relationship Id="rId2" Type="http://schemas.openxmlformats.org/officeDocument/2006/relationships/hyperlink" Target="https://en.wikipedia.org/wiki/Discounted_cumulative_gain" TargetMode="External"/><Relationship Id="rId1" Type="http://schemas.openxmlformats.org/officeDocument/2006/relationships/hyperlink" Target="https://web.stanford.edu/class/cs276/handouts/EvaluationNew-handout-6-per.pdf"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6AAD0-39E9-4A1D-8A0F-37DF9C71AFEF}">
  <sheetPr>
    <pageSetUpPr fitToPage="1"/>
  </sheetPr>
  <dimension ref="A1:S24"/>
  <sheetViews>
    <sheetView topLeftCell="G1" zoomScaleNormal="100" workbookViewId="0">
      <pane ySplit="1" topLeftCell="A8" activePane="bottomLeft" state="frozen"/>
      <selection activeCell="G1" sqref="G1"/>
      <selection pane="bottomLeft" activeCell="Q21" sqref="Q21"/>
    </sheetView>
  </sheetViews>
  <sheetFormatPr defaultColWidth="9.140625" defaultRowHeight="15" x14ac:dyDescent="0.25"/>
  <cols>
    <col min="1" max="1" width="15" style="4" bestFit="1" customWidth="1"/>
    <col min="2" max="2" width="9.7109375" style="4" bestFit="1" customWidth="1"/>
    <col min="3" max="3" width="9.5703125" style="4" bestFit="1" customWidth="1"/>
    <col min="4" max="4" width="5.42578125" style="4" bestFit="1" customWidth="1"/>
    <col min="5" max="5" width="4.7109375" style="4" bestFit="1" customWidth="1"/>
    <col min="6" max="6" width="7" style="4" customWidth="1"/>
    <col min="7" max="7" width="48.28515625" style="4" bestFit="1" customWidth="1"/>
    <col min="8" max="8" width="11" style="4" bestFit="1" customWidth="1"/>
    <col min="9" max="9" width="8.7109375" style="4" bestFit="1" customWidth="1"/>
    <col min="10" max="10" width="9.140625" style="4"/>
    <col min="11" max="11" width="30.7109375" style="8" customWidth="1"/>
    <col min="12" max="12" width="12.5703125" style="8" customWidth="1"/>
    <col min="13" max="13" width="11.7109375" style="4" bestFit="1" customWidth="1"/>
    <col min="14" max="14" width="16.7109375" style="8" customWidth="1"/>
    <col min="15" max="15" width="13.140625" style="4" customWidth="1"/>
    <col min="16" max="18" width="9.140625" style="4"/>
    <col min="19" max="19" width="28.85546875" style="4" customWidth="1"/>
    <col min="20" max="16384" width="9.140625" style="4"/>
  </cols>
  <sheetData>
    <row r="1" spans="1:19" s="1" customFormat="1" ht="60" x14ac:dyDescent="0.25">
      <c r="B1" s="1" t="s">
        <v>37</v>
      </c>
      <c r="C1" s="1" t="s">
        <v>30</v>
      </c>
      <c r="D1" s="2" t="s">
        <v>31</v>
      </c>
      <c r="E1" s="2" t="s">
        <v>75</v>
      </c>
      <c r="F1" s="2" t="s">
        <v>79</v>
      </c>
      <c r="G1" s="1" t="s">
        <v>15</v>
      </c>
      <c r="H1" s="1" t="s">
        <v>17</v>
      </c>
      <c r="I1" s="2" t="s">
        <v>32</v>
      </c>
      <c r="J1" s="1" t="s">
        <v>33</v>
      </c>
      <c r="K1" s="2" t="s">
        <v>21</v>
      </c>
      <c r="L1" s="2" t="s">
        <v>34</v>
      </c>
      <c r="M1" s="1" t="s">
        <v>19</v>
      </c>
      <c r="N1" s="2" t="s">
        <v>23</v>
      </c>
      <c r="O1" s="2" t="s">
        <v>35</v>
      </c>
      <c r="P1" s="1" t="s">
        <v>25</v>
      </c>
      <c r="Q1" s="1" t="s">
        <v>26</v>
      </c>
      <c r="R1" s="1" t="s">
        <v>72</v>
      </c>
      <c r="S1" s="1" t="s">
        <v>108</v>
      </c>
    </row>
    <row r="2" spans="1:19" ht="45.75" thickBot="1" x14ac:dyDescent="0.3">
      <c r="A2" s="4" t="s">
        <v>0</v>
      </c>
      <c r="B2" s="5">
        <v>44416</v>
      </c>
      <c r="C2" s="5">
        <v>44422</v>
      </c>
      <c r="D2" s="4">
        <v>6.1</v>
      </c>
      <c r="E2" s="4">
        <v>2.8</v>
      </c>
      <c r="F2" s="4" t="s">
        <v>82</v>
      </c>
      <c r="G2" s="6" t="s">
        <v>16</v>
      </c>
      <c r="H2" s="4">
        <v>3</v>
      </c>
      <c r="I2" s="4">
        <v>45</v>
      </c>
      <c r="J2" s="4" t="s">
        <v>18</v>
      </c>
      <c r="K2" s="7" t="s">
        <v>20</v>
      </c>
      <c r="L2" s="7" t="s">
        <v>22</v>
      </c>
      <c r="M2" s="4" t="s">
        <v>24</v>
      </c>
      <c r="N2" s="8" t="s">
        <v>27</v>
      </c>
      <c r="O2" s="8" t="s">
        <v>22</v>
      </c>
      <c r="P2" s="4" t="s">
        <v>28</v>
      </c>
      <c r="Q2" s="4" t="s">
        <v>29</v>
      </c>
    </row>
    <row r="3" spans="1:19" ht="45.75" thickBot="1" x14ac:dyDescent="0.3">
      <c r="A3" s="4" t="s">
        <v>1</v>
      </c>
      <c r="B3" s="5">
        <v>44415</v>
      </c>
      <c r="C3" s="5">
        <v>44422</v>
      </c>
      <c r="D3" s="4">
        <v>7.8</v>
      </c>
      <c r="E3" s="4">
        <v>1.8</v>
      </c>
      <c r="F3" s="4" t="s">
        <v>82</v>
      </c>
      <c r="G3" s="4" t="s">
        <v>36</v>
      </c>
      <c r="H3" s="4">
        <v>2</v>
      </c>
      <c r="I3" s="4">
        <v>1</v>
      </c>
      <c r="J3" s="4" t="s">
        <v>38</v>
      </c>
      <c r="K3" s="9" t="s">
        <v>39</v>
      </c>
      <c r="L3" s="8" t="s">
        <v>22</v>
      </c>
      <c r="M3" s="4" t="s">
        <v>40</v>
      </c>
      <c r="N3" s="8" t="s">
        <v>42</v>
      </c>
      <c r="O3" s="4" t="s">
        <v>22</v>
      </c>
      <c r="P3" s="4" t="s">
        <v>22</v>
      </c>
      <c r="Q3" s="8" t="s">
        <v>41</v>
      </c>
    </row>
    <row r="4" spans="1:19" ht="30" x14ac:dyDescent="0.25">
      <c r="A4" s="4" t="s">
        <v>2</v>
      </c>
      <c r="B4" s="5">
        <v>44413</v>
      </c>
      <c r="C4" s="5">
        <v>44422</v>
      </c>
      <c r="D4" s="4">
        <v>3.3</v>
      </c>
      <c r="E4" s="4">
        <v>1.8</v>
      </c>
      <c r="F4" s="4" t="s">
        <v>82</v>
      </c>
      <c r="G4" s="4" t="s">
        <v>43</v>
      </c>
      <c r="H4" s="4">
        <v>1</v>
      </c>
      <c r="I4" s="4">
        <v>3</v>
      </c>
      <c r="J4" s="4" t="s">
        <v>44</v>
      </c>
      <c r="K4" s="8" t="s">
        <v>45</v>
      </c>
      <c r="L4" s="8" t="s">
        <v>22</v>
      </c>
      <c r="M4" s="4" t="s">
        <v>46</v>
      </c>
      <c r="N4" s="8" t="s">
        <v>47</v>
      </c>
      <c r="O4" s="8" t="s">
        <v>29</v>
      </c>
      <c r="P4" s="8" t="s">
        <v>22</v>
      </c>
      <c r="Q4" s="8" t="s">
        <v>41</v>
      </c>
    </row>
    <row r="5" spans="1:19" ht="30" x14ac:dyDescent="0.25">
      <c r="A5" s="4" t="s">
        <v>3</v>
      </c>
      <c r="B5" s="5">
        <v>44415</v>
      </c>
      <c r="C5" s="5">
        <v>44422</v>
      </c>
      <c r="D5" s="4">
        <v>7.8</v>
      </c>
      <c r="E5" s="4">
        <v>1.8</v>
      </c>
      <c r="F5" s="4" t="s">
        <v>82</v>
      </c>
      <c r="G5" s="4" t="s">
        <v>36</v>
      </c>
      <c r="H5" s="4">
        <v>2</v>
      </c>
      <c r="I5" s="4">
        <v>1</v>
      </c>
      <c r="J5" s="4" t="s">
        <v>48</v>
      </c>
      <c r="K5" s="8" t="s">
        <v>49</v>
      </c>
      <c r="L5" s="8" t="s">
        <v>29</v>
      </c>
      <c r="M5" s="4" t="s">
        <v>50</v>
      </c>
      <c r="N5" s="8" t="s">
        <v>51</v>
      </c>
      <c r="O5" s="8" t="s">
        <v>22</v>
      </c>
      <c r="P5" s="8" t="s">
        <v>22</v>
      </c>
      <c r="Q5" s="8" t="s">
        <v>41</v>
      </c>
    </row>
    <row r="6" spans="1:19" ht="60" x14ac:dyDescent="0.25">
      <c r="A6" s="4" t="s">
        <v>52</v>
      </c>
      <c r="B6" s="5">
        <v>44415</v>
      </c>
      <c r="C6" s="5">
        <v>44422</v>
      </c>
      <c r="D6" s="4">
        <v>9.8000000000000007</v>
      </c>
      <c r="E6" s="4">
        <v>3.9</v>
      </c>
      <c r="F6" s="4" t="s">
        <v>82</v>
      </c>
      <c r="G6" s="4" t="s">
        <v>53</v>
      </c>
      <c r="H6" s="4">
        <v>2</v>
      </c>
      <c r="I6" s="4">
        <v>6</v>
      </c>
      <c r="J6" s="4" t="s">
        <v>59</v>
      </c>
      <c r="K6" s="8" t="s">
        <v>54</v>
      </c>
      <c r="L6" s="8" t="s">
        <v>22</v>
      </c>
      <c r="M6" s="4" t="s">
        <v>56</v>
      </c>
      <c r="N6" s="8" t="s">
        <v>55</v>
      </c>
      <c r="O6" s="8" t="s">
        <v>57</v>
      </c>
      <c r="P6" s="8" t="s">
        <v>58</v>
      </c>
      <c r="Q6" s="8" t="s">
        <v>22</v>
      </c>
    </row>
    <row r="7" spans="1:19" ht="45" x14ac:dyDescent="0.25">
      <c r="A7" s="4" t="s">
        <v>4</v>
      </c>
      <c r="B7" s="5">
        <v>44414</v>
      </c>
      <c r="C7" s="5">
        <v>44422</v>
      </c>
      <c r="D7" s="4">
        <v>9.8000000000000007</v>
      </c>
      <c r="E7" s="4">
        <v>3.9</v>
      </c>
      <c r="F7" s="4" t="s">
        <v>82</v>
      </c>
      <c r="G7" s="4" t="s">
        <v>53</v>
      </c>
      <c r="H7" s="4">
        <v>1</v>
      </c>
      <c r="I7" s="4">
        <v>1</v>
      </c>
      <c r="J7" s="8" t="s">
        <v>60</v>
      </c>
      <c r="K7" s="8" t="s">
        <v>61</v>
      </c>
      <c r="L7" s="8" t="s">
        <v>70</v>
      </c>
      <c r="M7" s="8" t="s">
        <v>70</v>
      </c>
      <c r="N7" s="8" t="s">
        <v>70</v>
      </c>
      <c r="O7" s="8" t="s">
        <v>70</v>
      </c>
      <c r="P7" s="8" t="s">
        <v>70</v>
      </c>
      <c r="Q7" s="8" t="s">
        <v>70</v>
      </c>
    </row>
    <row r="8" spans="1:19" ht="30" x14ac:dyDescent="0.25">
      <c r="A8" s="4" t="s">
        <v>5</v>
      </c>
      <c r="B8" s="5">
        <v>44414</v>
      </c>
      <c r="C8" s="5">
        <v>44422</v>
      </c>
      <c r="D8" s="4">
        <v>7.8</v>
      </c>
      <c r="E8" s="4">
        <v>1.8</v>
      </c>
      <c r="F8" s="4" t="s">
        <v>82</v>
      </c>
      <c r="G8" s="4" t="s">
        <v>36</v>
      </c>
      <c r="H8" s="4">
        <v>2</v>
      </c>
      <c r="I8" s="4">
        <v>2</v>
      </c>
      <c r="J8" s="4" t="s">
        <v>63</v>
      </c>
      <c r="K8" s="8" t="s">
        <v>62</v>
      </c>
      <c r="L8" s="8" t="s">
        <v>29</v>
      </c>
      <c r="M8" s="4" t="s">
        <v>66</v>
      </c>
      <c r="N8" s="8" t="s">
        <v>67</v>
      </c>
      <c r="O8" s="8" t="s">
        <v>22</v>
      </c>
      <c r="P8" s="8" t="s">
        <v>29</v>
      </c>
      <c r="Q8" s="8" t="s">
        <v>41</v>
      </c>
    </row>
    <row r="9" spans="1:19" ht="75.75" thickBot="1" x14ac:dyDescent="0.3">
      <c r="A9" s="4" t="s">
        <v>6</v>
      </c>
      <c r="B9" s="5">
        <v>44414</v>
      </c>
      <c r="C9" s="5">
        <v>44422</v>
      </c>
      <c r="D9" s="4">
        <v>9.8000000000000007</v>
      </c>
      <c r="E9" s="4">
        <v>3.9</v>
      </c>
      <c r="F9" s="4" t="s">
        <v>82</v>
      </c>
      <c r="G9" s="4" t="s">
        <v>53</v>
      </c>
      <c r="H9" s="4">
        <v>1</v>
      </c>
      <c r="I9" s="4">
        <v>1</v>
      </c>
      <c r="J9" s="4" t="s">
        <v>68</v>
      </c>
      <c r="K9" s="8" t="s">
        <v>69</v>
      </c>
      <c r="L9" s="8" t="s">
        <v>29</v>
      </c>
      <c r="M9" s="4" t="s">
        <v>64</v>
      </c>
      <c r="N9" s="8" t="s">
        <v>65</v>
      </c>
      <c r="O9" s="8" t="s">
        <v>22</v>
      </c>
      <c r="P9" s="8" t="s">
        <v>22</v>
      </c>
      <c r="Q9" s="8" t="s">
        <v>57</v>
      </c>
    </row>
    <row r="10" spans="1:19" ht="60.75" thickBot="1" x14ac:dyDescent="0.3">
      <c r="A10" s="4" t="s">
        <v>7</v>
      </c>
      <c r="B10" s="5">
        <v>44414</v>
      </c>
      <c r="C10" s="5">
        <v>44422</v>
      </c>
      <c r="D10" s="4">
        <v>7.5</v>
      </c>
      <c r="E10" s="4">
        <v>3.9</v>
      </c>
      <c r="F10" s="4" t="s">
        <v>82</v>
      </c>
      <c r="G10" s="4" t="s">
        <v>71</v>
      </c>
      <c r="H10" s="4">
        <v>1</v>
      </c>
      <c r="I10" s="4">
        <v>1</v>
      </c>
      <c r="J10" s="4" t="s">
        <v>59</v>
      </c>
      <c r="K10" s="3" t="s">
        <v>54</v>
      </c>
      <c r="L10" s="8" t="s">
        <v>22</v>
      </c>
      <c r="M10" s="4" t="s">
        <v>56</v>
      </c>
      <c r="N10" s="8" t="s">
        <v>55</v>
      </c>
      <c r="O10" s="8" t="s">
        <v>57</v>
      </c>
      <c r="P10" s="8" t="s">
        <v>58</v>
      </c>
      <c r="Q10" s="8" t="s">
        <v>22</v>
      </c>
    </row>
    <row r="11" spans="1:19" s="10" customFormat="1" ht="45" x14ac:dyDescent="0.25">
      <c r="A11" s="10" t="s">
        <v>8</v>
      </c>
      <c r="B11" s="11">
        <v>44417</v>
      </c>
      <c r="C11" s="11">
        <v>44421</v>
      </c>
      <c r="D11" s="10">
        <v>6.5</v>
      </c>
      <c r="E11" s="10">
        <v>2.8</v>
      </c>
      <c r="F11" s="10" t="s">
        <v>82</v>
      </c>
      <c r="G11" s="10" t="s">
        <v>81</v>
      </c>
      <c r="H11" s="10">
        <v>1</v>
      </c>
      <c r="I11" s="10">
        <v>2</v>
      </c>
      <c r="J11" s="10" t="s">
        <v>84</v>
      </c>
      <c r="K11" s="12" t="s">
        <v>83</v>
      </c>
      <c r="L11" s="12" t="s">
        <v>22</v>
      </c>
      <c r="M11" s="10" t="s">
        <v>86</v>
      </c>
      <c r="N11" s="12" t="s">
        <v>85</v>
      </c>
      <c r="O11" s="12" t="s">
        <v>22</v>
      </c>
      <c r="P11" s="13" t="s">
        <v>28</v>
      </c>
      <c r="Q11" s="12" t="s">
        <v>41</v>
      </c>
      <c r="R11" s="10">
        <v>1562.0029999999999</v>
      </c>
      <c r="S11" s="12" t="s">
        <v>87</v>
      </c>
    </row>
    <row r="12" spans="1:19" s="14" customFormat="1" ht="45" x14ac:dyDescent="0.25">
      <c r="A12" s="14" t="s">
        <v>8</v>
      </c>
      <c r="B12" s="15">
        <v>44417</v>
      </c>
      <c r="C12" s="15">
        <v>44421</v>
      </c>
      <c r="D12" s="14">
        <v>7.7</v>
      </c>
      <c r="E12" s="14">
        <v>3.1</v>
      </c>
      <c r="F12" s="14" t="s">
        <v>80</v>
      </c>
      <c r="G12" s="14" t="s">
        <v>53</v>
      </c>
      <c r="H12" s="14">
        <v>1</v>
      </c>
      <c r="I12" s="14">
        <v>2</v>
      </c>
      <c r="J12" s="14" t="s">
        <v>84</v>
      </c>
      <c r="K12" s="16" t="s">
        <v>83</v>
      </c>
      <c r="L12" s="16" t="s">
        <v>22</v>
      </c>
      <c r="M12" s="14" t="s">
        <v>86</v>
      </c>
      <c r="N12" s="16" t="s">
        <v>85</v>
      </c>
      <c r="O12" s="16" t="s">
        <v>22</v>
      </c>
      <c r="P12" s="17" t="s">
        <v>28</v>
      </c>
      <c r="Q12" s="16" t="s">
        <v>41</v>
      </c>
      <c r="R12" s="14">
        <v>1562.0029999999999</v>
      </c>
      <c r="S12" s="16" t="s">
        <v>87</v>
      </c>
    </row>
    <row r="13" spans="1:19" ht="45" x14ac:dyDescent="0.25">
      <c r="A13" s="4" t="s">
        <v>9</v>
      </c>
      <c r="B13" s="5">
        <v>44416</v>
      </c>
      <c r="C13" s="5">
        <v>44421</v>
      </c>
      <c r="D13" s="4">
        <v>5.5</v>
      </c>
      <c r="E13" s="4">
        <v>1.8</v>
      </c>
      <c r="F13" s="4" t="s">
        <v>82</v>
      </c>
      <c r="G13" s="4" t="s">
        <v>73</v>
      </c>
      <c r="H13" s="4">
        <v>2</v>
      </c>
      <c r="I13" s="4">
        <v>1</v>
      </c>
      <c r="J13" s="8" t="s">
        <v>60</v>
      </c>
      <c r="K13" s="8" t="s">
        <v>61</v>
      </c>
      <c r="L13" s="8" t="s">
        <v>70</v>
      </c>
      <c r="M13" s="8" t="s">
        <v>70</v>
      </c>
      <c r="N13" s="8" t="s">
        <v>70</v>
      </c>
      <c r="O13" s="8" t="s">
        <v>70</v>
      </c>
      <c r="P13" s="8" t="s">
        <v>70</v>
      </c>
      <c r="Q13" s="8" t="s">
        <v>70</v>
      </c>
    </row>
    <row r="14" spans="1:19" ht="30" x14ac:dyDescent="0.25">
      <c r="A14" s="4" t="s">
        <v>10</v>
      </c>
      <c r="B14" s="5">
        <v>44414</v>
      </c>
      <c r="C14" s="5">
        <v>44422</v>
      </c>
      <c r="D14" s="4">
        <v>6.5</v>
      </c>
      <c r="E14" s="4">
        <v>2.8</v>
      </c>
      <c r="F14" s="4" t="s">
        <v>82</v>
      </c>
      <c r="G14" s="4" t="s">
        <v>74</v>
      </c>
      <c r="H14" s="4">
        <v>1</v>
      </c>
      <c r="I14" s="4">
        <v>1</v>
      </c>
      <c r="J14" s="4" t="s">
        <v>90</v>
      </c>
      <c r="K14" s="8" t="s">
        <v>89</v>
      </c>
      <c r="L14" s="8" t="s">
        <v>29</v>
      </c>
      <c r="M14" s="4" t="s">
        <v>91</v>
      </c>
      <c r="N14" s="8" t="s">
        <v>92</v>
      </c>
      <c r="O14" s="8" t="s">
        <v>22</v>
      </c>
      <c r="P14" s="8" t="s">
        <v>28</v>
      </c>
      <c r="Q14" s="8" t="s">
        <v>29</v>
      </c>
    </row>
    <row r="15" spans="1:19" ht="30" x14ac:dyDescent="0.25">
      <c r="A15" s="4" t="s">
        <v>11</v>
      </c>
      <c r="B15" s="5">
        <v>44414</v>
      </c>
      <c r="C15" s="5">
        <v>44422</v>
      </c>
      <c r="D15" s="4">
        <v>8.8000000000000007</v>
      </c>
      <c r="E15" s="4">
        <v>2.8</v>
      </c>
      <c r="F15" s="4" t="s">
        <v>82</v>
      </c>
      <c r="G15" s="4" t="s">
        <v>88</v>
      </c>
      <c r="H15" s="4">
        <v>1</v>
      </c>
      <c r="I15" s="4">
        <v>1</v>
      </c>
      <c r="J15" s="4" t="s">
        <v>90</v>
      </c>
      <c r="K15" s="8" t="s">
        <v>89</v>
      </c>
      <c r="L15" s="8" t="s">
        <v>29</v>
      </c>
      <c r="M15" s="4" t="s">
        <v>91</v>
      </c>
      <c r="N15" s="8" t="s">
        <v>92</v>
      </c>
      <c r="O15" s="8" t="s">
        <v>22</v>
      </c>
      <c r="P15" s="8" t="s">
        <v>28</v>
      </c>
      <c r="Q15" s="8" t="s">
        <v>29</v>
      </c>
    </row>
    <row r="16" spans="1:19" ht="45" x14ac:dyDescent="0.25">
      <c r="A16" s="4" t="s">
        <v>12</v>
      </c>
      <c r="B16" s="5">
        <v>44417</v>
      </c>
      <c r="C16" s="5">
        <v>44417</v>
      </c>
      <c r="D16" s="4">
        <v>6.1</v>
      </c>
      <c r="E16" s="4">
        <v>2.8</v>
      </c>
      <c r="F16" s="4" t="s">
        <v>82</v>
      </c>
      <c r="G16" s="4" t="s">
        <v>16</v>
      </c>
      <c r="H16" s="4">
        <v>1</v>
      </c>
      <c r="I16" s="4">
        <v>1</v>
      </c>
      <c r="J16" s="4" t="s">
        <v>18</v>
      </c>
      <c r="K16" s="8" t="s">
        <v>20</v>
      </c>
      <c r="L16" s="8" t="s">
        <v>22</v>
      </c>
      <c r="M16" s="4" t="s">
        <v>24</v>
      </c>
      <c r="N16" s="8" t="s">
        <v>93</v>
      </c>
      <c r="O16" s="8" t="s">
        <v>22</v>
      </c>
      <c r="P16" s="8" t="s">
        <v>28</v>
      </c>
      <c r="Q16" s="8" t="s">
        <v>29</v>
      </c>
    </row>
    <row r="17" spans="1:17" s="10" customFormat="1" ht="30" x14ac:dyDescent="0.25">
      <c r="A17" s="10" t="s">
        <v>13</v>
      </c>
      <c r="B17" s="11">
        <v>44413</v>
      </c>
      <c r="C17" s="11">
        <v>44413</v>
      </c>
      <c r="D17" s="10">
        <v>5.5</v>
      </c>
      <c r="E17" s="10">
        <v>1.8</v>
      </c>
      <c r="F17" s="10" t="s">
        <v>82</v>
      </c>
      <c r="G17" s="10" t="s">
        <v>94</v>
      </c>
      <c r="H17" s="10">
        <v>1</v>
      </c>
      <c r="I17" s="10">
        <v>1</v>
      </c>
      <c r="J17" s="10" t="s">
        <v>96</v>
      </c>
      <c r="K17" s="12" t="s">
        <v>95</v>
      </c>
      <c r="L17" s="12" t="s">
        <v>70</v>
      </c>
      <c r="M17" s="10" t="s">
        <v>99</v>
      </c>
      <c r="N17" s="12" t="s">
        <v>100</v>
      </c>
      <c r="O17" s="10" t="s">
        <v>22</v>
      </c>
      <c r="P17" s="10" t="s">
        <v>22</v>
      </c>
      <c r="Q17" s="10" t="s">
        <v>57</v>
      </c>
    </row>
    <row r="18" spans="1:17" s="14" customFormat="1" ht="30" x14ac:dyDescent="0.25">
      <c r="A18" s="14" t="s">
        <v>13</v>
      </c>
      <c r="B18" s="15">
        <v>44413</v>
      </c>
      <c r="C18" s="15">
        <v>44413</v>
      </c>
      <c r="D18" s="14">
        <v>8</v>
      </c>
      <c r="E18" s="14">
        <v>2.1</v>
      </c>
      <c r="F18" s="14" t="s">
        <v>80</v>
      </c>
      <c r="G18" s="14" t="s">
        <v>77</v>
      </c>
      <c r="H18" s="14">
        <v>1</v>
      </c>
      <c r="I18" s="14">
        <v>1</v>
      </c>
      <c r="J18" s="14" t="s">
        <v>97</v>
      </c>
      <c r="K18" s="16" t="s">
        <v>98</v>
      </c>
      <c r="L18" s="16" t="s">
        <v>70</v>
      </c>
      <c r="M18" s="14" t="s">
        <v>99</v>
      </c>
      <c r="N18" s="16" t="s">
        <v>100</v>
      </c>
      <c r="O18" s="14" t="s">
        <v>22</v>
      </c>
      <c r="P18" s="14" t="s">
        <v>22</v>
      </c>
      <c r="Q18" s="14" t="s">
        <v>57</v>
      </c>
    </row>
    <row r="19" spans="1:17" s="10" customFormat="1" x14ac:dyDescent="0.25">
      <c r="A19" s="10" t="s">
        <v>14</v>
      </c>
      <c r="B19" s="11">
        <v>44413</v>
      </c>
      <c r="C19" s="11">
        <v>44413</v>
      </c>
      <c r="D19" s="10">
        <v>3.3</v>
      </c>
      <c r="E19" s="10">
        <v>1.8</v>
      </c>
      <c r="F19" s="10" t="s">
        <v>82</v>
      </c>
      <c r="G19" s="10" t="s">
        <v>43</v>
      </c>
      <c r="H19" s="10">
        <v>1</v>
      </c>
      <c r="I19" s="10">
        <v>2</v>
      </c>
      <c r="J19" s="10" t="s">
        <v>101</v>
      </c>
      <c r="K19" s="12" t="s">
        <v>102</v>
      </c>
      <c r="L19" s="12" t="s">
        <v>22</v>
      </c>
      <c r="M19" s="18" t="s">
        <v>70</v>
      </c>
      <c r="N19" s="12"/>
    </row>
    <row r="20" spans="1:17" s="14" customFormat="1" ht="45" x14ac:dyDescent="0.25">
      <c r="A20" s="14" t="s">
        <v>14</v>
      </c>
      <c r="B20" s="15">
        <v>44413</v>
      </c>
      <c r="C20" s="15">
        <v>44413</v>
      </c>
      <c r="D20" s="14">
        <v>4.3</v>
      </c>
      <c r="E20" s="14">
        <v>2.8</v>
      </c>
      <c r="F20" s="14" t="s">
        <v>80</v>
      </c>
      <c r="G20" s="14" t="s">
        <v>78</v>
      </c>
      <c r="H20" s="14">
        <v>1</v>
      </c>
      <c r="I20" s="14">
        <v>2</v>
      </c>
      <c r="J20" s="14" t="s">
        <v>104</v>
      </c>
      <c r="K20" s="16" t="s">
        <v>103</v>
      </c>
      <c r="L20" s="17" t="s">
        <v>70</v>
      </c>
      <c r="M20" s="14" t="s">
        <v>105</v>
      </c>
      <c r="N20" s="16" t="s">
        <v>106</v>
      </c>
      <c r="O20" s="14" t="s">
        <v>22</v>
      </c>
      <c r="P20" s="14" t="s">
        <v>22</v>
      </c>
      <c r="Q20" s="16" t="s">
        <v>107</v>
      </c>
    </row>
    <row r="21" spans="1:17" ht="30" x14ac:dyDescent="0.25">
      <c r="A21" s="4" t="s">
        <v>116</v>
      </c>
      <c r="B21" s="5">
        <v>44026</v>
      </c>
      <c r="C21" s="5">
        <v>44026</v>
      </c>
      <c r="D21" s="4">
        <v>10</v>
      </c>
      <c r="E21" s="4">
        <v>3.9</v>
      </c>
      <c r="G21" s="4" t="s">
        <v>117</v>
      </c>
      <c r="H21" s="4">
        <v>2</v>
      </c>
      <c r="I21" s="4">
        <v>43</v>
      </c>
      <c r="J21" s="4" t="s">
        <v>48</v>
      </c>
      <c r="K21" s="8" t="s">
        <v>49</v>
      </c>
      <c r="L21" s="8" t="s">
        <v>29</v>
      </c>
      <c r="M21" s="4" t="s">
        <v>50</v>
      </c>
      <c r="N21" s="8" t="s">
        <v>51</v>
      </c>
      <c r="O21" s="8" t="s">
        <v>22</v>
      </c>
      <c r="P21" s="8" t="s">
        <v>22</v>
      </c>
      <c r="Q21" s="8" t="s">
        <v>41</v>
      </c>
    </row>
    <row r="24" spans="1:17" ht="51" customHeight="1" x14ac:dyDescent="0.25">
      <c r="A24" s="79" t="s">
        <v>76</v>
      </c>
      <c r="B24" s="79"/>
      <c r="C24" s="79"/>
      <c r="D24" s="79"/>
      <c r="E24" s="79"/>
      <c r="F24" s="79"/>
      <c r="G24" s="79"/>
      <c r="H24" s="79"/>
    </row>
  </sheetData>
  <autoFilter ref="A1:A24" xr:uid="{12B6AAD0-39E9-4A1D-8A0F-37DF9C71AFEF}"/>
  <mergeCells count="1">
    <mergeCell ref="A24:H24"/>
  </mergeCells>
  <printOptions gridLines="1"/>
  <pageMargins left="0.7" right="0.7" top="0.75" bottom="0.75" header="0.3" footer="0.3"/>
  <pageSetup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631FC-8831-4CAC-9C4A-9CD849AF700A}">
  <sheetPr>
    <pageSetUpPr fitToPage="1"/>
  </sheetPr>
  <dimension ref="A1:X35"/>
  <sheetViews>
    <sheetView tabSelected="1" workbookViewId="0">
      <selection activeCell="H9" sqref="H9:H13"/>
    </sheetView>
  </sheetViews>
  <sheetFormatPr defaultColWidth="9.140625" defaultRowHeight="15" x14ac:dyDescent="0.25"/>
  <cols>
    <col min="1" max="1" width="15" style="4" bestFit="1" customWidth="1"/>
    <col min="2" max="2" width="5.42578125" style="4" bestFit="1" customWidth="1"/>
    <col min="3" max="3" width="5.28515625" style="19" bestFit="1" customWidth="1"/>
    <col min="4" max="4" width="9.7109375" style="4" customWidth="1"/>
    <col min="5" max="5" width="10.140625" style="4" bestFit="1" customWidth="1"/>
    <col min="6" max="6" width="9.140625" style="4"/>
    <col min="7" max="7" width="8.5703125" style="4" customWidth="1"/>
    <col min="8" max="8" width="15.85546875" style="4" customWidth="1"/>
    <col min="9" max="9" width="13.140625" style="4" hidden="1" customWidth="1"/>
    <col min="10" max="14" width="0" style="4" hidden="1" customWidth="1"/>
    <col min="15" max="15" width="10.140625" style="4" bestFit="1" customWidth="1"/>
    <col min="16" max="16" width="5.5703125" style="24" bestFit="1" customWidth="1"/>
    <col min="17" max="17" width="10.140625" style="4" bestFit="1" customWidth="1"/>
    <col min="18" max="18" width="7.42578125" style="45" bestFit="1" customWidth="1"/>
    <col min="19" max="19" width="8.7109375" style="4" customWidth="1"/>
    <col min="20" max="20" width="10.140625" style="4" bestFit="1" customWidth="1"/>
    <col min="21" max="22" width="9.140625" style="4"/>
    <col min="23" max="23" width="20.5703125" style="4" customWidth="1"/>
    <col min="24" max="16384" width="9.140625" style="4"/>
  </cols>
  <sheetData>
    <row r="1" spans="1:24" ht="59.45" customHeight="1" x14ac:dyDescent="0.25">
      <c r="A1" s="34" t="s">
        <v>109</v>
      </c>
      <c r="B1" s="88" t="s">
        <v>123</v>
      </c>
      <c r="C1" s="88"/>
      <c r="D1" s="88"/>
      <c r="E1" s="88"/>
      <c r="F1" s="88"/>
      <c r="G1" s="25"/>
      <c r="H1" s="25"/>
      <c r="I1" s="26" t="s">
        <v>109</v>
      </c>
      <c r="J1" s="81" t="s">
        <v>164</v>
      </c>
      <c r="K1" s="81"/>
      <c r="L1" s="81"/>
      <c r="M1" s="81"/>
      <c r="N1" s="81"/>
      <c r="O1" s="81"/>
      <c r="P1" s="81"/>
      <c r="Q1" s="81"/>
      <c r="R1" s="81"/>
      <c r="S1" s="81"/>
      <c r="T1" s="47"/>
    </row>
    <row r="2" spans="1:24" ht="15" customHeight="1" x14ac:dyDescent="0.25">
      <c r="A2" s="82" t="s">
        <v>112</v>
      </c>
      <c r="B2" s="83"/>
      <c r="C2" s="83"/>
      <c r="D2" s="83"/>
      <c r="E2" s="83"/>
      <c r="F2" s="84"/>
      <c r="G2" s="8"/>
      <c r="H2" s="8"/>
      <c r="I2" s="85" t="s">
        <v>113</v>
      </c>
      <c r="J2" s="86"/>
      <c r="K2" s="86"/>
      <c r="L2" s="86"/>
      <c r="M2" s="86"/>
      <c r="N2" s="86"/>
      <c r="O2" s="86"/>
      <c r="P2" s="86"/>
      <c r="Q2" s="86"/>
      <c r="R2" s="86"/>
      <c r="S2" s="86"/>
      <c r="T2" s="86"/>
      <c r="U2" s="87"/>
    </row>
    <row r="3" spans="1:24" ht="45" x14ac:dyDescent="0.25">
      <c r="A3" s="35" t="s">
        <v>133</v>
      </c>
      <c r="B3" s="37" t="s">
        <v>31</v>
      </c>
      <c r="C3" s="31" t="s">
        <v>130</v>
      </c>
      <c r="D3" s="36" t="s">
        <v>124</v>
      </c>
      <c r="E3" s="36" t="s">
        <v>134</v>
      </c>
      <c r="F3" s="46" t="s">
        <v>128</v>
      </c>
      <c r="G3" s="20"/>
      <c r="H3" s="62" t="s">
        <v>133</v>
      </c>
      <c r="I3" s="53" t="s">
        <v>35</v>
      </c>
      <c r="J3" s="54" t="s">
        <v>25</v>
      </c>
      <c r="K3" s="55" t="s">
        <v>131</v>
      </c>
      <c r="L3" s="54" t="s">
        <v>119</v>
      </c>
      <c r="M3" s="54" t="s">
        <v>118</v>
      </c>
      <c r="N3" s="54" t="s">
        <v>129</v>
      </c>
      <c r="O3" s="55" t="s">
        <v>163</v>
      </c>
      <c r="P3" s="56" t="s">
        <v>110</v>
      </c>
      <c r="Q3" s="57" t="s">
        <v>125</v>
      </c>
      <c r="R3" s="59" t="s">
        <v>126</v>
      </c>
      <c r="S3" s="54" t="s">
        <v>111</v>
      </c>
      <c r="T3" s="54" t="s">
        <v>134</v>
      </c>
      <c r="U3" s="58" t="s">
        <v>128</v>
      </c>
    </row>
    <row r="4" spans="1:24" x14ac:dyDescent="0.25">
      <c r="A4" s="28" t="s">
        <v>140</v>
      </c>
      <c r="B4" s="28">
        <v>9.8000000000000007</v>
      </c>
      <c r="C4" s="27">
        <f>RANK(B4,$B$4:$B$25,0)+COUNTIF($B$4:B4,B4)-1</f>
        <v>1</v>
      </c>
      <c r="D4" s="42">
        <f>+LOG((C4+1),2)</f>
        <v>1</v>
      </c>
      <c r="E4" s="21"/>
      <c r="F4" s="21" cm="1">
        <f t="array" ref="F4">_xlfn.SWITCH(TRUE, B4&gt;9, 3, B4&gt;7, 1.5, B4 &gt; 4, 1, B4 &gt; 0.1, 0.25, 0)</f>
        <v>3</v>
      </c>
      <c r="G4" s="21"/>
      <c r="H4" s="63" t="s">
        <v>140</v>
      </c>
      <c r="I4" s="64"/>
      <c r="J4" s="64"/>
      <c r="K4" s="64"/>
      <c r="L4" s="29"/>
      <c r="M4" s="29"/>
      <c r="N4" s="29"/>
      <c r="O4" s="29">
        <v>9.8000000000000007</v>
      </c>
      <c r="P4" s="38">
        <f>+O4/D4</f>
        <v>9.8000000000000007</v>
      </c>
      <c r="Q4" s="27">
        <f>RANK(O4,$O$4:$O$26,0)+COUNTIF($O$4:O4,O4)-1</f>
        <v>1</v>
      </c>
      <c r="R4" s="39">
        <f>LOG(Q4+1,2)</f>
        <v>1</v>
      </c>
      <c r="S4" s="24">
        <f>+Q4/R4</f>
        <v>1</v>
      </c>
      <c r="T4" s="24"/>
      <c r="U4" s="21" cm="1">
        <f t="array" ref="U4">_xlfn.SWITCH(TRUE, B4&gt;9, 3, B4&gt;7, 1.5, B4 &gt; 4, 1, B4 &gt; 0.1, 0.25, 0)</f>
        <v>3</v>
      </c>
      <c r="V4" s="24"/>
      <c r="W4" s="63"/>
      <c r="X4" s="29"/>
    </row>
    <row r="5" spans="1:24" x14ac:dyDescent="0.25">
      <c r="A5" s="4" t="s">
        <v>141</v>
      </c>
      <c r="B5" s="4">
        <v>9.8000000000000007</v>
      </c>
      <c r="C5" s="27">
        <f>RANK(B5,$B$4:$B$25,0)+COUNTIF($B$4:B5,B5)-1</f>
        <v>2</v>
      </c>
      <c r="D5" s="42">
        <f t="shared" ref="D5:D22" si="0">+LOG((C5+1),2)</f>
        <v>1.5849625007211563</v>
      </c>
      <c r="F5" s="21" cm="1">
        <f t="array" ref="F5">_xlfn.SWITCH(TRUE, B5&gt;9, 3, B5&gt;7, 1.5, B5 &gt; 4, 1, B5 &gt; 0.1, 0.25, 0)</f>
        <v>3</v>
      </c>
      <c r="H5" s="21" t="s">
        <v>141</v>
      </c>
      <c r="I5" s="65"/>
      <c r="J5" s="65"/>
      <c r="K5" s="65"/>
      <c r="O5" s="4">
        <v>9.5</v>
      </c>
      <c r="P5" s="38">
        <f t="shared" ref="P5:P23" si="1">+O5/D5</f>
        <v>5.9938326589288451</v>
      </c>
      <c r="Q5" s="27">
        <f>RANK(O5,$O$4:$O$26,0)+COUNTIF($O$4:O5,O5)-1</f>
        <v>2</v>
      </c>
      <c r="R5" s="39">
        <f t="shared" ref="R5:R26" si="2">LOG(Q5+1,2)</f>
        <v>1.5849625007211563</v>
      </c>
      <c r="S5" s="24">
        <f t="shared" ref="S5:S26" si="3">+Q5/R5</f>
        <v>1.2618595071429148</v>
      </c>
      <c r="T5" s="24"/>
      <c r="U5" s="21" cm="1">
        <f t="array" ref="U5">_xlfn.SWITCH(TRUE, B5&gt;9, 3, B5&gt;7, 1.5, B5 &gt; 4, 1, B5 &gt; 0.1, 0.25, 0)</f>
        <v>3</v>
      </c>
      <c r="V5" s="24"/>
      <c r="W5" s="21"/>
    </row>
    <row r="6" spans="1:24" x14ac:dyDescent="0.25">
      <c r="A6" s="4" t="s">
        <v>142</v>
      </c>
      <c r="B6" s="4">
        <v>9.6</v>
      </c>
      <c r="C6" s="27">
        <f>RANK(B6,$B$4:$B$25,0)+COUNTIF($B$4:B6,B6)-1</f>
        <v>3</v>
      </c>
      <c r="D6" s="42">
        <f t="shared" si="0"/>
        <v>2</v>
      </c>
      <c r="F6" s="21" cm="1">
        <f t="array" ref="F6">_xlfn.SWITCH(TRUE, B6&gt;9, 3, B6&gt;7, 1.5, B6 &gt; 4, 1, B6 &gt; 0.1, 0.25, 0)</f>
        <v>3</v>
      </c>
      <c r="H6" s="21" t="s">
        <v>142</v>
      </c>
      <c r="I6" s="65" t="s">
        <v>70</v>
      </c>
      <c r="J6" s="65" t="s">
        <v>70</v>
      </c>
      <c r="K6" s="65" t="s">
        <v>70</v>
      </c>
      <c r="L6" s="4" cm="1">
        <f t="array" ref="L6">_xlfn.SWITCH(I6,"Low",1, "Medium", 2, "High", 3, 0)</f>
        <v>0</v>
      </c>
      <c r="M6" s="4" cm="1">
        <f t="array" ref="M6">_xlfn.SWITCH(J6,"Low",1, "Medium", 2, "High",3, "Very High", 4, 0)</f>
        <v>0</v>
      </c>
      <c r="N6" s="4" cm="1">
        <f t="array" ref="N6">_xlfn.SWITCH(K6,"Low",3, "Medium", 2, "High",1,  0)</f>
        <v>0</v>
      </c>
      <c r="O6" s="4">
        <v>9.3000000000000007</v>
      </c>
      <c r="P6" s="38">
        <f t="shared" si="1"/>
        <v>4.6500000000000004</v>
      </c>
      <c r="Q6" s="27">
        <f>RANK(O6,$O$4:$O$26,0)+COUNTIF($O$4:O6,O6)-1</f>
        <v>3</v>
      </c>
      <c r="R6" s="39">
        <f t="shared" si="2"/>
        <v>2</v>
      </c>
      <c r="S6" s="24">
        <f t="shared" si="3"/>
        <v>1.5</v>
      </c>
      <c r="T6" s="24"/>
      <c r="U6" s="21" cm="1">
        <f t="array" ref="U6">_xlfn.SWITCH(TRUE, B6&gt;9, 3, B6&gt;7, 1.5, B6 &gt; 4, 1, B6 &gt; 0.1, 0.25, 0)</f>
        <v>3</v>
      </c>
      <c r="V6" s="24"/>
      <c r="W6" s="21"/>
    </row>
    <row r="7" spans="1:24" x14ac:dyDescent="0.25">
      <c r="A7" s="4" t="s">
        <v>143</v>
      </c>
      <c r="B7" s="4">
        <v>9.6</v>
      </c>
      <c r="C7" s="27">
        <f>RANK(B7,$B$4:$B$25,0)+COUNTIF($B$4:B7,B7)-1</f>
        <v>4</v>
      </c>
      <c r="D7" s="42">
        <f t="shared" si="0"/>
        <v>2.3219280948873622</v>
      </c>
      <c r="F7" s="21" cm="1">
        <f t="array" ref="F7">_xlfn.SWITCH(TRUE, B7&gt;9, 3, B7&gt;7, 1.5, B7 &gt; 4, 1, B7 &gt; 0.1, 0.25, 0)</f>
        <v>3</v>
      </c>
      <c r="H7" s="4" t="s">
        <v>143</v>
      </c>
      <c r="I7" s="65" t="s">
        <v>22</v>
      </c>
      <c r="J7" s="65" t="s">
        <v>22</v>
      </c>
      <c r="K7" s="65" t="s">
        <v>57</v>
      </c>
      <c r="L7" s="4" cm="1">
        <f t="array" ref="L7">_xlfn.SWITCH(I7,"Low",1, "Medium", 2, "High", 3, 0)</f>
        <v>3</v>
      </c>
      <c r="M7" s="4" cm="1">
        <f t="array" ref="M7">_xlfn.SWITCH(J7,"Low",1, "Medium", 2, "High",3, "Very High", 4, 0)</f>
        <v>3</v>
      </c>
      <c r="N7" s="4" cm="1">
        <f t="array" ref="N7">_xlfn.SWITCH(K7,"Low",3, "Medium", 2, "High",1,  0)</f>
        <v>3</v>
      </c>
      <c r="O7" s="4">
        <v>9.3000000000000007</v>
      </c>
      <c r="P7" s="38">
        <f t="shared" si="1"/>
        <v>4.0052919900825561</v>
      </c>
      <c r="Q7" s="27">
        <f>RANK(O7,$O$4:$O$26,0)+COUNTIF($O$4:O7,O7)-1</f>
        <v>4</v>
      </c>
      <c r="R7" s="39">
        <f t="shared" si="2"/>
        <v>2.3219280948873622</v>
      </c>
      <c r="S7" s="24">
        <f t="shared" si="3"/>
        <v>1.7227062322935722</v>
      </c>
      <c r="T7" s="24"/>
      <c r="U7" s="21" cm="1">
        <f t="array" ref="U7">_xlfn.SWITCH(TRUE, B7&gt;9, 3, B7&gt;7, 1.5, B7 &gt; 4, 1, B7 &gt; 0.1, 0.25, 0)</f>
        <v>3</v>
      </c>
      <c r="V7" s="24"/>
    </row>
    <row r="8" spans="1:24" ht="23.25" customHeight="1" x14ac:dyDescent="0.25">
      <c r="A8" s="4" t="s">
        <v>144</v>
      </c>
      <c r="B8" s="4">
        <v>9.6</v>
      </c>
      <c r="C8" s="27">
        <f>RANK(B8,$B$4:$B$25,0)+COUNTIF($B$4:B8,B8)-1</f>
        <v>5</v>
      </c>
      <c r="D8" s="42">
        <f t="shared" si="0"/>
        <v>2.5849625007211561</v>
      </c>
      <c r="F8" s="21" cm="1">
        <f t="array" ref="F8">_xlfn.SWITCH(TRUE, B8&gt;9, 3, B8&gt;7, 1.5, B8 &gt; 4, 1, B8 &gt; 0.1, 0.25, 0)</f>
        <v>3</v>
      </c>
      <c r="H8" s="21" t="s">
        <v>144</v>
      </c>
      <c r="I8" s="65" t="s">
        <v>22</v>
      </c>
      <c r="J8" s="65" t="s">
        <v>28</v>
      </c>
      <c r="K8" s="65" t="s">
        <v>29</v>
      </c>
      <c r="L8" s="4" cm="1">
        <f t="array" ref="L8">_xlfn.SWITCH(I8,"Low",1, "Medium", 2, "High", 3, 0)</f>
        <v>3</v>
      </c>
      <c r="M8" s="4" cm="1">
        <f t="array" ref="M8">_xlfn.SWITCH(J8,"Low",1, "Medium", 2, "High",3, "Very High", 4, 0)</f>
        <v>4</v>
      </c>
      <c r="N8" s="4" cm="1">
        <f t="array" ref="N8">_xlfn.SWITCH(K8,"Low",3, "Medium", 2, "High",1,  0)</f>
        <v>2</v>
      </c>
      <c r="O8" s="4">
        <v>9.3000000000000007</v>
      </c>
      <c r="P8" s="38">
        <f t="shared" si="1"/>
        <v>3.5977311072812372</v>
      </c>
      <c r="Q8" s="27">
        <f>RANK(O8,$O$4:$O$26,0)+COUNTIF($O$4:O8,O8)-1</f>
        <v>5</v>
      </c>
      <c r="R8" s="39">
        <f t="shared" si="2"/>
        <v>2.5849625007211561</v>
      </c>
      <c r="S8" s="24">
        <f t="shared" si="3"/>
        <v>1.9342640361727079</v>
      </c>
      <c r="T8" s="24"/>
      <c r="U8" s="21" cm="1">
        <f t="array" ref="U8">_xlfn.SWITCH(TRUE, B8&gt;9, 3, B8&gt;7, 1.5, B8 &gt; 4, 1, B8 &gt; 0.1, 0.25, 0)</f>
        <v>3</v>
      </c>
      <c r="V8" s="24"/>
      <c r="W8" s="21"/>
    </row>
    <row r="9" spans="1:24" x14ac:dyDescent="0.25">
      <c r="A9" s="21" t="s">
        <v>145</v>
      </c>
      <c r="B9" s="21">
        <v>9.6</v>
      </c>
      <c r="C9" s="27">
        <f>RANK(B9,$B$4:$B$25,0)+COUNTIF($B$4:B9,B9)-1</f>
        <v>6</v>
      </c>
      <c r="D9" s="42">
        <f t="shared" si="0"/>
        <v>2.8073549220576042</v>
      </c>
      <c r="F9" s="21" cm="1">
        <f t="array" ref="F9">_xlfn.SWITCH(TRUE, B9&gt;9, 3, B9&gt;7, 1.5, B9 &gt; 4, 1, B9 &gt; 0.1, 0.25, 0)</f>
        <v>3</v>
      </c>
      <c r="H9" s="49" t="s">
        <v>145</v>
      </c>
      <c r="I9" s="21" t="s">
        <v>22</v>
      </c>
      <c r="J9" s="21" t="s">
        <v>22</v>
      </c>
      <c r="K9" s="21" t="s">
        <v>57</v>
      </c>
      <c r="L9" s="4" cm="1">
        <f t="array" ref="L9">_xlfn.SWITCH(I9,"Low",1, "Medium", 2, "High", 3, 0)</f>
        <v>3</v>
      </c>
      <c r="M9" s="4" cm="1">
        <f t="array" ref="M9">_xlfn.SWITCH(J9,"Low",1, "Medium", 2, "High",3, "Very High", 4, 0)</f>
        <v>3</v>
      </c>
      <c r="N9" s="4" cm="1">
        <f t="array" ref="N9">_xlfn.SWITCH(K9,"Low",3, "Medium", 2, "High",1,  0)</f>
        <v>3</v>
      </c>
      <c r="O9" s="4">
        <v>9.3000000000000007</v>
      </c>
      <c r="P9" s="38">
        <f t="shared" si="1"/>
        <v>3.3127268401046064</v>
      </c>
      <c r="Q9" s="27">
        <f>RANK(O9,$O$4:$O$26,0)+COUNTIF($O$4:O9,O9)-1</f>
        <v>6</v>
      </c>
      <c r="R9" s="39">
        <f t="shared" si="2"/>
        <v>2.8073549220576042</v>
      </c>
      <c r="S9" s="24">
        <f t="shared" si="3"/>
        <v>2.1372431226481332</v>
      </c>
      <c r="T9" s="24"/>
      <c r="U9" s="21" cm="1">
        <f t="array" ref="U9">_xlfn.SWITCH(TRUE, B9&gt;9, 3, B9&gt;7, 1.5, B9 &gt; 4, 1, B9 &gt; 0.1, 0.25, 0)</f>
        <v>3</v>
      </c>
      <c r="V9" s="24"/>
      <c r="W9" s="21"/>
    </row>
    <row r="10" spans="1:24" x14ac:dyDescent="0.25">
      <c r="A10" s="4" t="s">
        <v>146</v>
      </c>
      <c r="B10" s="4">
        <v>9.6</v>
      </c>
      <c r="C10" s="27">
        <f>RANK(B10,$B$4:$B$25,0)+COUNTIF($B$4:B10,B10)-1</f>
        <v>7</v>
      </c>
      <c r="D10" s="42">
        <f t="shared" si="0"/>
        <v>3</v>
      </c>
      <c r="F10" s="21" cm="1">
        <f t="array" ref="F10">_xlfn.SWITCH(TRUE, B10&gt;9, 3, B10&gt;7, 1.5, B10 &gt; 4, 1, B10 &gt; 0.1, 0.25, 0)</f>
        <v>3</v>
      </c>
      <c r="H10" s="49" t="s">
        <v>146</v>
      </c>
      <c r="I10" s="21"/>
      <c r="J10" s="21"/>
      <c r="K10" s="65"/>
      <c r="O10" s="4">
        <v>9.3000000000000007</v>
      </c>
      <c r="P10" s="38">
        <f t="shared" si="1"/>
        <v>3.1</v>
      </c>
      <c r="Q10" s="27">
        <f>RANK(O10,$O$4:$O$26,0)+COUNTIF($O$4:O10,O10)-1</f>
        <v>7</v>
      </c>
      <c r="R10" s="39">
        <f t="shared" si="2"/>
        <v>3</v>
      </c>
      <c r="S10" s="24">
        <f t="shared" si="3"/>
        <v>2.3333333333333335</v>
      </c>
      <c r="T10" s="24"/>
      <c r="U10" s="21" cm="1">
        <f t="array" ref="U10">_xlfn.SWITCH(TRUE, B10&gt;9, 3, B10&gt;7, 1.5, B10 &gt; 4, 1, B10 &gt; 0.1, 0.25, 0)</f>
        <v>3</v>
      </c>
      <c r="V10" s="24"/>
      <c r="W10" s="21"/>
    </row>
    <row r="11" spans="1:24" x14ac:dyDescent="0.25">
      <c r="A11" s="4" t="s">
        <v>147</v>
      </c>
      <c r="B11" s="4">
        <v>9.6</v>
      </c>
      <c r="C11" s="27">
        <f>RANK(B11,$B$4:$B$25,0)+COUNTIF($B$4:B11,B11)-1</f>
        <v>8</v>
      </c>
      <c r="D11" s="42">
        <f t="shared" si="0"/>
        <v>3.1699250014423126</v>
      </c>
      <c r="F11" s="21" cm="1">
        <f t="array" ref="F11">_xlfn.SWITCH(TRUE, B11&gt;9, 3, B11&gt;7, 1.5, B11 &gt; 4, 1, B11 &gt; 0.1, 0.25, 0)</f>
        <v>3</v>
      </c>
      <c r="H11" s="49" t="s">
        <v>147</v>
      </c>
      <c r="I11" s="65" t="s">
        <v>22</v>
      </c>
      <c r="J11" s="65" t="s">
        <v>22</v>
      </c>
      <c r="K11" s="65" t="s">
        <v>57</v>
      </c>
      <c r="L11" s="4" cm="1">
        <f t="array" ref="L11">_xlfn.SWITCH(I11,"Low",1, "Medium", 2, "High", 3, 0)</f>
        <v>3</v>
      </c>
      <c r="M11" s="4" cm="1">
        <f t="array" ref="M11">_xlfn.SWITCH(J11,"Low",1, "Medium", 2, "High",3, "Very High", 4, 0)</f>
        <v>3</v>
      </c>
      <c r="N11" s="4" cm="1">
        <f t="array" ref="N11">_xlfn.SWITCH(K11,"Low",3, "Medium", 2, "High",1,  0)</f>
        <v>3</v>
      </c>
      <c r="O11" s="4">
        <v>9.3000000000000007</v>
      </c>
      <c r="P11" s="38">
        <f t="shared" si="1"/>
        <v>2.9338233541072771</v>
      </c>
      <c r="Q11" s="27">
        <f>RANK(O11,$O$4:$O$26,0)+COUNTIF($O$4:O11,O11)-1</f>
        <v>8</v>
      </c>
      <c r="R11" s="39">
        <f t="shared" si="2"/>
        <v>3.1699250014423126</v>
      </c>
      <c r="S11" s="24">
        <f t="shared" si="3"/>
        <v>2.5237190142858297</v>
      </c>
      <c r="T11" s="24"/>
      <c r="U11" s="21" cm="1">
        <f t="array" ref="U11">_xlfn.SWITCH(TRUE, B11&gt;9, 3, B11&gt;7, 1.5, B11 &gt; 4, 1, B11 &gt; 0.1, 0.25, 0)</f>
        <v>3</v>
      </c>
      <c r="V11" s="24"/>
      <c r="W11" s="21"/>
    </row>
    <row r="12" spans="1:24" x14ac:dyDescent="0.25">
      <c r="A12" s="4" t="s">
        <v>148</v>
      </c>
      <c r="B12" s="4">
        <v>9.6</v>
      </c>
      <c r="C12" s="27">
        <f>RANK(B12,$B$4:$B$25,0)+COUNTIF($B$4:B12,B12)-1</f>
        <v>9</v>
      </c>
      <c r="D12" s="42">
        <f t="shared" si="0"/>
        <v>3.3219280948873626</v>
      </c>
      <c r="F12" s="21" cm="1">
        <f t="array" ref="F12">_xlfn.SWITCH(TRUE, B12&gt;9, 3, B12&gt;7, 1.5, B12 &gt; 4, 1, B12 &gt; 0.1, 0.25, 0)</f>
        <v>3</v>
      </c>
      <c r="H12" s="49" t="s">
        <v>148</v>
      </c>
      <c r="I12" s="65"/>
      <c r="J12" s="65"/>
      <c r="K12" s="65"/>
      <c r="O12" s="4">
        <v>9</v>
      </c>
      <c r="P12" s="38">
        <f t="shared" si="1"/>
        <v>2.7092699609758304</v>
      </c>
      <c r="Q12" s="27">
        <f>RANK(O12,$O$4:$O$26,0)+COUNTIF($O$4:O12,O12)-1</f>
        <v>16</v>
      </c>
      <c r="R12" s="39">
        <f t="shared" si="2"/>
        <v>4.08746284125034</v>
      </c>
      <c r="S12" s="24">
        <f t="shared" si="3"/>
        <v>3.9144086738916157</v>
      </c>
      <c r="T12" s="24"/>
      <c r="U12" s="21" cm="1">
        <f t="array" ref="U12">_xlfn.SWITCH(TRUE, B12&gt;9, 3, B12&gt;7, 1.5, B12 &gt; 4, 1, B12 &gt; 0.1, 0.25, 0)</f>
        <v>3</v>
      </c>
      <c r="V12" s="24"/>
      <c r="W12" s="21"/>
    </row>
    <row r="13" spans="1:24" ht="18" customHeight="1" x14ac:dyDescent="0.25">
      <c r="A13" s="21" t="s">
        <v>149</v>
      </c>
      <c r="B13" s="21">
        <v>9.6</v>
      </c>
      <c r="C13" s="27">
        <f>RANK(B13,$B$4:$B$25,0)+COUNTIF($B$4:B13,B13)-1</f>
        <v>10</v>
      </c>
      <c r="D13" s="42">
        <f t="shared" si="0"/>
        <v>3.4594316186372978</v>
      </c>
      <c r="E13" s="24"/>
      <c r="F13" s="21" cm="1">
        <f t="array" ref="F13">_xlfn.SWITCH(TRUE, B13&gt;9, 3, B13&gt;7, 1.5, B13 &gt; 4, 1, B13 &gt; 0.1, 0.25, 0)</f>
        <v>3</v>
      </c>
      <c r="H13" s="49" t="s">
        <v>149</v>
      </c>
      <c r="I13" s="65" t="s">
        <v>22</v>
      </c>
      <c r="J13" s="66" t="s">
        <v>28</v>
      </c>
      <c r="K13" s="65" t="s">
        <v>57</v>
      </c>
      <c r="L13" s="4" cm="1">
        <f t="array" ref="L13">_xlfn.SWITCH(I13,"Low",1, "Medium", 2, "High", 3, 0)</f>
        <v>3</v>
      </c>
      <c r="M13" s="4" cm="1">
        <f t="array" ref="M13">_xlfn.SWITCH(J13,"Low",1, "Medium", 2, "High",3, "Very High", 4, 0)</f>
        <v>4</v>
      </c>
      <c r="N13" s="4" cm="1">
        <f t="array" ref="N13">_xlfn.SWITCH(K13,"Low",3, "Medium", 2, "High",1,  0)</f>
        <v>3</v>
      </c>
      <c r="O13" s="4">
        <v>9.3000000000000007</v>
      </c>
      <c r="P13" s="38">
        <f t="shared" si="1"/>
        <v>2.6883028847563568</v>
      </c>
      <c r="Q13" s="27">
        <f>RANK(O13,$O$4:$O$26,0)+COUNTIF($O$4:O13,O13)-1</f>
        <v>9</v>
      </c>
      <c r="R13" s="39">
        <f t="shared" si="2"/>
        <v>3.3219280948873626</v>
      </c>
      <c r="S13" s="24">
        <f t="shared" si="3"/>
        <v>2.7092699609758304</v>
      </c>
      <c r="T13" s="24"/>
      <c r="U13" s="21" cm="1">
        <f t="array" ref="U13">_xlfn.SWITCH(TRUE, B13&gt;9, 3, B13&gt;7, 1.5, B13 &gt; 4, 1, B13 &gt; 0.1, 0.25, 0)</f>
        <v>3</v>
      </c>
      <c r="V13" s="24"/>
      <c r="W13" s="21"/>
    </row>
    <row r="14" spans="1:24" ht="30" x14ac:dyDescent="0.25">
      <c r="A14" s="4" t="s">
        <v>150</v>
      </c>
      <c r="B14" s="4">
        <v>9.6</v>
      </c>
      <c r="C14" s="27">
        <f>RANK(B14,$B$4:$B$25,0)+COUNTIF($B$4:B14,B14)-1</f>
        <v>11</v>
      </c>
      <c r="D14" s="42">
        <f t="shared" si="0"/>
        <v>3.5849625007211565</v>
      </c>
      <c r="F14" s="21" cm="1">
        <f t="array" ref="F14">_xlfn.SWITCH(TRUE, B14&gt;9, 3, B14&gt;7, 1.5, B14 &gt; 4, 1, B14 &gt; 0.1, 0.25, 0)</f>
        <v>3</v>
      </c>
      <c r="H14" s="21" t="s">
        <v>150</v>
      </c>
      <c r="I14" s="65" t="s">
        <v>57</v>
      </c>
      <c r="J14" s="65" t="s">
        <v>58</v>
      </c>
      <c r="K14" s="65" t="s">
        <v>22</v>
      </c>
      <c r="L14" s="4" cm="1">
        <f t="array" ref="L14">_xlfn.SWITCH(I14,"Low",1, "Medium", 2, "High", 3, 0)</f>
        <v>1</v>
      </c>
      <c r="M14" s="4" cm="1">
        <f t="array" ref="M14">_xlfn.SWITCH(J14,"Low",1, "Medium", 2, "High",3, "Very High", 4, 0)</f>
        <v>4</v>
      </c>
      <c r="N14" s="4" cm="1">
        <f t="array" ref="N14">_xlfn.SWITCH(K14,"Low",3, "Medium", 2, "High",1,  0)</f>
        <v>1</v>
      </c>
      <c r="O14" s="4">
        <v>9.3000000000000007</v>
      </c>
      <c r="P14" s="38">
        <f t="shared" si="1"/>
        <v>2.5941693945555073</v>
      </c>
      <c r="Q14" s="27">
        <f>RANK(O14,$O$4:$O$26,0)+COUNTIF($O$4:O14,O14)-1</f>
        <v>10</v>
      </c>
      <c r="R14" s="39">
        <f t="shared" si="2"/>
        <v>3.4594316186372978</v>
      </c>
      <c r="S14" s="24">
        <f t="shared" si="3"/>
        <v>2.8906482631788784</v>
      </c>
      <c r="T14" s="24"/>
      <c r="U14" s="21" cm="1">
        <f t="array" ref="U14">_xlfn.SWITCH(TRUE, B14&gt;9, 3, B14&gt;7, 1.5, B14 &gt; 4, 1, B14 &gt; 0.1, 0.25, 0)</f>
        <v>3</v>
      </c>
      <c r="V14" s="24"/>
      <c r="W14" s="21"/>
    </row>
    <row r="15" spans="1:24" ht="18" customHeight="1" x14ac:dyDescent="0.25">
      <c r="A15" s="21" t="s">
        <v>151</v>
      </c>
      <c r="B15" s="21">
        <v>9.6</v>
      </c>
      <c r="C15" s="27">
        <f>RANK(B15,$B$4:$B$25,0)+COUNTIF($B$4:B15,B15)-1</f>
        <v>12</v>
      </c>
      <c r="D15" s="42">
        <f t="shared" si="0"/>
        <v>3.7004397181410922</v>
      </c>
      <c r="F15" s="21" cm="1">
        <f t="array" ref="F15">_xlfn.SWITCH(TRUE, B15&gt;9, 3, B15&gt;7, 1.5, B15 &gt; 4, 1, B15 &gt; 0.1, 0.25, 0)</f>
        <v>3</v>
      </c>
      <c r="H15" s="21" t="s">
        <v>151</v>
      </c>
      <c r="I15" s="65" t="s">
        <v>22</v>
      </c>
      <c r="J15" s="66" t="s">
        <v>28</v>
      </c>
      <c r="K15" s="65" t="s">
        <v>57</v>
      </c>
      <c r="L15" s="4" cm="1">
        <f t="array" ref="L15">_xlfn.SWITCH(I15,"Low",1, "Medium", 2, "High", 3, 0)</f>
        <v>3</v>
      </c>
      <c r="M15" s="4" cm="1">
        <f t="array" ref="M15">_xlfn.SWITCH(J15,"Low",1, "Medium", 2, "High",3, "Very High", 4, 0)</f>
        <v>4</v>
      </c>
      <c r="N15" s="4" cm="1">
        <f t="array" ref="N15">_xlfn.SWITCH(K15,"Low",3, "Medium", 2, "High",1,  0)</f>
        <v>3</v>
      </c>
      <c r="O15" s="4">
        <v>9.3000000000000007</v>
      </c>
      <c r="P15" s="38">
        <f t="shared" si="1"/>
        <v>2.5132148361740736</v>
      </c>
      <c r="Q15" s="27">
        <f>RANK(O15,$O$4:$O$26,0)+COUNTIF($O$4:O15,O15)-1</f>
        <v>11</v>
      </c>
      <c r="R15" s="39">
        <f t="shared" si="2"/>
        <v>3.5849625007211565</v>
      </c>
      <c r="S15" s="24">
        <f t="shared" si="3"/>
        <v>3.0683724021624279</v>
      </c>
      <c r="T15" s="24"/>
      <c r="U15" s="21" cm="1">
        <f t="array" ref="U15">_xlfn.SWITCH(TRUE, B15&gt;9, 3, B15&gt;7, 1.5, B15 &gt; 4, 1, B15 &gt; 0.1, 0.25, 0)</f>
        <v>3</v>
      </c>
      <c r="V15" s="24"/>
      <c r="W15" s="21"/>
    </row>
    <row r="16" spans="1:24" ht="30" x14ac:dyDescent="0.25">
      <c r="A16" s="4" t="s">
        <v>152</v>
      </c>
      <c r="B16" s="4">
        <v>9.6</v>
      </c>
      <c r="C16" s="27">
        <f>RANK(B16,$B$4:$B$25,0)+COUNTIF($B$4:B16,B16)-1</f>
        <v>13</v>
      </c>
      <c r="D16" s="42">
        <f t="shared" si="0"/>
        <v>3.8073549220576037</v>
      </c>
      <c r="F16" s="21" cm="1">
        <f t="array" ref="F16">_xlfn.SWITCH(TRUE, B16&gt;9, 3, B16&gt;7, 1.5, B16 &gt; 4, 1, B16 &gt; 0.1, 0.25, 0)</f>
        <v>3</v>
      </c>
      <c r="H16" s="21" t="s">
        <v>152</v>
      </c>
      <c r="I16" s="65" t="s">
        <v>22</v>
      </c>
      <c r="J16" s="65" t="s">
        <v>28</v>
      </c>
      <c r="K16" s="65" t="s">
        <v>29</v>
      </c>
      <c r="L16" s="4" cm="1">
        <f t="array" ref="L16">_xlfn.SWITCH(I16,"Low",1, "Medium", 2, "High", 3, 0)</f>
        <v>3</v>
      </c>
      <c r="M16" s="4" cm="1">
        <f t="array" ref="M16">_xlfn.SWITCH(J16,"Low",1, "Medium", 2, "High",3, "Very High", 4, 0)</f>
        <v>4</v>
      </c>
      <c r="N16" s="4" cm="1">
        <f t="array" ref="N16">_xlfn.SWITCH(K16,"Low",3, "Medium", 2, "High",1,  0)</f>
        <v>2</v>
      </c>
      <c r="O16" s="4">
        <v>9.3000000000000007</v>
      </c>
      <c r="P16" s="38">
        <f t="shared" si="1"/>
        <v>2.4426406758459005</v>
      </c>
      <c r="Q16" s="27">
        <f>RANK(O16,$O$4:$O$26,0)+COUNTIF($O$4:O16,O16)-1</f>
        <v>12</v>
      </c>
      <c r="R16" s="39">
        <f t="shared" si="2"/>
        <v>3.7004397181410922</v>
      </c>
      <c r="S16" s="24">
        <f t="shared" si="3"/>
        <v>3.2428578531278367</v>
      </c>
      <c r="T16" s="24"/>
      <c r="U16" s="21" cm="1">
        <f t="array" ref="U16">_xlfn.SWITCH(TRUE, B16&gt;9, 3, B16&gt;7, 1.5, B16 &gt; 4, 1, B16 &gt; 0.1, 0.25, 0)</f>
        <v>3</v>
      </c>
      <c r="V16" s="24"/>
      <c r="W16" s="21"/>
    </row>
    <row r="17" spans="1:23" x14ac:dyDescent="0.25">
      <c r="A17" s="4" t="s">
        <v>153</v>
      </c>
      <c r="B17" s="4">
        <v>9.6</v>
      </c>
      <c r="C17" s="27">
        <f>RANK(B17,$B$4:$B$25,0)+COUNTIF($B$4:B17,B17)-1</f>
        <v>14</v>
      </c>
      <c r="D17" s="42">
        <f t="shared" si="0"/>
        <v>3.9068905956085187</v>
      </c>
      <c r="F17" s="21" cm="1">
        <f t="array" ref="F17">_xlfn.SWITCH(TRUE, B17&gt;9, 3, B17&gt;7, 1.5, B17 &gt; 4, 1, B17 &gt; 0.1, 0.25, 0)</f>
        <v>3</v>
      </c>
      <c r="H17" s="21" t="s">
        <v>153</v>
      </c>
      <c r="I17" s="65" t="s">
        <v>22</v>
      </c>
      <c r="J17" s="21" t="s">
        <v>28</v>
      </c>
      <c r="K17" s="21" t="s">
        <v>29</v>
      </c>
      <c r="L17" s="4" cm="1">
        <f t="array" ref="L17">_xlfn.SWITCH(I17,"Low",1, "Medium", 2, "High", 3, 0)</f>
        <v>3</v>
      </c>
      <c r="M17" s="4" cm="1">
        <f t="array" ref="M17">_xlfn.SWITCH(J17,"Low",1, "Medium", 2, "High",3, "Very High", 4, 0)</f>
        <v>4</v>
      </c>
      <c r="N17" s="4" cm="1">
        <f t="array" ref="N17">_xlfn.SWITCH(K17,"Low",3, "Medium", 2, "High",1,  0)</f>
        <v>2</v>
      </c>
      <c r="O17" s="4">
        <v>9.3000000000000007</v>
      </c>
      <c r="P17" s="38">
        <f t="shared" si="1"/>
        <v>2.3804096307312843</v>
      </c>
      <c r="Q17" s="27">
        <f>RANK(O17,$O$4:$O$26,0)+COUNTIF($O$4:O17,O17)-1</f>
        <v>13</v>
      </c>
      <c r="R17" s="39">
        <f t="shared" si="2"/>
        <v>3.8073549220576037</v>
      </c>
      <c r="S17" s="24">
        <f t="shared" si="3"/>
        <v>3.4144439554835166</v>
      </c>
      <c r="T17" s="24"/>
      <c r="U17" s="21" cm="1">
        <f t="array" ref="U17">_xlfn.SWITCH(TRUE, B17&gt;9, 3, B17&gt;7, 1.5, B17 &gt; 4, 1, B17 &gt; 0.1, 0.25, 0)</f>
        <v>3</v>
      </c>
      <c r="V17" s="24"/>
      <c r="W17" s="21"/>
    </row>
    <row r="18" spans="1:23" ht="30" x14ac:dyDescent="0.25">
      <c r="A18" s="4" t="s">
        <v>154</v>
      </c>
      <c r="B18" s="4">
        <v>9.6</v>
      </c>
      <c r="C18" s="27">
        <f>RANK(B18,$B$4:$B$25,0)+COUNTIF($B$4:B18,B18)-1</f>
        <v>15</v>
      </c>
      <c r="D18" s="42">
        <f t="shared" si="0"/>
        <v>4</v>
      </c>
      <c r="E18" s="24"/>
      <c r="F18" s="21" cm="1">
        <f t="array" ref="F18">_xlfn.SWITCH(TRUE, B18&gt;9, 3, B18&gt;7, 1.5, B18 &gt; 4, 1, B18 &gt; 0.1, 0.25, 0)</f>
        <v>3</v>
      </c>
      <c r="H18" s="21" t="s">
        <v>154</v>
      </c>
      <c r="I18" s="65" t="s">
        <v>22</v>
      </c>
      <c r="J18" s="65" t="s">
        <v>28</v>
      </c>
      <c r="K18" s="65" t="s">
        <v>29</v>
      </c>
      <c r="L18" s="4" cm="1">
        <f t="array" ref="L18">_xlfn.SWITCH(I18,"Low",1, "Medium", 2, "High", 3, 0)</f>
        <v>3</v>
      </c>
      <c r="M18" s="4" cm="1">
        <f t="array" ref="M18">_xlfn.SWITCH(J18,"Low",1, "Medium", 2, "High",3, "Very High", 4, 0)</f>
        <v>4</v>
      </c>
      <c r="N18" s="4" cm="1">
        <f t="array" ref="N18">_xlfn.SWITCH(K18,"Low",3, "Medium", 2, "High",1,  0)</f>
        <v>2</v>
      </c>
      <c r="O18" s="4">
        <v>9.3000000000000007</v>
      </c>
      <c r="P18" s="38">
        <f t="shared" si="1"/>
        <v>2.3250000000000002</v>
      </c>
      <c r="Q18" s="27">
        <f>RANK(O18,$O$4:$O$26,0)+COUNTIF($O$4:O18,O18)-1</f>
        <v>14</v>
      </c>
      <c r="R18" s="39">
        <f t="shared" si="2"/>
        <v>3.9068905956085187</v>
      </c>
      <c r="S18" s="24">
        <f t="shared" si="3"/>
        <v>3.5834123473374166</v>
      </c>
      <c r="T18" s="24"/>
      <c r="U18" s="21" cm="1">
        <f t="array" ref="U18">_xlfn.SWITCH(TRUE, B18&gt;9, 3, B18&gt;7, 1.5, B18 &gt; 4, 1, B18 &gt; 0.1, 0.25, 0)</f>
        <v>3</v>
      </c>
      <c r="V18" s="24"/>
      <c r="W18" s="21"/>
    </row>
    <row r="19" spans="1:23" x14ac:dyDescent="0.25">
      <c r="A19" s="4" t="s">
        <v>155</v>
      </c>
      <c r="B19" s="4">
        <v>9.6</v>
      </c>
      <c r="C19" s="27">
        <f>RANK(B19,$B$4:$B$25,0)+COUNTIF($B$4:B19,B19)-1</f>
        <v>16</v>
      </c>
      <c r="D19" s="42">
        <f t="shared" si="0"/>
        <v>4.08746284125034</v>
      </c>
      <c r="F19" s="21" cm="1">
        <f t="array" ref="F19">_xlfn.SWITCH(TRUE, B19&gt;9, 3, B19&gt;7, 1.5, B19 &gt; 4, 1, B19 &gt; 0.1, 0.25, 0)</f>
        <v>3</v>
      </c>
      <c r="H19" s="21" t="s">
        <v>155</v>
      </c>
      <c r="I19" s="65"/>
      <c r="J19" s="65"/>
      <c r="K19" s="65"/>
      <c r="O19" s="4">
        <v>9.3000000000000007</v>
      </c>
      <c r="P19" s="38">
        <f t="shared" si="1"/>
        <v>2.2752500416995018</v>
      </c>
      <c r="Q19" s="27">
        <f>RANK(O19,$O$4:$O$26,0)+COUNTIF($O$4:O19,O19)-1</f>
        <v>15</v>
      </c>
      <c r="R19" s="39">
        <f t="shared" si="2"/>
        <v>4</v>
      </c>
      <c r="S19" s="24">
        <f t="shared" si="3"/>
        <v>3.75</v>
      </c>
      <c r="T19" s="24"/>
      <c r="U19" s="21" cm="1">
        <f t="array" ref="U19">_xlfn.SWITCH(TRUE, B19&gt;9, 3, B19&gt;7, 1.5, B19 &gt; 4, 1, B19 &gt; 0.1, 0.25, 0)</f>
        <v>3</v>
      </c>
      <c r="V19" s="24"/>
      <c r="W19" s="21"/>
    </row>
    <row r="20" spans="1:23" x14ac:dyDescent="0.25">
      <c r="A20" s="21" t="s">
        <v>156</v>
      </c>
      <c r="B20" s="21">
        <v>8.8000000000000007</v>
      </c>
      <c r="C20" s="27">
        <f>RANK(B20,$B$4:$B$25,0)+COUNTIF($B$4:B20,B20)-1</f>
        <v>17</v>
      </c>
      <c r="D20" s="42">
        <f t="shared" si="0"/>
        <v>4.1699250014423122</v>
      </c>
      <c r="F20" s="21" cm="1">
        <f t="array" ref="F20">_xlfn.SWITCH(TRUE, B20&gt;9, 3, B20&gt;7, 1.5, B20 &gt; 4, 1, B20 &gt; 0.1, 0.25, 0)</f>
        <v>1.5</v>
      </c>
      <c r="H20" s="21" t="s">
        <v>156</v>
      </c>
      <c r="I20" s="21" t="s">
        <v>22</v>
      </c>
      <c r="J20" s="21" t="s">
        <v>22</v>
      </c>
      <c r="K20" s="21" t="s">
        <v>57</v>
      </c>
      <c r="L20" s="4" cm="1">
        <f t="array" ref="L20">_xlfn.SWITCH(I20,"Low",1, "Medium", 2, "High", 3, 0)</f>
        <v>3</v>
      </c>
      <c r="M20" s="4" cm="1">
        <f t="array" ref="M20">_xlfn.SWITCH(J20,"Low",1, "Medium", 2, "High",3, "Very High", 4, 0)</f>
        <v>3</v>
      </c>
      <c r="N20" s="4" cm="1">
        <f t="array" ref="N20">_xlfn.SWITCH(K20,"Low",3, "Medium", 2, "High",1,  0)</f>
        <v>3</v>
      </c>
      <c r="O20" s="4">
        <v>8.5</v>
      </c>
      <c r="P20" s="38">
        <f t="shared" si="1"/>
        <v>2.0384059658291176</v>
      </c>
      <c r="Q20" s="27">
        <f>RANK(O20,$O$4:$O$26,0)+COUNTIF($O$4:O20,O20)-1</f>
        <v>17</v>
      </c>
      <c r="R20" s="39">
        <f t="shared" si="2"/>
        <v>4.1699250014423122</v>
      </c>
      <c r="S20" s="24">
        <f t="shared" si="3"/>
        <v>4.0768119316582352</v>
      </c>
      <c r="T20" s="24"/>
      <c r="U20" s="21" cm="1">
        <f t="array" ref="U20">_xlfn.SWITCH(TRUE, B20&gt;9, 3, B20&gt;7, 1.5, B20 &gt; 4, 1, B20 &gt; 0.1, 0.25, 0)</f>
        <v>1.5</v>
      </c>
      <c r="V20" s="24"/>
      <c r="W20" s="21"/>
    </row>
    <row r="21" spans="1:23" ht="15" customHeight="1" x14ac:dyDescent="0.25">
      <c r="A21" s="49" t="s">
        <v>157</v>
      </c>
      <c r="B21" s="21">
        <v>8.8000000000000007</v>
      </c>
      <c r="C21" s="27">
        <f>RANK(B21,$B$4:$B$25,0)+COUNTIF($B$4:B21,B21)-1</f>
        <v>18</v>
      </c>
      <c r="D21" s="42">
        <f t="shared" si="0"/>
        <v>4.2479275134435852</v>
      </c>
      <c r="E21" s="28"/>
      <c r="F21" s="21" cm="1">
        <f t="array" ref="F21">_xlfn.SWITCH(TRUE, B21&gt;9, 3, B21&gt;7, 1.5, B21 &gt; 4, 1, B21 &gt; 0.1, 0.25, 0)</f>
        <v>1.5</v>
      </c>
      <c r="G21" s="28"/>
      <c r="H21" s="21"/>
      <c r="I21" s="21"/>
      <c r="J21" s="21"/>
      <c r="K21" s="21"/>
      <c r="L21" s="21"/>
      <c r="M21" s="21"/>
      <c r="N21" s="21"/>
      <c r="O21" s="21"/>
      <c r="P21" s="38">
        <f t="shared" si="1"/>
        <v>0</v>
      </c>
      <c r="Q21" s="75">
        <v>18</v>
      </c>
      <c r="R21" s="39">
        <f t="shared" si="2"/>
        <v>4.2479275134435852</v>
      </c>
      <c r="S21" s="24">
        <f t="shared" si="3"/>
        <v>4.2373604405994882</v>
      </c>
      <c r="T21" s="24"/>
      <c r="U21" s="21"/>
      <c r="V21" s="24"/>
    </row>
    <row r="22" spans="1:23" s="28" customFormat="1" ht="15.75" customHeight="1" x14ac:dyDescent="0.25">
      <c r="A22" s="49" t="s">
        <v>158</v>
      </c>
      <c r="B22" s="21">
        <v>8.8000000000000007</v>
      </c>
      <c r="C22" s="27">
        <f>RANK(B22,$B$4:$B$25,0)+COUNTIF($B$4:B22,B22)-1</f>
        <v>19</v>
      </c>
      <c r="D22" s="42">
        <f t="shared" si="0"/>
        <v>4.3219280948873626</v>
      </c>
      <c r="E22" s="4"/>
      <c r="F22" s="21" cm="1">
        <f t="array" ref="F22">_xlfn.SWITCH(TRUE, B22&gt;9, 3, B22&gt;7, 1.5, B22 &gt; 4, 1, B22 &gt; 0.1, 0.25, 0)</f>
        <v>1.5</v>
      </c>
      <c r="G22" s="4"/>
      <c r="H22" s="63"/>
      <c r="I22" s="63"/>
      <c r="J22" s="63"/>
      <c r="K22" s="63"/>
      <c r="L22" s="63"/>
      <c r="M22" s="63"/>
      <c r="N22" s="63"/>
      <c r="O22" s="63"/>
      <c r="P22" s="38">
        <f t="shared" si="1"/>
        <v>0</v>
      </c>
      <c r="Q22" s="76">
        <v>19</v>
      </c>
      <c r="R22" s="39">
        <f t="shared" si="2"/>
        <v>4.3219280948873626</v>
      </c>
      <c r="S22" s="24">
        <f t="shared" si="3"/>
        <v>4.396186050035424</v>
      </c>
      <c r="T22" s="24"/>
      <c r="U22" s="21"/>
      <c r="V22" s="24"/>
    </row>
    <row r="23" spans="1:23" s="28" customFormat="1" ht="15.75" customHeight="1" thickBot="1" x14ac:dyDescent="0.3">
      <c r="A23" s="67" t="s">
        <v>159</v>
      </c>
      <c r="B23" s="48">
        <v>8.8000000000000007</v>
      </c>
      <c r="C23" s="23">
        <f>RANK(B23,$B$4:$B$25,0)+COUNTIF($B$4:B25,B23)-1</f>
        <v>20</v>
      </c>
      <c r="D23" s="43">
        <f>+LOG((C23+1),2)</f>
        <v>4.3923174227787607</v>
      </c>
      <c r="E23" s="22"/>
      <c r="F23" s="21" cm="1">
        <f t="array" ref="F23">_xlfn.SWITCH(TRUE, B23&gt;9, 3, B23&gt;7, 1.5, B23 &gt; 4, 1, B23 &gt; 0.1, 0.25, 0)</f>
        <v>1.5</v>
      </c>
      <c r="G23" s="4"/>
      <c r="H23" s="21"/>
      <c r="I23" s="65"/>
      <c r="J23" s="65"/>
      <c r="K23" s="65"/>
      <c r="L23" s="21"/>
      <c r="M23" s="21"/>
      <c r="N23" s="21"/>
      <c r="O23" s="21"/>
      <c r="P23" s="38">
        <f t="shared" si="1"/>
        <v>0</v>
      </c>
      <c r="Q23" s="27">
        <v>20</v>
      </c>
      <c r="R23" s="39">
        <f t="shared" si="2"/>
        <v>4.3923174227787607</v>
      </c>
      <c r="S23" s="24">
        <f t="shared" si="3"/>
        <v>4.5534049739390596</v>
      </c>
      <c r="T23" s="24"/>
      <c r="U23" s="21"/>
      <c r="V23" s="24"/>
    </row>
    <row r="24" spans="1:23" s="28" customFormat="1" ht="15.75" customHeight="1" x14ac:dyDescent="0.25">
      <c r="A24" s="21"/>
      <c r="B24" s="21"/>
      <c r="C24" s="71"/>
      <c r="D24" s="72"/>
      <c r="E24" s="21"/>
      <c r="F24" s="21"/>
      <c r="G24" s="4"/>
      <c r="H24" s="49" t="s">
        <v>160</v>
      </c>
      <c r="I24" s="49" t="s">
        <v>22</v>
      </c>
      <c r="J24" s="49" t="s">
        <v>22</v>
      </c>
      <c r="K24" s="68" t="s">
        <v>57</v>
      </c>
      <c r="L24" s="69" cm="1">
        <f t="array" ref="L24">_xlfn.SWITCH(I24,"Low",1, "Medium", 2, "High", 3, 0)</f>
        <v>3</v>
      </c>
      <c r="M24" s="69" cm="1">
        <f t="array" ref="M24">_xlfn.SWITCH(J24,"Low",1, "Medium", 2, "High",3, "Very High", 4, 0)</f>
        <v>3</v>
      </c>
      <c r="N24" s="69" cm="1">
        <f t="array" ref="N24">_xlfn.SWITCH(K24,"Low",3, "Medium", 2, "High",1,  0)</f>
        <v>3</v>
      </c>
      <c r="O24" s="69">
        <v>8.5</v>
      </c>
      <c r="P24" s="38">
        <f>+O24/D21</f>
        <v>2.0009757636164252</v>
      </c>
      <c r="Q24" s="77">
        <f>RANK(O24,$O$4:$O$26,0)+COUNTIF($O$4:O24,O24)-1</f>
        <v>18</v>
      </c>
      <c r="R24" s="39">
        <f>LOG(Q24+1,2)</f>
        <v>4.2479275134435852</v>
      </c>
      <c r="S24" s="24">
        <f>+Q24/R24</f>
        <v>4.2373604405994882</v>
      </c>
      <c r="T24" s="24"/>
      <c r="U24" s="21"/>
      <c r="V24" s="24"/>
    </row>
    <row r="25" spans="1:23" s="28" customFormat="1" ht="15.75" customHeight="1" x14ac:dyDescent="0.25">
      <c r="A25" s="21"/>
      <c r="B25" s="21"/>
      <c r="C25" s="71"/>
      <c r="D25" s="72"/>
      <c r="E25" s="21"/>
      <c r="F25" s="21"/>
      <c r="G25" s="4"/>
      <c r="H25" s="49" t="s">
        <v>161</v>
      </c>
      <c r="I25" s="68" t="s">
        <v>29</v>
      </c>
      <c r="J25" s="68" t="s">
        <v>22</v>
      </c>
      <c r="K25" s="68" t="s">
        <v>57</v>
      </c>
      <c r="L25" s="49" cm="1">
        <f t="array" ref="L25">_xlfn.SWITCH(I25,"Low",1, "Medium", 2, "High", 3, 0)</f>
        <v>2</v>
      </c>
      <c r="M25" s="49" cm="1">
        <f t="array" ref="M25">_xlfn.SWITCH(J25,"Low",1, "Medium", 2, "High",3, "Very High", 4, 0)</f>
        <v>3</v>
      </c>
      <c r="N25" s="49" cm="1">
        <f t="array" ref="N25">_xlfn.SWITCH(K25,"Low",3, "Medium", 2, "High",1,  0)</f>
        <v>3</v>
      </c>
      <c r="O25" s="49">
        <v>8.5</v>
      </c>
      <c r="P25" s="38">
        <f>+O25/D22</f>
        <v>1.9667148118579529</v>
      </c>
      <c r="Q25" s="77">
        <f>RANK(O25,$O$4:$O$26,0)+COUNTIF($O$4:O25,O25)-1</f>
        <v>19</v>
      </c>
      <c r="R25" s="39">
        <f>LOG(Q25+1,2)</f>
        <v>4.3219280948873626</v>
      </c>
      <c r="S25" s="24">
        <f>+Q25/R25</f>
        <v>4.396186050035424</v>
      </c>
      <c r="T25" s="24"/>
      <c r="U25" s="21"/>
      <c r="V25" s="24"/>
    </row>
    <row r="26" spans="1:23" s="21" customFormat="1" ht="15.75" thickBot="1" x14ac:dyDescent="0.3">
      <c r="G26" s="4"/>
      <c r="H26" s="67" t="s">
        <v>162</v>
      </c>
      <c r="I26" s="70" t="s">
        <v>70</v>
      </c>
      <c r="J26" s="70" t="s">
        <v>70</v>
      </c>
      <c r="K26" s="70" t="s">
        <v>70</v>
      </c>
      <c r="L26" s="67" cm="1">
        <f t="array" ref="L26">_xlfn.SWITCH(I26,"Low",1, "Medium", 2, "High", 3, 0)</f>
        <v>0</v>
      </c>
      <c r="M26" s="67" cm="1">
        <f t="array" ref="M26">_xlfn.SWITCH(J26,"Low",1, "Medium", 2, "High",3, "Very High", 4, 0)</f>
        <v>0</v>
      </c>
      <c r="N26" s="67" cm="1">
        <f t="array" ref="N26">_xlfn.SWITCH(K26,"Low",3, "Medium", 2, "High",1,  0)</f>
        <v>0</v>
      </c>
      <c r="O26" s="67">
        <v>8.5</v>
      </c>
      <c r="P26" s="61">
        <f>+O26/D23</f>
        <v>1.9351971139241002</v>
      </c>
      <c r="Q26" s="78">
        <f>RANK(O26,$O$4:$O$26,0)+COUNTIF($O$4:O26,O26)-1</f>
        <v>20</v>
      </c>
      <c r="R26" s="41">
        <f t="shared" si="2"/>
        <v>4.3923174227787607</v>
      </c>
      <c r="S26" s="40">
        <f t="shared" si="3"/>
        <v>4.5534049739390596</v>
      </c>
      <c r="T26" s="40"/>
      <c r="V26" s="24"/>
    </row>
    <row r="27" spans="1:23" x14ac:dyDescent="0.25">
      <c r="D27" s="24"/>
      <c r="E27" s="49" t="s">
        <v>127</v>
      </c>
      <c r="F27" s="49">
        <f>SUM(F4:F25)</f>
        <v>54</v>
      </c>
      <c r="O27" s="33" t="s">
        <v>110</v>
      </c>
      <c r="P27" s="38">
        <f>SUM(P4:P25)</f>
        <v>63.327759916546476</v>
      </c>
      <c r="R27" s="44" t="s">
        <v>111</v>
      </c>
      <c r="S27" s="24">
        <f>SUM(S4:S25)</f>
        <v>66.883848588901131</v>
      </c>
      <c r="T27" s="50" t="s">
        <v>127</v>
      </c>
      <c r="U27" s="51">
        <f>SUM(U4:U26)</f>
        <v>49.5</v>
      </c>
      <c r="V27" s="24"/>
    </row>
    <row r="28" spans="1:23" x14ac:dyDescent="0.25">
      <c r="D28" s="32"/>
    </row>
    <row r="29" spans="1:23" ht="15.75" x14ac:dyDescent="0.25">
      <c r="D29" s="32"/>
      <c r="O29" s="80" t="s">
        <v>120</v>
      </c>
      <c r="P29" s="80"/>
      <c r="Q29" s="60">
        <f>+P27/S27</f>
        <v>0.94683187724121542</v>
      </c>
    </row>
    <row r="30" spans="1:23" x14ac:dyDescent="0.25">
      <c r="A30" s="4" t="s">
        <v>115</v>
      </c>
    </row>
    <row r="31" spans="1:23" x14ac:dyDescent="0.25">
      <c r="A31" s="30" t="s">
        <v>114</v>
      </c>
      <c r="L31" s="19"/>
    </row>
    <row r="32" spans="1:23" x14ac:dyDescent="0.25">
      <c r="A32" s="30" t="s">
        <v>121</v>
      </c>
    </row>
    <row r="33" spans="1:10" x14ac:dyDescent="0.25">
      <c r="A33" s="30" t="s">
        <v>122</v>
      </c>
    </row>
    <row r="35" spans="1:10" x14ac:dyDescent="0.25">
      <c r="A35" s="49" t="s">
        <v>132</v>
      </c>
      <c r="B35" s="49"/>
      <c r="C35" s="52"/>
      <c r="D35" s="49"/>
      <c r="E35" s="49"/>
      <c r="F35" s="49"/>
      <c r="G35" s="49"/>
      <c r="H35" s="49"/>
      <c r="I35" s="49"/>
      <c r="J35" s="49"/>
    </row>
  </sheetData>
  <sortState xmlns:xlrd2="http://schemas.microsoft.com/office/spreadsheetml/2017/richdata2" ref="A4:S26">
    <sortCondition ref="D4:D26"/>
  </sortState>
  <mergeCells count="5">
    <mergeCell ref="O29:P29"/>
    <mergeCell ref="J1:S1"/>
    <mergeCell ref="A2:F2"/>
    <mergeCell ref="I2:U2"/>
    <mergeCell ref="B1:F1"/>
  </mergeCells>
  <hyperlinks>
    <hyperlink ref="A32" r:id="rId1" xr:uid="{47B1A4D5-162B-4789-99F4-923DCBCB8A9D}"/>
    <hyperlink ref="A31" r:id="rId2" xr:uid="{C3F89D39-D14D-42BE-AD03-58BDE200ACF9}"/>
    <hyperlink ref="A33" r:id="rId3" xr:uid="{FAA3F1F8-4CAA-4431-83FC-B2FA2FF3B893}"/>
  </hyperlinks>
  <printOptions gridLines="1"/>
  <pageMargins left="0.7" right="0.7" top="0.75" bottom="0.75" header="0.3" footer="0.3"/>
  <pageSetup scale="81" fitToHeight="0" orientation="landscape" r:id="rId4"/>
  <headerFooter>
    <oddHeader>&amp;F</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1687-281E-40AC-A033-1D681FDFA0DB}">
  <dimension ref="A1:B21"/>
  <sheetViews>
    <sheetView workbookViewId="0">
      <selection activeCell="D18" sqref="D18"/>
    </sheetView>
  </sheetViews>
  <sheetFormatPr defaultRowHeight="15" x14ac:dyDescent="0.25"/>
  <sheetData>
    <row r="1" spans="1:2" x14ac:dyDescent="0.25">
      <c r="A1" t="s">
        <v>135</v>
      </c>
      <c r="B1" t="s">
        <v>136</v>
      </c>
    </row>
    <row r="2" spans="1:2" x14ac:dyDescent="0.25">
      <c r="A2">
        <v>1</v>
      </c>
      <c r="B2">
        <v>15</v>
      </c>
    </row>
    <row r="3" spans="1:2" x14ac:dyDescent="0.25">
      <c r="A3">
        <v>2</v>
      </c>
      <c r="B3">
        <v>16</v>
      </c>
    </row>
    <row r="4" spans="1:2" x14ac:dyDescent="0.25">
      <c r="A4">
        <v>3</v>
      </c>
      <c r="B4">
        <v>18</v>
      </c>
    </row>
    <row r="5" spans="1:2" x14ac:dyDescent="0.25">
      <c r="A5">
        <v>4</v>
      </c>
      <c r="B5">
        <v>3</v>
      </c>
    </row>
    <row r="6" spans="1:2" x14ac:dyDescent="0.25">
      <c r="A6">
        <v>5</v>
      </c>
      <c r="B6">
        <v>4</v>
      </c>
    </row>
    <row r="7" spans="1:2" x14ac:dyDescent="0.25">
      <c r="A7">
        <v>6</v>
      </c>
      <c r="B7">
        <v>5</v>
      </c>
    </row>
    <row r="8" spans="1:2" x14ac:dyDescent="0.25">
      <c r="A8">
        <v>7</v>
      </c>
      <c r="B8">
        <v>6</v>
      </c>
    </row>
    <row r="9" spans="1:2" x14ac:dyDescent="0.25">
      <c r="A9">
        <v>8</v>
      </c>
      <c r="B9">
        <v>7</v>
      </c>
    </row>
    <row r="10" spans="1:2" x14ac:dyDescent="0.25">
      <c r="A10">
        <v>9</v>
      </c>
      <c r="B10">
        <v>13</v>
      </c>
    </row>
    <row r="11" spans="1:2" x14ac:dyDescent="0.25">
      <c r="A11">
        <v>10</v>
      </c>
      <c r="B11">
        <v>1</v>
      </c>
    </row>
    <row r="12" spans="1:2" x14ac:dyDescent="0.25">
      <c r="A12">
        <v>11</v>
      </c>
      <c r="B12">
        <v>17</v>
      </c>
    </row>
    <row r="13" spans="1:2" x14ac:dyDescent="0.25">
      <c r="A13">
        <v>12</v>
      </c>
      <c r="B13">
        <v>2</v>
      </c>
    </row>
    <row r="14" spans="1:2" x14ac:dyDescent="0.25">
      <c r="A14">
        <v>13</v>
      </c>
      <c r="B14">
        <v>8</v>
      </c>
    </row>
    <row r="15" spans="1:2" x14ac:dyDescent="0.25">
      <c r="A15">
        <v>14</v>
      </c>
      <c r="B15">
        <v>9</v>
      </c>
    </row>
    <row r="16" spans="1:2" x14ac:dyDescent="0.25">
      <c r="A16">
        <v>15</v>
      </c>
      <c r="B16">
        <v>10</v>
      </c>
    </row>
    <row r="17" spans="1:2" x14ac:dyDescent="0.25">
      <c r="A17">
        <v>16</v>
      </c>
      <c r="B17">
        <v>19</v>
      </c>
    </row>
    <row r="18" spans="1:2" x14ac:dyDescent="0.25">
      <c r="A18">
        <v>17</v>
      </c>
      <c r="B18">
        <v>11</v>
      </c>
    </row>
    <row r="19" spans="1:2" x14ac:dyDescent="0.25">
      <c r="A19">
        <v>18</v>
      </c>
      <c r="B19">
        <v>12</v>
      </c>
    </row>
    <row r="20" spans="1:2" x14ac:dyDescent="0.25">
      <c r="A20">
        <v>19</v>
      </c>
      <c r="B20">
        <v>14</v>
      </c>
    </row>
    <row r="21" spans="1:2" x14ac:dyDescent="0.25">
      <c r="A21">
        <v>20</v>
      </c>
      <c r="B21">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AFEE-7E93-44A6-BB5A-8B688F54A8D2}">
  <dimension ref="A1:D24"/>
  <sheetViews>
    <sheetView zoomScale="90" zoomScaleNormal="90" workbookViewId="0">
      <selection activeCell="W13" sqref="W13"/>
    </sheetView>
  </sheetViews>
  <sheetFormatPr defaultRowHeight="15" x14ac:dyDescent="0.25"/>
  <cols>
    <col min="1" max="1" width="15.28515625" customWidth="1"/>
    <col min="2" max="2" width="10.140625" bestFit="1" customWidth="1"/>
  </cols>
  <sheetData>
    <row r="1" spans="1:3" x14ac:dyDescent="0.25">
      <c r="A1" t="s">
        <v>137</v>
      </c>
      <c r="B1" t="s">
        <v>138</v>
      </c>
      <c r="C1" t="s">
        <v>139</v>
      </c>
    </row>
    <row r="2" spans="1:3" x14ac:dyDescent="0.25">
      <c r="A2" s="28" t="s">
        <v>140</v>
      </c>
      <c r="B2">
        <v>1</v>
      </c>
      <c r="C2">
        <v>1</v>
      </c>
    </row>
    <row r="3" spans="1:3" x14ac:dyDescent="0.25">
      <c r="A3" s="4" t="s">
        <v>141</v>
      </c>
      <c r="B3">
        <v>2</v>
      </c>
      <c r="C3">
        <v>2</v>
      </c>
    </row>
    <row r="4" spans="1:3" x14ac:dyDescent="0.25">
      <c r="A4" s="4" t="s">
        <v>142</v>
      </c>
      <c r="B4">
        <v>3</v>
      </c>
      <c r="C4">
        <v>3</v>
      </c>
    </row>
    <row r="5" spans="1:3" x14ac:dyDescent="0.25">
      <c r="A5" s="4" t="s">
        <v>143</v>
      </c>
      <c r="B5">
        <v>4</v>
      </c>
      <c r="C5">
        <v>4</v>
      </c>
    </row>
    <row r="6" spans="1:3" x14ac:dyDescent="0.25">
      <c r="A6" s="4" t="s">
        <v>144</v>
      </c>
      <c r="B6">
        <v>5</v>
      </c>
      <c r="C6">
        <v>5</v>
      </c>
    </row>
    <row r="7" spans="1:3" x14ac:dyDescent="0.25">
      <c r="A7" s="21" t="s">
        <v>145</v>
      </c>
      <c r="B7">
        <v>6</v>
      </c>
      <c r="C7">
        <v>6</v>
      </c>
    </row>
    <row r="8" spans="1:3" x14ac:dyDescent="0.25">
      <c r="A8" s="4" t="s">
        <v>146</v>
      </c>
      <c r="B8">
        <v>7</v>
      </c>
      <c r="C8">
        <v>7</v>
      </c>
    </row>
    <row r="9" spans="1:3" x14ac:dyDescent="0.25">
      <c r="A9" s="4" t="s">
        <v>147</v>
      </c>
      <c r="B9">
        <v>8</v>
      </c>
      <c r="C9">
        <v>8</v>
      </c>
    </row>
    <row r="10" spans="1:3" x14ac:dyDescent="0.25">
      <c r="A10" s="4" t="s">
        <v>148</v>
      </c>
      <c r="B10">
        <v>9</v>
      </c>
      <c r="C10">
        <v>16</v>
      </c>
    </row>
    <row r="11" spans="1:3" x14ac:dyDescent="0.25">
      <c r="A11" s="21" t="s">
        <v>149</v>
      </c>
      <c r="B11">
        <v>10</v>
      </c>
      <c r="C11">
        <v>9</v>
      </c>
    </row>
    <row r="12" spans="1:3" x14ac:dyDescent="0.25">
      <c r="A12" s="4" t="s">
        <v>150</v>
      </c>
      <c r="B12">
        <v>11</v>
      </c>
      <c r="C12">
        <v>10</v>
      </c>
    </row>
    <row r="13" spans="1:3" x14ac:dyDescent="0.25">
      <c r="A13" s="21" t="s">
        <v>151</v>
      </c>
      <c r="B13">
        <v>12</v>
      </c>
      <c r="C13">
        <v>11</v>
      </c>
    </row>
    <row r="14" spans="1:3" x14ac:dyDescent="0.25">
      <c r="A14" s="4" t="s">
        <v>152</v>
      </c>
      <c r="B14">
        <v>13</v>
      </c>
      <c r="C14">
        <v>12</v>
      </c>
    </row>
    <row r="15" spans="1:3" x14ac:dyDescent="0.25">
      <c r="A15" s="4" t="s">
        <v>153</v>
      </c>
      <c r="B15">
        <v>14</v>
      </c>
      <c r="C15">
        <v>13</v>
      </c>
    </row>
    <row r="16" spans="1:3" x14ac:dyDescent="0.25">
      <c r="A16" s="4" t="s">
        <v>154</v>
      </c>
      <c r="B16">
        <v>15</v>
      </c>
      <c r="C16">
        <v>14</v>
      </c>
    </row>
    <row r="17" spans="1:4" x14ac:dyDescent="0.25">
      <c r="A17" s="4" t="s">
        <v>155</v>
      </c>
      <c r="B17">
        <v>16</v>
      </c>
      <c r="C17">
        <v>15</v>
      </c>
    </row>
    <row r="18" spans="1:4" x14ac:dyDescent="0.25">
      <c r="A18" s="21" t="s">
        <v>156</v>
      </c>
      <c r="B18">
        <v>17</v>
      </c>
      <c r="C18">
        <v>17</v>
      </c>
    </row>
    <row r="19" spans="1:4" x14ac:dyDescent="0.25">
      <c r="A19" s="21" t="s">
        <v>157</v>
      </c>
      <c r="B19">
        <v>18</v>
      </c>
      <c r="D19" t="s">
        <v>165</v>
      </c>
    </row>
    <row r="20" spans="1:4" x14ac:dyDescent="0.25">
      <c r="A20" s="21" t="s">
        <v>158</v>
      </c>
      <c r="B20">
        <v>19</v>
      </c>
    </row>
    <row r="21" spans="1:4" x14ac:dyDescent="0.25">
      <c r="A21" s="63" t="s">
        <v>159</v>
      </c>
      <c r="B21">
        <v>20</v>
      </c>
    </row>
    <row r="22" spans="1:4" x14ac:dyDescent="0.25">
      <c r="A22" s="74" t="s">
        <v>160</v>
      </c>
      <c r="C22">
        <v>18</v>
      </c>
      <c r="D22" t="s">
        <v>166</v>
      </c>
    </row>
    <row r="23" spans="1:4" x14ac:dyDescent="0.25">
      <c r="A23" s="74" t="s">
        <v>161</v>
      </c>
      <c r="C23">
        <v>19</v>
      </c>
    </row>
    <row r="24" spans="1:4" ht="15.75" thickBot="1" x14ac:dyDescent="0.3">
      <c r="A24" s="73" t="s">
        <v>162</v>
      </c>
      <c r="C24">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Last 20 Published</vt:lpstr>
      <vt:lpstr>Ranking</vt:lpstr>
      <vt:lpstr>Correlation</vt:lpstr>
      <vt:lpstr>Slope Graph</vt:lpstr>
      <vt:lpstr>CVSSV3.1</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correnm</dc:creator>
  <cp:lastModifiedBy>Corren M.</cp:lastModifiedBy>
  <cp:lastPrinted>2021-08-16T02:31:05Z</cp:lastPrinted>
  <dcterms:created xsi:type="dcterms:W3CDTF">2021-08-15T00:07:49Z</dcterms:created>
  <dcterms:modified xsi:type="dcterms:W3CDTF">2022-06-16T20:57:00Z</dcterms:modified>
</cp:coreProperties>
</file>