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nandocortina/git/hockeystick/R/"/>
    </mc:Choice>
  </mc:AlternateContent>
  <xr:revisionPtr revIDLastSave="0" documentId="13_ncr:1_{CDE5D796-5AC1-4B46-A0C1-F1C20EF04D7C}" xr6:coauthVersionLast="47" xr6:coauthVersionMax="47" xr10:uidLastSave="{00000000-0000-0000-0000-000000000000}"/>
  <bookViews>
    <workbookView xWindow="0" yWindow="740" windowWidth="29400" windowHeight="18380" xr2:uid="{170D36C8-7001-284A-BC81-5DA02016D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M10" i="1" s="1"/>
  <c r="G11" i="1"/>
  <c r="G8" i="1"/>
  <c r="G7" i="1"/>
  <c r="N11" i="1"/>
  <c r="L11" i="1"/>
  <c r="P13" i="1"/>
  <c r="Q9" i="1" s="1"/>
  <c r="N10" i="1"/>
  <c r="L10" i="1"/>
  <c r="N8" i="1"/>
  <c r="N9" i="1"/>
  <c r="L8" i="1"/>
  <c r="L9" i="1"/>
  <c r="L7" i="1"/>
  <c r="N7" i="1"/>
  <c r="M7" i="1" l="1"/>
  <c r="M9" i="1"/>
  <c r="M8" i="1"/>
  <c r="M11" i="1"/>
  <c r="I11" i="1"/>
  <c r="H11" i="1" s="1"/>
  <c r="Q11" i="1"/>
  <c r="R11" i="1" s="1"/>
  <c r="I10" i="1"/>
  <c r="H10" i="1" s="1"/>
  <c r="Q8" i="1"/>
  <c r="Q10" i="1"/>
  <c r="Q7" i="1"/>
  <c r="I8" i="1"/>
  <c r="I9" i="1"/>
  <c r="H9" i="1" s="1"/>
  <c r="I7" i="1"/>
  <c r="R10" i="1" l="1"/>
  <c r="R9" i="1"/>
  <c r="H8" i="1"/>
  <c r="R8" i="1"/>
  <c r="H7" i="1"/>
  <c r="H12" i="1" s="1"/>
  <c r="I12" i="1"/>
  <c r="R7" i="1"/>
</calcChain>
</file>

<file path=xl/sharedStrings.xml><?xml version="1.0" encoding="utf-8"?>
<sst xmlns="http://schemas.openxmlformats.org/spreadsheetml/2006/main" count="27" uniqueCount="23">
  <si>
    <t>Feb Temp</t>
  </si>
  <si>
    <t>1.17-1.23</t>
  </si>
  <si>
    <t>yes</t>
  </si>
  <si>
    <t>Arctic sea ice</t>
  </si>
  <si>
    <t>no</t>
  </si>
  <si>
    <t>Return</t>
  </si>
  <si>
    <t>Kalshi</t>
  </si>
  <si>
    <t>Kelly</t>
  </si>
  <si>
    <t>Half Kelly</t>
  </si>
  <si>
    <t>Subjective P</t>
  </si>
  <si>
    <t>Cash</t>
  </si>
  <si>
    <t>2025 hottest</t>
  </si>
  <si>
    <t>Gov emp fired</t>
  </si>
  <si>
    <t>Position</t>
  </si>
  <si>
    <t>Share</t>
  </si>
  <si>
    <t>Diff K</t>
  </si>
  <si>
    <t>Q = 1-P</t>
  </si>
  <si>
    <t>Days</t>
  </si>
  <si>
    <t>Side</t>
  </si>
  <si>
    <t>Contract</t>
  </si>
  <si>
    <t>Bucket</t>
  </si>
  <si>
    <t>Date</t>
  </si>
  <si>
    <t>Anlzd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</si>
</sst>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2" applyFont="1" applyFill="1" applyAlignment="1">
      <alignment horizontal="center"/>
    </xf>
    <xf numFmtId="9" fontId="2" fillId="3" borderId="0" xfId="2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0" applyNumberFormat="1"/>
    <xf numFmtId="9" fontId="3" fillId="0" borderId="0" xfId="2" applyFont="1"/>
    <xf numFmtId="9" fontId="3" fillId="4" borderId="0" xfId="0" applyNumberFormat="1" applyFont="1" applyFill="1"/>
    <xf numFmtId="9" fontId="0" fillId="4" borderId="0" xfId="0" applyNumberFormat="1" applyFill="1"/>
    <xf numFmtId="164" fontId="3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4" fontId="3" fillId="0" borderId="0" xfId="0" applyNumberFormat="1" applyFont="1"/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DBC9-765C-1E4A-BD3D-8D9239F64F2D}">
  <dimension ref="C5:R13"/>
  <sheetViews>
    <sheetView tabSelected="1" zoomScale="130" zoomScaleNormal="130" workbookViewId="0">
      <selection activeCell="B11" sqref="B11"/>
    </sheetView>
  </sheetViews>
  <sheetFormatPr baseColWidth="10" defaultRowHeight="16" x14ac:dyDescent="0.2"/>
  <cols>
    <col min="3" max="3" width="12" bestFit="1" customWidth="1"/>
    <col min="5" max="5" width="6.6640625" customWidth="1"/>
    <col min="6" max="6" width="8.6640625" bestFit="1" customWidth="1"/>
    <col min="7" max="7" width="11" customWidth="1"/>
    <col min="12" max="14" width="9.6640625" customWidth="1"/>
    <col min="15" max="15" width="5.33203125" bestFit="1" customWidth="1"/>
    <col min="17" max="18" width="9.1640625" customWidth="1"/>
  </cols>
  <sheetData>
    <row r="5" spans="3:18" ht="17" thickBot="1" x14ac:dyDescent="0.25">
      <c r="J5" s="1"/>
      <c r="K5" s="1"/>
    </row>
    <row r="6" spans="3:18" x14ac:dyDescent="0.2">
      <c r="C6" s="1" t="s">
        <v>19</v>
      </c>
      <c r="D6" s="3" t="s">
        <v>20</v>
      </c>
      <c r="E6" s="1" t="s">
        <v>18</v>
      </c>
      <c r="F6" s="1" t="s">
        <v>21</v>
      </c>
      <c r="G6" s="3" t="s">
        <v>17</v>
      </c>
      <c r="H6" s="1" t="s">
        <v>8</v>
      </c>
      <c r="I6" s="3" t="s">
        <v>7</v>
      </c>
      <c r="J6" s="17" t="s">
        <v>9</v>
      </c>
      <c r="K6" s="18" t="s">
        <v>6</v>
      </c>
      <c r="L6" s="2" t="s">
        <v>5</v>
      </c>
      <c r="M6" s="2" t="s">
        <v>22</v>
      </c>
      <c r="N6" s="2" t="s">
        <v>16</v>
      </c>
      <c r="P6" s="3" t="s">
        <v>13</v>
      </c>
      <c r="Q6" s="3" t="s">
        <v>14</v>
      </c>
      <c r="R6" s="3" t="s">
        <v>15</v>
      </c>
    </row>
    <row r="7" spans="3:18" x14ac:dyDescent="0.2">
      <c r="C7" t="s">
        <v>0</v>
      </c>
      <c r="D7" s="2" t="s">
        <v>1</v>
      </c>
      <c r="E7" s="1" t="s">
        <v>2</v>
      </c>
      <c r="F7" s="26">
        <v>45732</v>
      </c>
      <c r="G7" s="28">
        <f ca="1">F7-TODAY()+1</f>
        <v>17</v>
      </c>
      <c r="H7" s="5">
        <f>I7/2</f>
        <v>0.29166666666666669</v>
      </c>
      <c r="I7" s="4">
        <f>J7-(N7/L7)</f>
        <v>0.58333333333333337</v>
      </c>
      <c r="J7" s="19">
        <v>0.8</v>
      </c>
      <c r="K7" s="20">
        <v>0.52</v>
      </c>
      <c r="L7" s="6">
        <f>(1-K7)/K7</f>
        <v>0.92307692307692302</v>
      </c>
      <c r="M7" s="27">
        <f ca="1">((1+L7)^(365/G7))-1</f>
        <v>1251915.2279856291</v>
      </c>
      <c r="N7" s="8">
        <f>1-J7</f>
        <v>0.19999999999999996</v>
      </c>
      <c r="P7" s="14">
        <v>1530</v>
      </c>
      <c r="Q7" s="11">
        <f>P7/$P$13</f>
        <v>0.42429284525790351</v>
      </c>
      <c r="R7" s="12">
        <f>I7-Q7</f>
        <v>0.15904048807542986</v>
      </c>
    </row>
    <row r="8" spans="3:18" x14ac:dyDescent="0.2">
      <c r="C8" t="s">
        <v>3</v>
      </c>
      <c r="D8" s="2">
        <v>14.3</v>
      </c>
      <c r="E8" s="1" t="s">
        <v>4</v>
      </c>
      <c r="F8" s="26">
        <v>45748</v>
      </c>
      <c r="G8" s="28">
        <f ca="1">F8-TODAY()+1</f>
        <v>33</v>
      </c>
      <c r="H8" s="5">
        <f t="shared" ref="H8:H11" si="0">I8/2</f>
        <v>1.9230769230769273E-2</v>
      </c>
      <c r="I8" s="4">
        <f t="shared" ref="I8:I9" si="1">J8-(N8/L8)</f>
        <v>3.8461538461538547E-2</v>
      </c>
      <c r="J8" s="21">
        <v>0.75</v>
      </c>
      <c r="K8" s="22">
        <v>0.74</v>
      </c>
      <c r="L8" s="6">
        <f t="shared" ref="L8:L11" si="2">(1-K8)/K8</f>
        <v>0.35135135135135137</v>
      </c>
      <c r="M8" s="27">
        <f t="shared" ref="M8:M11" ca="1" si="3">((1+L8)^(365/G8))-1</f>
        <v>26.949653828091947</v>
      </c>
      <c r="N8" s="8">
        <f t="shared" ref="N8:N9" si="4">1-J8</f>
        <v>0.25</v>
      </c>
      <c r="P8" s="15">
        <v>232</v>
      </c>
      <c r="Q8" s="9">
        <f t="shared" ref="Q8:Q11" si="5">P8/$P$13</f>
        <v>6.4337215751525234E-2</v>
      </c>
      <c r="R8" s="13">
        <f t="shared" ref="R8:R11" si="6">I8-Q8</f>
        <v>-2.5875677289986687E-2</v>
      </c>
    </row>
    <row r="9" spans="3:18" x14ac:dyDescent="0.2">
      <c r="C9" t="s">
        <v>3</v>
      </c>
      <c r="D9" s="2">
        <v>14.4</v>
      </c>
      <c r="E9" s="1" t="s">
        <v>4</v>
      </c>
      <c r="F9" s="26">
        <v>45748</v>
      </c>
      <c r="G9" s="28">
        <f t="shared" ref="G9:G11" ca="1" si="7">F9-TODAY()+1</f>
        <v>33</v>
      </c>
      <c r="H9" s="5">
        <f t="shared" si="0"/>
        <v>0.10526315789473667</v>
      </c>
      <c r="I9" s="4">
        <f t="shared" si="1"/>
        <v>0.21052631578947334</v>
      </c>
      <c r="J9" s="21">
        <v>0.85</v>
      </c>
      <c r="K9" s="22">
        <v>0.81</v>
      </c>
      <c r="L9" s="6">
        <f t="shared" si="2"/>
        <v>0.23456790123456783</v>
      </c>
      <c r="M9" s="27">
        <f t="shared" ca="1" si="3"/>
        <v>9.2851624318983035</v>
      </c>
      <c r="N9" s="8">
        <f t="shared" si="4"/>
        <v>0.15000000000000002</v>
      </c>
      <c r="P9" s="15">
        <v>1155</v>
      </c>
      <c r="Q9" s="9">
        <f t="shared" si="5"/>
        <v>0.32029950083194675</v>
      </c>
      <c r="R9" s="13">
        <f t="shared" si="6"/>
        <v>-0.10977318504247341</v>
      </c>
    </row>
    <row r="10" spans="3:18" x14ac:dyDescent="0.2">
      <c r="C10" t="s">
        <v>11</v>
      </c>
      <c r="D10" s="2"/>
      <c r="E10" s="1" t="s">
        <v>4</v>
      </c>
      <c r="F10" s="26">
        <v>46022</v>
      </c>
      <c r="G10" s="28">
        <f t="shared" ca="1" si="7"/>
        <v>307</v>
      </c>
      <c r="H10" s="5">
        <f t="shared" si="0"/>
        <v>0.31481481481481488</v>
      </c>
      <c r="I10" s="4">
        <f t="shared" ref="I10" si="8">J10-(N10/L10)</f>
        <v>0.62962962962962976</v>
      </c>
      <c r="J10" s="19">
        <v>0.9</v>
      </c>
      <c r="K10" s="22">
        <v>0.73</v>
      </c>
      <c r="L10" s="6">
        <f t="shared" si="2"/>
        <v>0.36986301369863017</v>
      </c>
      <c r="M10" s="27">
        <f t="shared" ca="1" si="3"/>
        <v>0.45378063532114665</v>
      </c>
      <c r="N10" s="8">
        <f t="shared" ref="N10" si="9">1-J10</f>
        <v>9.9999999999999978E-2</v>
      </c>
      <c r="P10" s="15">
        <v>271</v>
      </c>
      <c r="Q10" s="9">
        <f t="shared" si="5"/>
        <v>7.5152523571824739E-2</v>
      </c>
      <c r="R10" s="13">
        <f t="shared" si="6"/>
        <v>0.55447710605780498</v>
      </c>
    </row>
    <row r="11" spans="3:18" ht="17" thickBot="1" x14ac:dyDescent="0.25">
      <c r="C11" t="s">
        <v>12</v>
      </c>
      <c r="D11" s="2">
        <v>250000</v>
      </c>
      <c r="E11" s="1" t="s">
        <v>4</v>
      </c>
      <c r="F11" s="26">
        <v>46054</v>
      </c>
      <c r="G11" s="28">
        <f t="shared" ca="1" si="7"/>
        <v>339</v>
      </c>
      <c r="H11" s="5">
        <f t="shared" si="0"/>
        <v>0.11206896551724144</v>
      </c>
      <c r="I11" s="4">
        <f t="shared" ref="I11" si="10">J11-(N11/L11)</f>
        <v>0.22413793103448287</v>
      </c>
      <c r="J11" s="23">
        <v>0.55000000000000004</v>
      </c>
      <c r="K11" s="24">
        <v>0.42</v>
      </c>
      <c r="L11" s="6">
        <f t="shared" si="2"/>
        <v>1.3809523809523812</v>
      </c>
      <c r="M11" s="27">
        <f t="shared" ca="1" si="3"/>
        <v>1.5447553979269339</v>
      </c>
      <c r="N11" s="8">
        <f t="shared" ref="N11" si="11">1-J11</f>
        <v>0.44999999999999996</v>
      </c>
      <c r="P11" s="15">
        <v>39</v>
      </c>
      <c r="Q11" s="9">
        <f t="shared" si="5"/>
        <v>1.0815307820299502E-2</v>
      </c>
      <c r="R11" s="13">
        <f t="shared" si="6"/>
        <v>0.21332262321418338</v>
      </c>
    </row>
    <row r="12" spans="3:18" x14ac:dyDescent="0.2">
      <c r="H12" s="25">
        <f>SUM(H7:H11)</f>
        <v>0.84304437412422895</v>
      </c>
      <c r="I12" s="25">
        <f>SUM(I7:I11)</f>
        <v>1.6860887482484579</v>
      </c>
      <c r="J12" s="1"/>
      <c r="L12" s="7"/>
      <c r="M12" s="6"/>
      <c r="O12" t="s">
        <v>10</v>
      </c>
      <c r="P12" s="15">
        <v>379</v>
      </c>
      <c r="R12" s="10"/>
    </row>
    <row r="13" spans="3:18" x14ac:dyDescent="0.2">
      <c r="P13" s="16">
        <f>SUM(P7:P12)</f>
        <v>3606</v>
      </c>
    </row>
  </sheetData>
  <conditionalFormatting sqref="R7:R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Hernando Cortina</dc:creator>
  <cp:lastModifiedBy>Hernando Cortina</cp:lastModifiedBy>
  <dcterms:created xsi:type="dcterms:W3CDTF">2025-02-22T20:06:34Z</dcterms:created>
  <dcterms:modified xsi:type="dcterms:W3CDTF">2025-03-01T04:03:53Z</dcterms:modified>
</cp:coreProperties>
</file>